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2020\Veszélyhelyzet\KT\200430\"/>
    </mc:Choice>
  </mc:AlternateContent>
  <bookViews>
    <workbookView xWindow="0" yWindow="0" windowWidth="28800" windowHeight="12435" firstSheet="28" activeTab="32"/>
  </bookViews>
  <sheets>
    <sheet name="Munka1" sheetId="1" r:id="rId1"/>
    <sheet name="1.mell. Mérleg" sheetId="2" r:id="rId2"/>
    <sheet name="2.mell. Mérleg" sheetId="3" r:id="rId3"/>
    <sheet name="3.mell. Bevétel" sheetId="4" r:id="rId4"/>
    <sheet name="3.a átvett pe." sheetId="5" r:id="rId5"/>
    <sheet name="3.b mell. Működési bevételek" sheetId="6" r:id="rId6"/>
    <sheet name="3.c. mell. Közhatalmi bevételek" sheetId="7" r:id="rId7"/>
    <sheet name="4.mell. Normatíva" sheetId="8" r:id="rId8"/>
    <sheet name="4.mell. Normatíva ezreselve" sheetId="9" state="hidden" r:id="rId9"/>
    <sheet name="5. mell. Önk.össz kiadás" sheetId="10" r:id="rId10"/>
    <sheet name="5.a. mell. Jogalkotás" sheetId="11" r:id="rId11"/>
    <sheet name="5.b. mell. VF saját forrásból" sheetId="12" r:id="rId12"/>
    <sheet name="5.c. mell. VF Eu forrásból" sheetId="13" r:id="rId13"/>
    <sheet name="5.d. mell. Védőnő, EÜ" sheetId="14" r:id="rId14"/>
    <sheet name="5.e. mell. Szociális ellátások" sheetId="15" r:id="rId15"/>
    <sheet name="5.f. mell. Átadott pénzeszk." sheetId="16" r:id="rId16"/>
    <sheet name="5.g. mell. Egyéb tev." sheetId="17" r:id="rId17"/>
    <sheet name="6.mell Int.összesen" sheetId="18" r:id="rId18"/>
    <sheet name="6.a. mell. PH" sheetId="19" r:id="rId19"/>
    <sheet name="6.b. mell. Óvoda" sheetId="20" r:id="rId20"/>
    <sheet name="6.c. mell. BBKP" sheetId="21" r:id="rId21"/>
    <sheet name="7.mell. Beruházás" sheetId="22" r:id="rId22"/>
    <sheet name="8.mell. Felújítás" sheetId="23" r:id="rId23"/>
    <sheet name="9.mell. Létszámok" sheetId="24" r:id="rId24"/>
    <sheet name="10. mell. Több éves kihat" sheetId="25" r:id="rId25"/>
    <sheet name="11.mell. Ei felh. - likvid.terv" sheetId="26" r:id="rId26"/>
    <sheet name="12.a Tételes mód ÖNK" sheetId="27" r:id="rId27"/>
    <sheet name="12.b Tételes mód PH" sheetId="28" r:id="rId28"/>
    <sheet name="12.c Tételes mód Óvoda" sheetId="29" r:id="rId29"/>
    <sheet name="12.d Tételes mód BBK" sheetId="30" r:id="rId30"/>
    <sheet name="12.e Konszolidált módosítás" sheetId="31" r:id="rId31"/>
    <sheet name="13. melléklet Mérleg" sheetId="32" r:id="rId32"/>
    <sheet name="14. mell Pályázati összesítő" sheetId="33" r:id="rId33"/>
  </sheets>
  <externalReferences>
    <externalReference r:id="rId34"/>
    <externalReference r:id="rId35"/>
  </externalReferences>
  <definedNames>
    <definedName name="kst" localSheetId="26">#REF!</definedName>
    <definedName name="kst" localSheetId="27">#REF!</definedName>
    <definedName name="kst" localSheetId="28">#REF!</definedName>
    <definedName name="kst" localSheetId="29">#REF!</definedName>
    <definedName name="kst" localSheetId="30">#REF!</definedName>
    <definedName name="kst" localSheetId="4">#REF!</definedName>
    <definedName name="kst" localSheetId="5">#REF!</definedName>
    <definedName name="kst" localSheetId="6">#REF!</definedName>
    <definedName name="kst" localSheetId="7">#REF!</definedName>
    <definedName name="kst" localSheetId="8">#REF!</definedName>
    <definedName name="kst">#REF!</definedName>
    <definedName name="v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7">#REF!</definedName>
    <definedName name="w" localSheetId="8">#REF!</definedName>
    <definedName name="w">#REF!</definedName>
  </definedNames>
  <calcPr calcId="152511"/>
</workbook>
</file>

<file path=xl/calcChain.xml><?xml version="1.0" encoding="utf-8"?>
<calcChain xmlns="http://schemas.openxmlformats.org/spreadsheetml/2006/main">
  <c r="G20" i="33" l="1"/>
  <c r="E20" i="33"/>
  <c r="H20" i="33" s="1"/>
  <c r="K20" i="33" s="1"/>
  <c r="J17" i="33"/>
  <c r="I17" i="33"/>
  <c r="G17" i="33"/>
  <c r="F17" i="33"/>
  <c r="D17" i="33"/>
  <c r="C17" i="33"/>
  <c r="B17" i="33"/>
  <c r="H16" i="33"/>
  <c r="K16" i="33" s="1"/>
  <c r="E16" i="33"/>
  <c r="K15" i="33"/>
  <c r="E15" i="33"/>
  <c r="E14" i="33"/>
  <c r="H14" i="33" s="1"/>
  <c r="K14" i="33" s="1"/>
  <c r="H13" i="33"/>
  <c r="K13" i="33" s="1"/>
  <c r="E13" i="33"/>
  <c r="E12" i="33"/>
  <c r="H12" i="33" s="1"/>
  <c r="K12" i="33" s="1"/>
  <c r="E11" i="33"/>
  <c r="H11" i="33" s="1"/>
  <c r="K11" i="33" s="1"/>
  <c r="E10" i="33"/>
  <c r="H10" i="33" s="1"/>
  <c r="K10" i="33" s="1"/>
  <c r="H9" i="33"/>
  <c r="K9" i="33" s="1"/>
  <c r="E9" i="33"/>
  <c r="E8" i="33"/>
  <c r="H8" i="33" s="1"/>
  <c r="K8" i="33" s="1"/>
  <c r="E7" i="33"/>
  <c r="H7" i="33" s="1"/>
  <c r="K7" i="33" s="1"/>
  <c r="E6" i="33"/>
  <c r="H6" i="33" s="1"/>
  <c r="K6" i="33" s="1"/>
  <c r="H5" i="33"/>
  <c r="K5" i="33" s="1"/>
  <c r="E5" i="33"/>
  <c r="E4" i="33"/>
  <c r="E17" i="33" s="1"/>
  <c r="H29" i="32"/>
  <c r="D29" i="32"/>
  <c r="D30" i="32" s="1"/>
  <c r="C29" i="32"/>
  <c r="C30" i="32" s="1"/>
  <c r="E25" i="32"/>
  <c r="I24" i="32"/>
  <c r="H24" i="32"/>
  <c r="G24" i="32"/>
  <c r="G29" i="32" s="1"/>
  <c r="G30" i="32" s="1"/>
  <c r="E24" i="32"/>
  <c r="D24" i="32"/>
  <c r="C24" i="32"/>
  <c r="I23" i="32"/>
  <c r="E23" i="32"/>
  <c r="I22" i="32"/>
  <c r="E22" i="32"/>
  <c r="E20" i="32" s="1"/>
  <c r="E29" i="32" s="1"/>
  <c r="I21" i="32"/>
  <c r="I20" i="32" s="1"/>
  <c r="I29" i="32" s="1"/>
  <c r="E21" i="32"/>
  <c r="H20" i="32"/>
  <c r="G20" i="32"/>
  <c r="D20" i="32"/>
  <c r="C20" i="32"/>
  <c r="I16" i="32"/>
  <c r="D16" i="32"/>
  <c r="I12" i="32"/>
  <c r="H12" i="32"/>
  <c r="H16" i="32" s="1"/>
  <c r="G12" i="32"/>
  <c r="G16" i="32" s="1"/>
  <c r="E11" i="32"/>
  <c r="E10" i="32"/>
  <c r="E16" i="32" s="1"/>
  <c r="E30" i="32" s="1"/>
  <c r="D10" i="32"/>
  <c r="C10" i="32"/>
  <c r="C16" i="32" s="1"/>
  <c r="I9" i="32"/>
  <c r="I8" i="32"/>
  <c r="I7" i="32"/>
  <c r="E7" i="32"/>
  <c r="I6" i="32"/>
  <c r="E6" i="32"/>
  <c r="I5" i="32"/>
  <c r="E5" i="32"/>
  <c r="E3" i="32" s="1"/>
  <c r="I4" i="32"/>
  <c r="E4" i="32"/>
  <c r="I3" i="32"/>
  <c r="H3" i="32"/>
  <c r="G3" i="32"/>
  <c r="D3" i="32"/>
  <c r="C3" i="32"/>
  <c r="H4" i="33" l="1"/>
  <c r="I30" i="32"/>
  <c r="H30" i="32"/>
  <c r="K4" i="33" l="1"/>
  <c r="H17" i="33"/>
  <c r="K17" i="33" s="1"/>
  <c r="AI11" i="31" l="1"/>
  <c r="V11" i="31"/>
  <c r="AG10" i="31"/>
  <c r="AF10" i="31"/>
  <c r="AF12" i="31" s="1"/>
  <c r="AD10" i="31"/>
  <c r="AD12" i="31" s="1"/>
  <c r="AC10" i="31"/>
  <c r="Z10" i="31"/>
  <c r="W10" i="31"/>
  <c r="U10" i="31"/>
  <c r="S10" i="31"/>
  <c r="O10" i="31"/>
  <c r="N10" i="31"/>
  <c r="M10" i="31"/>
  <c r="F10" i="31"/>
  <c r="E9" i="31"/>
  <c r="AH8" i="31"/>
  <c r="I8" i="31"/>
  <c r="D8" i="31"/>
  <c r="AB7" i="31"/>
  <c r="AB10" i="31" s="1"/>
  <c r="H7" i="31"/>
  <c r="V6" i="31"/>
  <c r="AG5" i="31"/>
  <c r="AG12" i="31" s="1"/>
  <c r="AA5" i="31"/>
  <c r="R5" i="31"/>
  <c r="R12" i="31" s="1"/>
  <c r="N5" i="31"/>
  <c r="N12" i="31" s="1"/>
  <c r="J5" i="31"/>
  <c r="F5" i="31"/>
  <c r="F12" i="31" s="1"/>
  <c r="U14" i="30"/>
  <c r="T14" i="30"/>
  <c r="AH9" i="31" s="1"/>
  <c r="S14" i="30"/>
  <c r="R14" i="30"/>
  <c r="Q14" i="30"/>
  <c r="P14" i="30"/>
  <c r="O14" i="30"/>
  <c r="N14" i="30"/>
  <c r="Y9" i="31" s="1"/>
  <c r="M14" i="30"/>
  <c r="X9" i="31" s="1"/>
  <c r="AI9" i="31" s="1"/>
  <c r="L14" i="30"/>
  <c r="J14" i="30"/>
  <c r="I14" i="30"/>
  <c r="H14" i="30"/>
  <c r="I9" i="31" s="1"/>
  <c r="G14" i="30"/>
  <c r="H9" i="31" s="1"/>
  <c r="F14" i="30"/>
  <c r="G9" i="31" s="1"/>
  <c r="E14" i="30"/>
  <c r="D14" i="30"/>
  <c r="D9" i="31" s="1"/>
  <c r="C14" i="30"/>
  <c r="C9" i="31" s="1"/>
  <c r="V13" i="30"/>
  <c r="K13" i="30"/>
  <c r="V12" i="30"/>
  <c r="K12" i="30"/>
  <c r="V11" i="30"/>
  <c r="K11" i="30"/>
  <c r="V10" i="30"/>
  <c r="K10" i="30"/>
  <c r="V9" i="30"/>
  <c r="K9" i="30"/>
  <c r="V8" i="30"/>
  <c r="K8" i="30"/>
  <c r="V7" i="30"/>
  <c r="K7" i="30"/>
  <c r="V6" i="30"/>
  <c r="K6" i="30"/>
  <c r="V5" i="30"/>
  <c r="V14" i="30" s="1"/>
  <c r="K5" i="30"/>
  <c r="V4" i="30"/>
  <c r="K4" i="30"/>
  <c r="U14" i="29"/>
  <c r="T14" i="29"/>
  <c r="S14" i="29"/>
  <c r="R14" i="29"/>
  <c r="Q14" i="29"/>
  <c r="P14" i="29"/>
  <c r="O14" i="29"/>
  <c r="N14" i="29"/>
  <c r="Y8" i="31" s="1"/>
  <c r="M14" i="29"/>
  <c r="X8" i="31" s="1"/>
  <c r="L14" i="29"/>
  <c r="J14" i="29"/>
  <c r="I14" i="29"/>
  <c r="H14" i="29"/>
  <c r="G14" i="29"/>
  <c r="H8" i="31" s="1"/>
  <c r="F14" i="29"/>
  <c r="G8" i="31" s="1"/>
  <c r="E14" i="29"/>
  <c r="E8" i="31" s="1"/>
  <c r="D14" i="29"/>
  <c r="C14" i="29"/>
  <c r="C8" i="31" s="1"/>
  <c r="V8" i="31" s="1"/>
  <c r="V13" i="29"/>
  <c r="K13" i="29"/>
  <c r="V12" i="29"/>
  <c r="K12" i="29"/>
  <c r="V11" i="29"/>
  <c r="K11" i="29"/>
  <c r="V10" i="29"/>
  <c r="K10" i="29"/>
  <c r="V9" i="29"/>
  <c r="K9" i="29"/>
  <c r="V8" i="29"/>
  <c r="K8" i="29"/>
  <c r="V7" i="29"/>
  <c r="K7" i="29"/>
  <c r="V6" i="29"/>
  <c r="K6" i="29"/>
  <c r="V5" i="29"/>
  <c r="V14" i="29" s="1"/>
  <c r="K5" i="29"/>
  <c r="V4" i="29"/>
  <c r="K4" i="29"/>
  <c r="U14" i="28"/>
  <c r="T14" i="28"/>
  <c r="AH7" i="31" s="1"/>
  <c r="S14" i="28"/>
  <c r="R14" i="28"/>
  <c r="Q14" i="28"/>
  <c r="P14" i="28"/>
  <c r="O14" i="28"/>
  <c r="AA7" i="31" s="1"/>
  <c r="AA10" i="31" s="1"/>
  <c r="N14" i="28"/>
  <c r="Y7" i="31" s="1"/>
  <c r="Y10" i="31" s="1"/>
  <c r="M14" i="28"/>
  <c r="X7" i="31" s="1"/>
  <c r="L14" i="28"/>
  <c r="J14" i="28"/>
  <c r="K7" i="31" s="1"/>
  <c r="K10" i="31" s="1"/>
  <c r="I14" i="28"/>
  <c r="J7" i="31" s="1"/>
  <c r="J10" i="31" s="1"/>
  <c r="H14" i="28"/>
  <c r="I7" i="31" s="1"/>
  <c r="G14" i="28"/>
  <c r="F14" i="28"/>
  <c r="G7" i="31" s="1"/>
  <c r="G10" i="31" s="1"/>
  <c r="E14" i="28"/>
  <c r="E7" i="31" s="1"/>
  <c r="E10" i="31" s="1"/>
  <c r="V13" i="28"/>
  <c r="K13" i="28"/>
  <c r="V12" i="28"/>
  <c r="K12" i="28"/>
  <c r="V11" i="28"/>
  <c r="K11" i="28"/>
  <c r="V10" i="28"/>
  <c r="K10" i="28"/>
  <c r="V9" i="28"/>
  <c r="K9" i="28"/>
  <c r="V8" i="28"/>
  <c r="K8" i="28"/>
  <c r="V7" i="28"/>
  <c r="K7" i="28"/>
  <c r="V6" i="28"/>
  <c r="K6" i="28"/>
  <c r="V5" i="28"/>
  <c r="V14" i="28" s="1"/>
  <c r="N5" i="28"/>
  <c r="D5" i="28"/>
  <c r="D14" i="28" s="1"/>
  <c r="D7" i="31" s="1"/>
  <c r="D10" i="31" s="1"/>
  <c r="C5" i="28"/>
  <c r="V4" i="28"/>
  <c r="K4" i="28"/>
  <c r="AH47" i="27"/>
  <c r="AH5" i="31" s="1"/>
  <c r="AG47" i="27"/>
  <c r="AF47" i="27"/>
  <c r="AE47" i="27"/>
  <c r="AE5" i="31" s="1"/>
  <c r="AE12" i="31" s="1"/>
  <c r="AD47" i="27"/>
  <c r="AC5" i="31" s="1"/>
  <c r="AC12" i="31" s="1"/>
  <c r="AC47" i="27"/>
  <c r="AB47" i="27"/>
  <c r="AB5" i="31" s="1"/>
  <c r="AB12" i="31" s="1"/>
  <c r="AA47" i="27"/>
  <c r="Y47" i="27"/>
  <c r="X5" i="31" s="1"/>
  <c r="X47" i="27"/>
  <c r="W5" i="31" s="1"/>
  <c r="V47" i="27"/>
  <c r="U5" i="31" s="1"/>
  <c r="U12" i="31" s="1"/>
  <c r="T47" i="27"/>
  <c r="S5" i="31" s="1"/>
  <c r="S12" i="31" s="1"/>
  <c r="S47" i="27"/>
  <c r="R47" i="27"/>
  <c r="Q5" i="31" s="1"/>
  <c r="Q12" i="31" s="1"/>
  <c r="Q47" i="27"/>
  <c r="P5" i="31" s="1"/>
  <c r="P12" i="31" s="1"/>
  <c r="P47" i="27"/>
  <c r="O5" i="31" s="1"/>
  <c r="O12" i="31" s="1"/>
  <c r="O47" i="27"/>
  <c r="N47" i="27"/>
  <c r="M5" i="31" s="1"/>
  <c r="M47" i="27"/>
  <c r="L5" i="31" s="1"/>
  <c r="L12" i="31" s="1"/>
  <c r="L47" i="27"/>
  <c r="K5" i="31" s="1"/>
  <c r="K12" i="31" s="1"/>
  <c r="K47" i="27"/>
  <c r="J47" i="27"/>
  <c r="I5" i="31" s="1"/>
  <c r="I47" i="27"/>
  <c r="H5" i="31" s="1"/>
  <c r="G47" i="27"/>
  <c r="F47" i="27"/>
  <c r="E47" i="27"/>
  <c r="D5" i="31" s="1"/>
  <c r="D47" i="27"/>
  <c r="C5" i="31" s="1"/>
  <c r="AI46" i="27"/>
  <c r="W46" i="27"/>
  <c r="AI45" i="27"/>
  <c r="W45" i="27"/>
  <c r="AI44" i="27"/>
  <c r="W44" i="27"/>
  <c r="AI43" i="27"/>
  <c r="W43" i="27"/>
  <c r="AI42" i="27"/>
  <c r="W42" i="27"/>
  <c r="AI41" i="27"/>
  <c r="W41" i="27"/>
  <c r="AI40" i="27"/>
  <c r="W40" i="27"/>
  <c r="AI39" i="27"/>
  <c r="W39" i="27"/>
  <c r="AI38" i="27"/>
  <c r="W38" i="27"/>
  <c r="AI37" i="27"/>
  <c r="W37" i="27"/>
  <c r="AI36" i="27"/>
  <c r="W36" i="27"/>
  <c r="AI35" i="27"/>
  <c r="W35" i="27"/>
  <c r="AI34" i="27"/>
  <c r="W34" i="27"/>
  <c r="AI33" i="27"/>
  <c r="W33" i="27"/>
  <c r="AI32" i="27"/>
  <c r="W32" i="27"/>
  <c r="AI31" i="27"/>
  <c r="W31" i="27"/>
  <c r="AI30" i="27"/>
  <c r="W30" i="27"/>
  <c r="AI29" i="27"/>
  <c r="W29" i="27"/>
  <c r="Z28" i="27"/>
  <c r="AI28" i="27" s="1"/>
  <c r="N28" i="27"/>
  <c r="H28" i="27"/>
  <c r="W28" i="27" s="1"/>
  <c r="AI27" i="27"/>
  <c r="W27" i="27"/>
  <c r="AI26" i="27"/>
  <c r="W26" i="27"/>
  <c r="AI25" i="27"/>
  <c r="W25" i="27"/>
  <c r="AI24" i="27"/>
  <c r="W24" i="27"/>
  <c r="AI23" i="27"/>
  <c r="W23" i="27"/>
  <c r="AI22" i="27"/>
  <c r="W22" i="27"/>
  <c r="AI21" i="27"/>
  <c r="W21" i="27"/>
  <c r="AI20" i="27"/>
  <c r="W20" i="27"/>
  <c r="AI19" i="27"/>
  <c r="W19" i="27"/>
  <c r="AI18" i="27"/>
  <c r="W18" i="27"/>
  <c r="AI17" i="27"/>
  <c r="W17" i="27"/>
  <c r="AI16" i="27"/>
  <c r="W16" i="27"/>
  <c r="AI15" i="27"/>
  <c r="W15" i="27"/>
  <c r="AI14" i="27"/>
  <c r="W14" i="27"/>
  <c r="AI13" i="27"/>
  <c r="W13" i="27"/>
  <c r="AI12" i="27"/>
  <c r="W12" i="27"/>
  <c r="AI11" i="27"/>
  <c r="W11" i="27"/>
  <c r="AI10" i="27"/>
  <c r="W10" i="27"/>
  <c r="AI9" i="27"/>
  <c r="W9" i="27"/>
  <c r="AI8" i="27"/>
  <c r="W8" i="27"/>
  <c r="AI7" i="27"/>
  <c r="W7" i="27"/>
  <c r="AI6" i="27"/>
  <c r="W6" i="27"/>
  <c r="AI5" i="27"/>
  <c r="U5" i="27"/>
  <c r="U47" i="27" s="1"/>
  <c r="T5" i="31" s="1"/>
  <c r="T12" i="31" s="1"/>
  <c r="F5" i="27"/>
  <c r="W5" i="27" s="1"/>
  <c r="O37" i="26"/>
  <c r="N36" i="26"/>
  <c r="M36" i="26"/>
  <c r="L36" i="26"/>
  <c r="K36" i="26"/>
  <c r="J36" i="26"/>
  <c r="I36" i="26"/>
  <c r="H36" i="26"/>
  <c r="D36" i="26"/>
  <c r="O35" i="26"/>
  <c r="F34" i="26"/>
  <c r="O34" i="26" s="1"/>
  <c r="I33" i="26"/>
  <c r="G33" i="26"/>
  <c r="G36" i="26" s="1"/>
  <c r="E33" i="26"/>
  <c r="E36" i="26" s="1"/>
  <c r="C33" i="26"/>
  <c r="O18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O16" i="26"/>
  <c r="O15" i="26"/>
  <c r="O14" i="26"/>
  <c r="J14" i="25"/>
  <c r="I14" i="25"/>
  <c r="I17" i="25" s="1"/>
  <c r="H14" i="25"/>
  <c r="H17" i="25" s="1"/>
  <c r="G14" i="25"/>
  <c r="F14" i="25"/>
  <c r="F17" i="25" s="1"/>
  <c r="E14" i="25"/>
  <c r="E17" i="25" s="1"/>
  <c r="D14" i="25"/>
  <c r="D17" i="25" s="1"/>
  <c r="J11" i="25"/>
  <c r="J10" i="25"/>
  <c r="J9" i="25" s="1"/>
  <c r="I9" i="25"/>
  <c r="H9" i="25"/>
  <c r="G9" i="25"/>
  <c r="G17" i="25" s="1"/>
  <c r="F9" i="25"/>
  <c r="E9" i="25"/>
  <c r="D9" i="25"/>
  <c r="E5" i="25"/>
  <c r="E15" i="24"/>
  <c r="E14" i="24"/>
  <c r="D11" i="24"/>
  <c r="D16" i="24" s="1"/>
  <c r="C11" i="24"/>
  <c r="C16" i="24" s="1"/>
  <c r="E10" i="24"/>
  <c r="E9" i="24"/>
  <c r="E11" i="24" s="1"/>
  <c r="E7" i="24"/>
  <c r="C38" i="23"/>
  <c r="E38" i="23" s="1"/>
  <c r="E37" i="23"/>
  <c r="E36" i="23"/>
  <c r="E35" i="23"/>
  <c r="E34" i="23"/>
  <c r="D34" i="23"/>
  <c r="E33" i="23"/>
  <c r="E32" i="23"/>
  <c r="E31" i="23"/>
  <c r="D30" i="23"/>
  <c r="E30" i="23" s="1"/>
  <c r="C30" i="23"/>
  <c r="C34" i="23" s="1"/>
  <c r="E29" i="23"/>
  <c r="E28" i="23"/>
  <c r="E27" i="23"/>
  <c r="E26" i="23"/>
  <c r="D26" i="23"/>
  <c r="C26" i="23"/>
  <c r="E25" i="23"/>
  <c r="E23" i="23"/>
  <c r="D23" i="23"/>
  <c r="C23" i="23"/>
  <c r="E22" i="23"/>
  <c r="E21" i="23"/>
  <c r="E14" i="23"/>
  <c r="E13" i="23" s="1"/>
  <c r="E16" i="23" s="1"/>
  <c r="D13" i="23"/>
  <c r="D16" i="23" s="1"/>
  <c r="C13" i="23"/>
  <c r="C16" i="23" s="1"/>
  <c r="E12" i="23"/>
  <c r="D9" i="23"/>
  <c r="C9" i="23"/>
  <c r="E7" i="23"/>
  <c r="E6" i="23"/>
  <c r="D75" i="22"/>
  <c r="C75" i="22"/>
  <c r="E73" i="22"/>
  <c r="E72" i="22"/>
  <c r="E71" i="22"/>
  <c r="E67" i="22"/>
  <c r="E66" i="22"/>
  <c r="E65" i="22"/>
  <c r="D65" i="22"/>
  <c r="E64" i="22"/>
  <c r="E63" i="22"/>
  <c r="E62" i="22"/>
  <c r="E61" i="22"/>
  <c r="E60" i="22"/>
  <c r="E59" i="22" s="1"/>
  <c r="D59" i="22"/>
  <c r="D68" i="22" s="1"/>
  <c r="C59" i="22"/>
  <c r="C68" i="22" s="1"/>
  <c r="E56" i="22"/>
  <c r="D56" i="22"/>
  <c r="C56" i="22"/>
  <c r="E53" i="22"/>
  <c r="E46" i="22"/>
  <c r="E45" i="22"/>
  <c r="E50" i="22" s="1"/>
  <c r="D45" i="22"/>
  <c r="D50" i="22" s="1"/>
  <c r="C45" i="22"/>
  <c r="C50" i="22" s="1"/>
  <c r="E41" i="22"/>
  <c r="E39" i="22"/>
  <c r="D39" i="22"/>
  <c r="C39" i="22"/>
  <c r="E35" i="22"/>
  <c r="E34" i="22"/>
  <c r="D34" i="22"/>
  <c r="C34" i="22"/>
  <c r="C29" i="22"/>
  <c r="D25" i="22"/>
  <c r="C25" i="22"/>
  <c r="E23" i="22"/>
  <c r="E22" i="22"/>
  <c r="E25" i="22" s="1"/>
  <c r="D19" i="22"/>
  <c r="D76" i="22" s="1"/>
  <c r="D17" i="22"/>
  <c r="C17" i="22"/>
  <c r="C19" i="22" s="1"/>
  <c r="E15" i="22"/>
  <c r="E13" i="22"/>
  <c r="E12" i="22"/>
  <c r="E11" i="22"/>
  <c r="E10" i="22"/>
  <c r="E9" i="22"/>
  <c r="E8" i="22"/>
  <c r="E7" i="22"/>
  <c r="E6" i="22"/>
  <c r="E17" i="22" s="1"/>
  <c r="E19" i="22" s="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79" i="21"/>
  <c r="D78" i="21"/>
  <c r="D77" i="21"/>
  <c r="D76" i="21"/>
  <c r="D75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3" i="21"/>
  <c r="D72" i="21"/>
  <c r="D71" i="21"/>
  <c r="D70" i="21"/>
  <c r="D69" i="21"/>
  <c r="D68" i="21"/>
  <c r="D67" i="21"/>
  <c r="D66" i="21"/>
  <c r="W63" i="21"/>
  <c r="V63" i="21"/>
  <c r="T63" i="21"/>
  <c r="S63" i="21"/>
  <c r="R63" i="21"/>
  <c r="Q63" i="21"/>
  <c r="P63" i="21"/>
  <c r="N63" i="21"/>
  <c r="M63" i="21"/>
  <c r="K63" i="21"/>
  <c r="J63" i="21"/>
  <c r="H63" i="21"/>
  <c r="G63" i="21"/>
  <c r="D63" i="21" s="1"/>
  <c r="M66" i="18" s="1"/>
  <c r="X62" i="21"/>
  <c r="U62" i="21"/>
  <c r="R62" i="21"/>
  <c r="O62" i="21"/>
  <c r="L62" i="21"/>
  <c r="I62" i="21"/>
  <c r="E62" i="21"/>
  <c r="D62" i="21"/>
  <c r="F62" i="21" s="1"/>
  <c r="X61" i="21"/>
  <c r="X63" i="21" s="1"/>
  <c r="U61" i="21"/>
  <c r="U63" i="21" s="1"/>
  <c r="R61" i="21"/>
  <c r="O61" i="21"/>
  <c r="O63" i="21" s="1"/>
  <c r="L61" i="21"/>
  <c r="L63" i="21" s="1"/>
  <c r="I61" i="21"/>
  <c r="I63" i="21" s="1"/>
  <c r="E61" i="21"/>
  <c r="E63" i="21" s="1"/>
  <c r="N66" i="18" s="1"/>
  <c r="N67" i="18" s="1"/>
  <c r="D61" i="21"/>
  <c r="M59" i="21"/>
  <c r="W58" i="21"/>
  <c r="T58" i="21"/>
  <c r="S58" i="21"/>
  <c r="S59" i="21" s="1"/>
  <c r="R58" i="21"/>
  <c r="Q58" i="21"/>
  <c r="P58" i="21"/>
  <c r="O58" i="21"/>
  <c r="N58" i="21"/>
  <c r="M58" i="21"/>
  <c r="K58" i="21"/>
  <c r="J58" i="21"/>
  <c r="J59" i="21" s="1"/>
  <c r="H58" i="21"/>
  <c r="G58" i="21"/>
  <c r="X57" i="21"/>
  <c r="U57" i="21"/>
  <c r="R57" i="21"/>
  <c r="O57" i="21"/>
  <c r="L57" i="21"/>
  <c r="I57" i="21"/>
  <c r="E57" i="21"/>
  <c r="D57" i="21"/>
  <c r="F57" i="21" s="1"/>
  <c r="X56" i="21"/>
  <c r="U56" i="21"/>
  <c r="R56" i="21"/>
  <c r="O56" i="21"/>
  <c r="L56" i="21"/>
  <c r="I56" i="21"/>
  <c r="E56" i="21"/>
  <c r="D56" i="21"/>
  <c r="F56" i="21" s="1"/>
  <c r="X55" i="21"/>
  <c r="U55" i="21"/>
  <c r="R55" i="21"/>
  <c r="O55" i="21"/>
  <c r="L55" i="21"/>
  <c r="I55" i="21"/>
  <c r="E55" i="21"/>
  <c r="F55" i="21" s="1"/>
  <c r="D55" i="21"/>
  <c r="X54" i="21"/>
  <c r="U54" i="21"/>
  <c r="R54" i="21"/>
  <c r="O54" i="21"/>
  <c r="L54" i="21"/>
  <c r="I54" i="21"/>
  <c r="F54" i="21"/>
  <c r="E54" i="21"/>
  <c r="D54" i="21"/>
  <c r="V53" i="21"/>
  <c r="D53" i="21" s="1"/>
  <c r="F53" i="21" s="1"/>
  <c r="F58" i="21" s="1"/>
  <c r="U53" i="21"/>
  <c r="R53" i="21"/>
  <c r="O53" i="21"/>
  <c r="L53" i="21"/>
  <c r="I53" i="21"/>
  <c r="G53" i="21"/>
  <c r="E53" i="21"/>
  <c r="E58" i="21" s="1"/>
  <c r="W52" i="21"/>
  <c r="V52" i="21"/>
  <c r="T52" i="21"/>
  <c r="S52" i="21"/>
  <c r="R52" i="21"/>
  <c r="R59" i="21" s="1"/>
  <c r="Q52" i="21"/>
  <c r="P52" i="21"/>
  <c r="O52" i="21"/>
  <c r="N52" i="21"/>
  <c r="M52" i="21"/>
  <c r="K52" i="21"/>
  <c r="J52" i="21"/>
  <c r="H52" i="21"/>
  <c r="G52" i="21"/>
  <c r="D52" i="21" s="1"/>
  <c r="X51" i="21"/>
  <c r="U51" i="21"/>
  <c r="R51" i="21"/>
  <c r="O51" i="21"/>
  <c r="L51" i="21"/>
  <c r="I51" i="21"/>
  <c r="E51" i="21"/>
  <c r="D51" i="21"/>
  <c r="F51" i="21" s="1"/>
  <c r="X50" i="21"/>
  <c r="X52" i="21" s="1"/>
  <c r="U50" i="21"/>
  <c r="U52" i="21" s="1"/>
  <c r="R50" i="21"/>
  <c r="O50" i="21"/>
  <c r="L50" i="21"/>
  <c r="L52" i="21" s="1"/>
  <c r="I50" i="21"/>
  <c r="I52" i="21" s="1"/>
  <c r="E50" i="21"/>
  <c r="E52" i="21" s="1"/>
  <c r="D50" i="21"/>
  <c r="W49" i="21"/>
  <c r="V49" i="21"/>
  <c r="U49" i="21"/>
  <c r="T49" i="21"/>
  <c r="S49" i="21"/>
  <c r="Q49" i="21"/>
  <c r="Q59" i="21" s="1"/>
  <c r="Q84" i="21" s="1"/>
  <c r="P49" i="21"/>
  <c r="N49" i="21"/>
  <c r="M49" i="21"/>
  <c r="K49" i="21"/>
  <c r="J49" i="21"/>
  <c r="H49" i="21"/>
  <c r="X48" i="21"/>
  <c r="U48" i="21"/>
  <c r="R48" i="21"/>
  <c r="O48" i="21"/>
  <c r="L48" i="21"/>
  <c r="I48" i="21"/>
  <c r="G48" i="21"/>
  <c r="E48" i="21"/>
  <c r="X47" i="21"/>
  <c r="U47" i="21"/>
  <c r="R47" i="21"/>
  <c r="O47" i="21"/>
  <c r="L47" i="21"/>
  <c r="I47" i="21"/>
  <c r="E47" i="21"/>
  <c r="D47" i="21"/>
  <c r="F47" i="21" s="1"/>
  <c r="X46" i="21"/>
  <c r="U46" i="21"/>
  <c r="R46" i="21"/>
  <c r="O46" i="21"/>
  <c r="L46" i="21"/>
  <c r="I46" i="21"/>
  <c r="E46" i="21"/>
  <c r="F46" i="21" s="1"/>
  <c r="D46" i="21"/>
  <c r="X45" i="21"/>
  <c r="U45" i="21"/>
  <c r="R45" i="21"/>
  <c r="O45" i="21"/>
  <c r="L45" i="21"/>
  <c r="I45" i="21"/>
  <c r="F45" i="21"/>
  <c r="E45" i="21"/>
  <c r="D45" i="21"/>
  <c r="X44" i="21"/>
  <c r="U44" i="21"/>
  <c r="R44" i="21"/>
  <c r="O44" i="21"/>
  <c r="L44" i="21"/>
  <c r="I44" i="21"/>
  <c r="E44" i="21"/>
  <c r="D44" i="21"/>
  <c r="F44" i="21" s="1"/>
  <c r="X43" i="21"/>
  <c r="U43" i="21"/>
  <c r="R43" i="21"/>
  <c r="O43" i="21"/>
  <c r="L43" i="21"/>
  <c r="I43" i="21"/>
  <c r="E43" i="21"/>
  <c r="D43" i="21"/>
  <c r="F43" i="21" s="1"/>
  <c r="X42" i="21"/>
  <c r="U42" i="21"/>
  <c r="R42" i="21"/>
  <c r="O42" i="21"/>
  <c r="L42" i="21"/>
  <c r="I42" i="21"/>
  <c r="E42" i="21"/>
  <c r="D42" i="21"/>
  <c r="X41" i="21"/>
  <c r="U41" i="21"/>
  <c r="R41" i="21"/>
  <c r="R49" i="21" s="1"/>
  <c r="O41" i="21"/>
  <c r="L41" i="21"/>
  <c r="I41" i="21"/>
  <c r="F41" i="21"/>
  <c r="E41" i="21"/>
  <c r="D41" i="21"/>
  <c r="X40" i="21"/>
  <c r="U40" i="21"/>
  <c r="R40" i="21"/>
  <c r="O40" i="21"/>
  <c r="L40" i="21"/>
  <c r="I40" i="21"/>
  <c r="I49" i="21" s="1"/>
  <c r="E40" i="21"/>
  <c r="D40" i="21"/>
  <c r="F40" i="21" s="1"/>
  <c r="X39" i="21"/>
  <c r="W39" i="21"/>
  <c r="V39" i="21"/>
  <c r="T39" i="21"/>
  <c r="S39" i="21"/>
  <c r="Q39" i="21"/>
  <c r="P39" i="21"/>
  <c r="N39" i="21"/>
  <c r="M39" i="21"/>
  <c r="D39" i="21" s="1"/>
  <c r="M59" i="18" s="1"/>
  <c r="L39" i="21"/>
  <c r="K39" i="21"/>
  <c r="J39" i="21"/>
  <c r="I39" i="21"/>
  <c r="H39" i="21"/>
  <c r="G39" i="21"/>
  <c r="X38" i="21"/>
  <c r="U38" i="21"/>
  <c r="R38" i="21"/>
  <c r="O38" i="21"/>
  <c r="L38" i="21"/>
  <c r="I38" i="21"/>
  <c r="E38" i="21"/>
  <c r="D38" i="21"/>
  <c r="X37" i="21"/>
  <c r="U37" i="21"/>
  <c r="U39" i="21" s="1"/>
  <c r="R37" i="21"/>
  <c r="R39" i="21" s="1"/>
  <c r="O37" i="21"/>
  <c r="L37" i="21"/>
  <c r="I37" i="21"/>
  <c r="F37" i="21"/>
  <c r="E37" i="21"/>
  <c r="D37" i="21"/>
  <c r="W36" i="21"/>
  <c r="V36" i="21"/>
  <c r="T36" i="21"/>
  <c r="S36" i="21"/>
  <c r="D36" i="21" s="1"/>
  <c r="Q36" i="21"/>
  <c r="P36" i="21"/>
  <c r="N36" i="21"/>
  <c r="M36" i="21"/>
  <c r="K36" i="21"/>
  <c r="J36" i="21"/>
  <c r="H36" i="21"/>
  <c r="G36" i="21"/>
  <c r="X35" i="21"/>
  <c r="X36" i="21" s="1"/>
  <c r="U35" i="21"/>
  <c r="R35" i="21"/>
  <c r="O35" i="21"/>
  <c r="L35" i="21"/>
  <c r="L36" i="21" s="1"/>
  <c r="I35" i="21"/>
  <c r="E35" i="21"/>
  <c r="D35" i="21"/>
  <c r="F35" i="21" s="1"/>
  <c r="X34" i="21"/>
  <c r="U34" i="21"/>
  <c r="R34" i="21"/>
  <c r="O34" i="21"/>
  <c r="O36" i="21" s="1"/>
  <c r="L34" i="21"/>
  <c r="I34" i="21"/>
  <c r="E34" i="21"/>
  <c r="F34" i="21" s="1"/>
  <c r="D34" i="21"/>
  <c r="X33" i="21"/>
  <c r="U33" i="21"/>
  <c r="U36" i="21" s="1"/>
  <c r="R33" i="21"/>
  <c r="R36" i="21" s="1"/>
  <c r="O33" i="21"/>
  <c r="L33" i="21"/>
  <c r="I33" i="21"/>
  <c r="I36" i="21" s="1"/>
  <c r="F33" i="21"/>
  <c r="E33" i="21"/>
  <c r="E36" i="21" s="1"/>
  <c r="D33" i="21"/>
  <c r="X32" i="21"/>
  <c r="X31" i="21"/>
  <c r="U31" i="21"/>
  <c r="R31" i="21"/>
  <c r="O31" i="21"/>
  <c r="L31" i="21"/>
  <c r="I31" i="21"/>
  <c r="E31" i="21"/>
  <c r="D31" i="21"/>
  <c r="X30" i="21"/>
  <c r="U30" i="21"/>
  <c r="R30" i="21"/>
  <c r="R26" i="21" s="1"/>
  <c r="O30" i="21"/>
  <c r="L30" i="21"/>
  <c r="I30" i="21"/>
  <c r="F30" i="21"/>
  <c r="E30" i="21"/>
  <c r="D30" i="21"/>
  <c r="X29" i="21"/>
  <c r="U29" i="21"/>
  <c r="U26" i="21" s="1"/>
  <c r="R29" i="21"/>
  <c r="O29" i="21"/>
  <c r="L29" i="21"/>
  <c r="I29" i="21"/>
  <c r="I26" i="21" s="1"/>
  <c r="F29" i="21"/>
  <c r="E29" i="21"/>
  <c r="D29" i="21"/>
  <c r="X28" i="21"/>
  <c r="U28" i="21"/>
  <c r="R28" i="21"/>
  <c r="O28" i="21"/>
  <c r="L28" i="21"/>
  <c r="I28" i="21"/>
  <c r="E28" i="21"/>
  <c r="D28" i="21"/>
  <c r="F28" i="21" s="1"/>
  <c r="X27" i="21"/>
  <c r="X26" i="21" s="1"/>
  <c r="U27" i="21"/>
  <c r="R27" i="21"/>
  <c r="O27" i="21"/>
  <c r="O26" i="21" s="1"/>
  <c r="L27" i="21"/>
  <c r="L26" i="21" s="1"/>
  <c r="I27" i="21"/>
  <c r="E27" i="21"/>
  <c r="D27" i="21"/>
  <c r="F27" i="21" s="1"/>
  <c r="W26" i="21"/>
  <c r="V26" i="21"/>
  <c r="T26" i="21"/>
  <c r="S26" i="21"/>
  <c r="Q26" i="21"/>
  <c r="P26" i="21"/>
  <c r="N26" i="21"/>
  <c r="M26" i="21"/>
  <c r="K26" i="21"/>
  <c r="J26" i="21"/>
  <c r="D26" i="21" s="1"/>
  <c r="M56" i="18" s="1"/>
  <c r="H26" i="21"/>
  <c r="G26" i="21"/>
  <c r="F26" i="21"/>
  <c r="O56" i="18" s="1"/>
  <c r="E26" i="21"/>
  <c r="V24" i="21"/>
  <c r="S24" i="21"/>
  <c r="K24" i="21"/>
  <c r="J24" i="21"/>
  <c r="X23" i="21"/>
  <c r="U23" i="21"/>
  <c r="T23" i="21"/>
  <c r="S23" i="21"/>
  <c r="R23" i="21"/>
  <c r="Q23" i="21"/>
  <c r="Q24" i="21" s="1"/>
  <c r="P23" i="21"/>
  <c r="N23" i="21"/>
  <c r="N24" i="21" s="1"/>
  <c r="M23" i="21"/>
  <c r="M24" i="21" s="1"/>
  <c r="K23" i="21"/>
  <c r="J23" i="21"/>
  <c r="H23" i="21"/>
  <c r="G23" i="21"/>
  <c r="E23" i="21"/>
  <c r="X22" i="21"/>
  <c r="U22" i="21"/>
  <c r="R22" i="21"/>
  <c r="O22" i="21"/>
  <c r="L22" i="21"/>
  <c r="I22" i="21"/>
  <c r="F22" i="21"/>
  <c r="E22" i="21"/>
  <c r="D22" i="21"/>
  <c r="X21" i="21"/>
  <c r="U21" i="21"/>
  <c r="R21" i="21"/>
  <c r="O21" i="21"/>
  <c r="O23" i="21" s="1"/>
  <c r="L21" i="21"/>
  <c r="L23" i="21" s="1"/>
  <c r="I21" i="21"/>
  <c r="I23" i="21" s="1"/>
  <c r="E21" i="21"/>
  <c r="D21" i="21"/>
  <c r="R20" i="21"/>
  <c r="E20" i="21"/>
  <c r="D20" i="21"/>
  <c r="W19" i="21"/>
  <c r="W24" i="21" s="1"/>
  <c r="V19" i="21"/>
  <c r="T19" i="21"/>
  <c r="S19" i="21"/>
  <c r="Q19" i="21"/>
  <c r="P19" i="21"/>
  <c r="N19" i="21"/>
  <c r="M19" i="21"/>
  <c r="K19" i="21"/>
  <c r="J19" i="21"/>
  <c r="H19" i="21"/>
  <c r="G19" i="21"/>
  <c r="G24" i="21" s="1"/>
  <c r="X18" i="21"/>
  <c r="U18" i="21"/>
  <c r="R18" i="21"/>
  <c r="O18" i="21"/>
  <c r="L18" i="21"/>
  <c r="I18" i="21"/>
  <c r="E18" i="21"/>
  <c r="D18" i="21"/>
  <c r="X17" i="21"/>
  <c r="U17" i="21"/>
  <c r="R17" i="21"/>
  <c r="O17" i="21"/>
  <c r="L17" i="21"/>
  <c r="I17" i="21"/>
  <c r="F17" i="21"/>
  <c r="E17" i="21"/>
  <c r="D17" i="21"/>
  <c r="X16" i="21"/>
  <c r="U16" i="21"/>
  <c r="R16" i="21"/>
  <c r="O16" i="21"/>
  <c r="L16" i="21"/>
  <c r="I16" i="21"/>
  <c r="F16" i="21"/>
  <c r="E16" i="21"/>
  <c r="D16" i="21"/>
  <c r="X15" i="21"/>
  <c r="U15" i="21"/>
  <c r="R15" i="21"/>
  <c r="O15" i="21"/>
  <c r="L15" i="21"/>
  <c r="I15" i="21"/>
  <c r="E15" i="21"/>
  <c r="D15" i="21"/>
  <c r="F15" i="21" s="1"/>
  <c r="X14" i="21"/>
  <c r="U14" i="21"/>
  <c r="R14" i="21"/>
  <c r="O14" i="21"/>
  <c r="L14" i="21"/>
  <c r="I14" i="21"/>
  <c r="E14" i="21"/>
  <c r="D14" i="21"/>
  <c r="F14" i="21" s="1"/>
  <c r="X13" i="21"/>
  <c r="U13" i="21"/>
  <c r="R13" i="21"/>
  <c r="O13" i="21"/>
  <c r="L13" i="21"/>
  <c r="I13" i="21"/>
  <c r="E13" i="21"/>
  <c r="F13" i="21" s="1"/>
  <c r="D13" i="21"/>
  <c r="X12" i="21"/>
  <c r="U12" i="21"/>
  <c r="R12" i="21"/>
  <c r="O12" i="21"/>
  <c r="L12" i="21"/>
  <c r="I12" i="21"/>
  <c r="F12" i="21"/>
  <c r="E12" i="21"/>
  <c r="D12" i="21"/>
  <c r="X11" i="21"/>
  <c r="U11" i="21"/>
  <c r="R11" i="21"/>
  <c r="O11" i="21"/>
  <c r="L11" i="21"/>
  <c r="I11" i="21"/>
  <c r="E11" i="21"/>
  <c r="D11" i="21"/>
  <c r="F11" i="21" s="1"/>
  <c r="X10" i="21"/>
  <c r="X19" i="21" s="1"/>
  <c r="U10" i="21"/>
  <c r="R10" i="21"/>
  <c r="O10" i="21"/>
  <c r="L10" i="21"/>
  <c r="I10" i="21"/>
  <c r="E10" i="21"/>
  <c r="D10" i="21"/>
  <c r="X9" i="21"/>
  <c r="U9" i="21"/>
  <c r="R9" i="21"/>
  <c r="O9" i="21"/>
  <c r="L9" i="21"/>
  <c r="I9" i="21"/>
  <c r="F9" i="21"/>
  <c r="E9" i="21"/>
  <c r="D9" i="21"/>
  <c r="X8" i="21"/>
  <c r="U8" i="21"/>
  <c r="R8" i="21"/>
  <c r="O8" i="21"/>
  <c r="L8" i="21"/>
  <c r="I8" i="21"/>
  <c r="F8" i="21"/>
  <c r="E8" i="21"/>
  <c r="D8" i="21"/>
  <c r="X7" i="21"/>
  <c r="U7" i="21"/>
  <c r="R7" i="21"/>
  <c r="O7" i="21"/>
  <c r="L7" i="21"/>
  <c r="I7" i="21"/>
  <c r="E7" i="21"/>
  <c r="D7" i="21"/>
  <c r="F7" i="21" s="1"/>
  <c r="X6" i="21"/>
  <c r="U6" i="21"/>
  <c r="R6" i="21"/>
  <c r="O6" i="21"/>
  <c r="L6" i="21"/>
  <c r="L19" i="21" s="1"/>
  <c r="I6" i="21"/>
  <c r="E6" i="21"/>
  <c r="D6" i="21"/>
  <c r="X5" i="21"/>
  <c r="U5" i="21"/>
  <c r="R5" i="21"/>
  <c r="O5" i="21"/>
  <c r="O19" i="21" s="1"/>
  <c r="L5" i="21"/>
  <c r="I5" i="21"/>
  <c r="E5" i="21"/>
  <c r="D5" i="21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79" i="20"/>
  <c r="D78" i="20"/>
  <c r="D77" i="20"/>
  <c r="D76" i="20"/>
  <c r="D80" i="20" s="1"/>
  <c r="Q74" i="20"/>
  <c r="P74" i="20"/>
  <c r="N74" i="20"/>
  <c r="M74" i="20"/>
  <c r="K74" i="20"/>
  <c r="J74" i="20"/>
  <c r="H74" i="20"/>
  <c r="G74" i="20"/>
  <c r="R73" i="20"/>
  <c r="R74" i="20" s="1"/>
  <c r="O73" i="20"/>
  <c r="L73" i="20"/>
  <c r="I73" i="20"/>
  <c r="F73" i="20"/>
  <c r="E73" i="20"/>
  <c r="D73" i="20"/>
  <c r="R72" i="20"/>
  <c r="O72" i="20"/>
  <c r="L72" i="20"/>
  <c r="I72" i="20"/>
  <c r="E72" i="20"/>
  <c r="D72" i="20"/>
  <c r="R71" i="20"/>
  <c r="O71" i="20"/>
  <c r="L71" i="20"/>
  <c r="I71" i="20"/>
  <c r="F71" i="20" s="1"/>
  <c r="E71" i="20"/>
  <c r="D71" i="20"/>
  <c r="R70" i="20"/>
  <c r="O70" i="20"/>
  <c r="L70" i="20"/>
  <c r="I70" i="20"/>
  <c r="F70" i="20"/>
  <c r="E70" i="20"/>
  <c r="D70" i="20"/>
  <c r="R69" i="20"/>
  <c r="O69" i="20"/>
  <c r="F69" i="20" s="1"/>
  <c r="L69" i="20"/>
  <c r="I69" i="20"/>
  <c r="E69" i="20"/>
  <c r="D69" i="20"/>
  <c r="R68" i="20"/>
  <c r="O68" i="20"/>
  <c r="L68" i="20"/>
  <c r="I68" i="20"/>
  <c r="E68" i="20"/>
  <c r="D68" i="20"/>
  <c r="R67" i="20"/>
  <c r="O67" i="20"/>
  <c r="L67" i="20"/>
  <c r="I67" i="20"/>
  <c r="F67" i="20"/>
  <c r="E67" i="20"/>
  <c r="D67" i="20"/>
  <c r="R66" i="20"/>
  <c r="O66" i="20"/>
  <c r="L66" i="20"/>
  <c r="I66" i="20"/>
  <c r="E66" i="20"/>
  <c r="D66" i="20"/>
  <c r="D74" i="20" s="1"/>
  <c r="Q63" i="20"/>
  <c r="O63" i="20"/>
  <c r="N63" i="20"/>
  <c r="M63" i="20"/>
  <c r="L63" i="20"/>
  <c r="K63" i="20"/>
  <c r="J63" i="20"/>
  <c r="H63" i="20"/>
  <c r="G63" i="20"/>
  <c r="E63" i="20"/>
  <c r="D63" i="20"/>
  <c r="R62" i="20"/>
  <c r="O62" i="20"/>
  <c r="L62" i="20"/>
  <c r="I62" i="20"/>
  <c r="F62" i="20" s="1"/>
  <c r="L66" i="18" s="1"/>
  <c r="E62" i="20"/>
  <c r="D62" i="20"/>
  <c r="J66" i="18" s="1"/>
  <c r="J67" i="18" s="1"/>
  <c r="R61" i="20"/>
  <c r="R63" i="20" s="1"/>
  <c r="O61" i="20"/>
  <c r="L61" i="20"/>
  <c r="I61" i="20"/>
  <c r="E61" i="20"/>
  <c r="D61" i="20"/>
  <c r="I60" i="20"/>
  <c r="N59" i="20"/>
  <c r="J59" i="20"/>
  <c r="Q58" i="20"/>
  <c r="Q59" i="20" s="1"/>
  <c r="P58" i="20"/>
  <c r="N58" i="20"/>
  <c r="M58" i="20"/>
  <c r="K58" i="20"/>
  <c r="H58" i="20"/>
  <c r="E58" i="20"/>
  <c r="R57" i="20"/>
  <c r="O57" i="20"/>
  <c r="L57" i="20"/>
  <c r="I57" i="20"/>
  <c r="F57" i="20" s="1"/>
  <c r="E57" i="20"/>
  <c r="D57" i="20"/>
  <c r="R56" i="20"/>
  <c r="O56" i="20"/>
  <c r="L56" i="20"/>
  <c r="I56" i="20"/>
  <c r="F56" i="20"/>
  <c r="E56" i="20"/>
  <c r="D56" i="20"/>
  <c r="R55" i="20"/>
  <c r="O55" i="20"/>
  <c r="F55" i="20" s="1"/>
  <c r="L55" i="20"/>
  <c r="I55" i="20"/>
  <c r="E55" i="20"/>
  <c r="D55" i="20"/>
  <c r="R54" i="20"/>
  <c r="O54" i="20"/>
  <c r="L54" i="20"/>
  <c r="I54" i="20"/>
  <c r="F54" i="20" s="1"/>
  <c r="E54" i="20"/>
  <c r="D54" i="20"/>
  <c r="R53" i="20"/>
  <c r="O53" i="20"/>
  <c r="O58" i="20" s="1"/>
  <c r="J53" i="20"/>
  <c r="J58" i="20" s="1"/>
  <c r="E53" i="20"/>
  <c r="Q52" i="20"/>
  <c r="P52" i="20"/>
  <c r="N52" i="20"/>
  <c r="M52" i="20"/>
  <c r="K52" i="20"/>
  <c r="J52" i="20"/>
  <c r="H52" i="20"/>
  <c r="G52" i="20"/>
  <c r="D52" i="20"/>
  <c r="R51" i="20"/>
  <c r="O51" i="20"/>
  <c r="L51" i="20"/>
  <c r="L52" i="20" s="1"/>
  <c r="I51" i="20"/>
  <c r="E51" i="20"/>
  <c r="R50" i="20"/>
  <c r="O50" i="20"/>
  <c r="F50" i="20" s="1"/>
  <c r="L50" i="20"/>
  <c r="I50" i="20"/>
  <c r="E50" i="20"/>
  <c r="E52" i="20" s="1"/>
  <c r="K61" i="18" s="1"/>
  <c r="D50" i="20"/>
  <c r="Q49" i="20"/>
  <c r="P49" i="20"/>
  <c r="N49" i="20"/>
  <c r="M49" i="20"/>
  <c r="K49" i="20"/>
  <c r="J49" i="20"/>
  <c r="I49" i="20"/>
  <c r="G49" i="20"/>
  <c r="R48" i="20"/>
  <c r="O48" i="20"/>
  <c r="L48" i="20"/>
  <c r="I48" i="20"/>
  <c r="F48" i="20"/>
  <c r="E48" i="20"/>
  <c r="D48" i="20"/>
  <c r="R47" i="20"/>
  <c r="O47" i="20"/>
  <c r="F47" i="20" s="1"/>
  <c r="L47" i="20"/>
  <c r="I47" i="20"/>
  <c r="E47" i="20"/>
  <c r="D47" i="20"/>
  <c r="R46" i="20"/>
  <c r="O46" i="20"/>
  <c r="L46" i="20"/>
  <c r="I46" i="20"/>
  <c r="R45" i="20"/>
  <c r="O45" i="20"/>
  <c r="L45" i="20"/>
  <c r="I45" i="20"/>
  <c r="R44" i="20"/>
  <c r="O44" i="20"/>
  <c r="L44" i="20"/>
  <c r="I44" i="20"/>
  <c r="E44" i="20"/>
  <c r="D44" i="20"/>
  <c r="R43" i="20"/>
  <c r="O43" i="20"/>
  <c r="L43" i="20"/>
  <c r="I43" i="20"/>
  <c r="F43" i="20" s="1"/>
  <c r="E43" i="20"/>
  <c r="D43" i="20"/>
  <c r="R42" i="20"/>
  <c r="O42" i="20"/>
  <c r="L42" i="20"/>
  <c r="I42" i="20"/>
  <c r="F42" i="20" s="1"/>
  <c r="E42" i="20"/>
  <c r="D42" i="20"/>
  <c r="R41" i="20"/>
  <c r="O41" i="20"/>
  <c r="L41" i="20"/>
  <c r="I41" i="20"/>
  <c r="F41" i="20"/>
  <c r="E41" i="20"/>
  <c r="D41" i="20"/>
  <c r="R40" i="20"/>
  <c r="R49" i="20" s="1"/>
  <c r="O40" i="20"/>
  <c r="O49" i="20" s="1"/>
  <c r="L40" i="20"/>
  <c r="I40" i="20"/>
  <c r="E40" i="20"/>
  <c r="E49" i="20" s="1"/>
  <c r="K60" i="18" s="1"/>
  <c r="D40" i="20"/>
  <c r="D49" i="20" s="1"/>
  <c r="J60" i="18" s="1"/>
  <c r="Q39" i="20"/>
  <c r="P39" i="20"/>
  <c r="O39" i="20"/>
  <c r="N39" i="20"/>
  <c r="M39" i="20"/>
  <c r="L39" i="20"/>
  <c r="K39" i="20"/>
  <c r="J39" i="20"/>
  <c r="H39" i="20"/>
  <c r="G39" i="20"/>
  <c r="D39" i="20"/>
  <c r="J59" i="18" s="1"/>
  <c r="D59" i="18" s="1"/>
  <c r="R38" i="20"/>
  <c r="O38" i="20"/>
  <c r="L38" i="20"/>
  <c r="I38" i="20"/>
  <c r="I39" i="20" s="1"/>
  <c r="E38" i="20"/>
  <c r="D38" i="20"/>
  <c r="R37" i="20"/>
  <c r="O37" i="20"/>
  <c r="L37" i="20"/>
  <c r="I37" i="20"/>
  <c r="F37" i="20"/>
  <c r="E37" i="20"/>
  <c r="E39" i="20" s="1"/>
  <c r="K59" i="18" s="1"/>
  <c r="D37" i="20"/>
  <c r="Q36" i="20"/>
  <c r="P36" i="20"/>
  <c r="N36" i="20"/>
  <c r="M36" i="20"/>
  <c r="K36" i="20"/>
  <c r="J36" i="20"/>
  <c r="H36" i="20"/>
  <c r="G36" i="20"/>
  <c r="G53" i="20" s="1"/>
  <c r="R35" i="20"/>
  <c r="O35" i="20"/>
  <c r="L35" i="20"/>
  <c r="L36" i="20" s="1"/>
  <c r="I35" i="20"/>
  <c r="E35" i="20"/>
  <c r="D35" i="20"/>
  <c r="D36" i="20" s="1"/>
  <c r="J58" i="18" s="1"/>
  <c r="R34" i="20"/>
  <c r="O34" i="20"/>
  <c r="L34" i="20"/>
  <c r="I34" i="20"/>
  <c r="E34" i="20"/>
  <c r="D34" i="20"/>
  <c r="R33" i="20"/>
  <c r="R36" i="20" s="1"/>
  <c r="O33" i="20"/>
  <c r="O36" i="20" s="1"/>
  <c r="L33" i="20"/>
  <c r="I33" i="20"/>
  <c r="E33" i="20"/>
  <c r="E36" i="20" s="1"/>
  <c r="K58" i="18" s="1"/>
  <c r="D33" i="20"/>
  <c r="R31" i="20"/>
  <c r="O31" i="20"/>
  <c r="L31" i="20"/>
  <c r="I31" i="20"/>
  <c r="G31" i="20"/>
  <c r="F31" i="20"/>
  <c r="E31" i="20"/>
  <c r="D31" i="20"/>
  <c r="R30" i="20"/>
  <c r="O30" i="20"/>
  <c r="L30" i="20"/>
  <c r="I30" i="20"/>
  <c r="E30" i="20"/>
  <c r="D30" i="20"/>
  <c r="D26" i="20" s="1"/>
  <c r="J56" i="18" s="1"/>
  <c r="D56" i="18" s="1"/>
  <c r="R29" i="20"/>
  <c r="O29" i="20"/>
  <c r="L29" i="20"/>
  <c r="I29" i="20"/>
  <c r="F29" i="20" s="1"/>
  <c r="G29" i="20"/>
  <c r="E29" i="20"/>
  <c r="D29" i="20"/>
  <c r="R28" i="20"/>
  <c r="O28" i="20"/>
  <c r="L28" i="20"/>
  <c r="I28" i="20"/>
  <c r="F28" i="20" s="1"/>
  <c r="E28" i="20"/>
  <c r="D28" i="20"/>
  <c r="R27" i="20"/>
  <c r="R26" i="20" s="1"/>
  <c r="O27" i="20"/>
  <c r="M27" i="20"/>
  <c r="L27" i="20"/>
  <c r="L26" i="20" s="1"/>
  <c r="I27" i="20"/>
  <c r="G27" i="20"/>
  <c r="E27" i="20"/>
  <c r="D27" i="20"/>
  <c r="Q26" i="20"/>
  <c r="P26" i="20"/>
  <c r="O26" i="20"/>
  <c r="N26" i="20"/>
  <c r="M26" i="20"/>
  <c r="K26" i="20"/>
  <c r="J26" i="20"/>
  <c r="H26" i="20"/>
  <c r="G26" i="20"/>
  <c r="K24" i="20"/>
  <c r="J24" i="20"/>
  <c r="R23" i="20"/>
  <c r="Q23" i="20"/>
  <c r="Q24" i="20" s="1"/>
  <c r="P23" i="20"/>
  <c r="P24" i="20" s="1"/>
  <c r="N23" i="20"/>
  <c r="M23" i="20"/>
  <c r="M24" i="20" s="1"/>
  <c r="K23" i="20"/>
  <c r="J23" i="20"/>
  <c r="H23" i="20"/>
  <c r="G23" i="20"/>
  <c r="E23" i="20"/>
  <c r="R22" i="20"/>
  <c r="O22" i="20"/>
  <c r="L22" i="20"/>
  <c r="I22" i="20"/>
  <c r="D22" i="20"/>
  <c r="F22" i="20" s="1"/>
  <c r="R21" i="20"/>
  <c r="O21" i="20"/>
  <c r="L21" i="20"/>
  <c r="I21" i="20"/>
  <c r="F21" i="20" s="1"/>
  <c r="E21" i="20"/>
  <c r="D21" i="20"/>
  <c r="L20" i="20"/>
  <c r="L23" i="20" s="1"/>
  <c r="I20" i="20"/>
  <c r="E20" i="20"/>
  <c r="D20" i="20"/>
  <c r="Q19" i="20"/>
  <c r="P19" i="20"/>
  <c r="N19" i="20"/>
  <c r="M19" i="20"/>
  <c r="K19" i="20"/>
  <c r="J19" i="20"/>
  <c r="G19" i="20"/>
  <c r="G24" i="20" s="1"/>
  <c r="R18" i="20"/>
  <c r="O18" i="20"/>
  <c r="F18" i="20" s="1"/>
  <c r="L18" i="20"/>
  <c r="I18" i="20"/>
  <c r="E18" i="20"/>
  <c r="D18" i="20"/>
  <c r="R17" i="20"/>
  <c r="O17" i="20"/>
  <c r="L17" i="20"/>
  <c r="I17" i="20"/>
  <c r="F17" i="20" s="1"/>
  <c r="E17" i="20"/>
  <c r="D17" i="20"/>
  <c r="R16" i="20"/>
  <c r="O16" i="20"/>
  <c r="L16" i="20"/>
  <c r="I16" i="20"/>
  <c r="E16" i="20"/>
  <c r="D16" i="20"/>
  <c r="R15" i="20"/>
  <c r="O15" i="20"/>
  <c r="L15" i="20"/>
  <c r="I15" i="20"/>
  <c r="F15" i="20"/>
  <c r="E15" i="20"/>
  <c r="D15" i="20"/>
  <c r="R14" i="20"/>
  <c r="O14" i="20"/>
  <c r="F14" i="20" s="1"/>
  <c r="L14" i="20"/>
  <c r="I14" i="20"/>
  <c r="E14" i="20"/>
  <c r="D14" i="20"/>
  <c r="R13" i="20"/>
  <c r="O13" i="20"/>
  <c r="L13" i="20"/>
  <c r="I13" i="20"/>
  <c r="E13" i="20"/>
  <c r="D13" i="20"/>
  <c r="R12" i="20"/>
  <c r="O12" i="20"/>
  <c r="L12" i="20"/>
  <c r="I12" i="20"/>
  <c r="F12" i="20" s="1"/>
  <c r="E12" i="20"/>
  <c r="D12" i="20"/>
  <c r="R11" i="20"/>
  <c r="O11" i="20"/>
  <c r="L11" i="20"/>
  <c r="G11" i="20"/>
  <c r="I11" i="20" s="1"/>
  <c r="F11" i="20" s="1"/>
  <c r="E11" i="20"/>
  <c r="D11" i="20"/>
  <c r="R10" i="20"/>
  <c r="O10" i="20"/>
  <c r="L10" i="20"/>
  <c r="I10" i="20"/>
  <c r="F10" i="20" s="1"/>
  <c r="E10" i="20"/>
  <c r="D10" i="20"/>
  <c r="R9" i="20"/>
  <c r="O9" i="20"/>
  <c r="L9" i="20"/>
  <c r="I9" i="20"/>
  <c r="F9" i="20"/>
  <c r="E9" i="20"/>
  <c r="D9" i="20"/>
  <c r="R8" i="20"/>
  <c r="O8" i="20"/>
  <c r="L8" i="20"/>
  <c r="I8" i="20"/>
  <c r="E8" i="20"/>
  <c r="D8" i="20"/>
  <c r="R7" i="20"/>
  <c r="O7" i="20"/>
  <c r="L7" i="20"/>
  <c r="I7" i="20"/>
  <c r="E7" i="20"/>
  <c r="D7" i="20"/>
  <c r="R6" i="20"/>
  <c r="O6" i="20"/>
  <c r="L6" i="20"/>
  <c r="I6" i="20"/>
  <c r="F6" i="20"/>
  <c r="E6" i="20"/>
  <c r="D6" i="20"/>
  <c r="R5" i="20"/>
  <c r="O5" i="20"/>
  <c r="L5" i="20"/>
  <c r="H5" i="20"/>
  <c r="G5" i="20"/>
  <c r="I5" i="20" s="1"/>
  <c r="D5" i="20"/>
  <c r="F79" i="19"/>
  <c r="E79" i="19"/>
  <c r="D79" i="19"/>
  <c r="E74" i="19"/>
  <c r="D74" i="19"/>
  <c r="F73" i="19"/>
  <c r="F72" i="19"/>
  <c r="F71" i="19"/>
  <c r="F70" i="19"/>
  <c r="F69" i="19"/>
  <c r="F68" i="19"/>
  <c r="F66" i="19"/>
  <c r="F74" i="19" s="1"/>
  <c r="I69" i="18" s="1"/>
  <c r="F65" i="19"/>
  <c r="E64" i="19"/>
  <c r="D64" i="19"/>
  <c r="F63" i="19"/>
  <c r="F64" i="19" s="1"/>
  <c r="F62" i="19"/>
  <c r="E58" i="19"/>
  <c r="D58" i="19"/>
  <c r="G62" i="18" s="1"/>
  <c r="F57" i="19"/>
  <c r="F56" i="19"/>
  <c r="F55" i="19"/>
  <c r="F54" i="19"/>
  <c r="F53" i="19"/>
  <c r="F58" i="19" s="1"/>
  <c r="D53" i="19"/>
  <c r="E52" i="19"/>
  <c r="H61" i="18" s="1"/>
  <c r="D52" i="19"/>
  <c r="G61" i="18" s="1"/>
  <c r="F51" i="19"/>
  <c r="F50" i="19"/>
  <c r="F52" i="19" s="1"/>
  <c r="I61" i="18" s="1"/>
  <c r="E49" i="19"/>
  <c r="H60" i="18" s="1"/>
  <c r="D48" i="19"/>
  <c r="F47" i="19"/>
  <c r="F44" i="19"/>
  <c r="E44" i="19"/>
  <c r="F43" i="19"/>
  <c r="F42" i="19"/>
  <c r="F41" i="19"/>
  <c r="F40" i="19"/>
  <c r="E39" i="19"/>
  <c r="D39" i="19"/>
  <c r="F38" i="19"/>
  <c r="F37" i="19"/>
  <c r="F39" i="19" s="1"/>
  <c r="I59" i="18" s="1"/>
  <c r="E36" i="19"/>
  <c r="D36" i="19"/>
  <c r="F35" i="19"/>
  <c r="F34" i="19"/>
  <c r="F36" i="19" s="1"/>
  <c r="F33" i="19"/>
  <c r="F31" i="19"/>
  <c r="F30" i="19"/>
  <c r="F29" i="19"/>
  <c r="F26" i="19" s="1"/>
  <c r="I56" i="18" s="1"/>
  <c r="F28" i="19"/>
  <c r="F27" i="19"/>
  <c r="E26" i="19"/>
  <c r="H56" i="18" s="1"/>
  <c r="D26" i="19"/>
  <c r="E23" i="19"/>
  <c r="D23" i="19"/>
  <c r="F22" i="19"/>
  <c r="F21" i="19"/>
  <c r="F23" i="19" s="1"/>
  <c r="F20" i="19"/>
  <c r="E19" i="19"/>
  <c r="H53" i="18" s="1"/>
  <c r="H55" i="18" s="1"/>
  <c r="D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F19" i="19" s="1"/>
  <c r="F77" i="18"/>
  <c r="E77" i="18"/>
  <c r="D77" i="18"/>
  <c r="L73" i="18"/>
  <c r="K73" i="18"/>
  <c r="J73" i="18"/>
  <c r="I73" i="18"/>
  <c r="H73" i="18"/>
  <c r="G73" i="18"/>
  <c r="D73" i="18"/>
  <c r="O71" i="18"/>
  <c r="N71" i="18"/>
  <c r="M71" i="18"/>
  <c r="L71" i="18"/>
  <c r="K71" i="18"/>
  <c r="J71" i="18"/>
  <c r="I71" i="18"/>
  <c r="H71" i="18"/>
  <c r="G71" i="18"/>
  <c r="D71" i="18" s="1"/>
  <c r="O69" i="18"/>
  <c r="N69" i="18"/>
  <c r="M69" i="18"/>
  <c r="L69" i="18"/>
  <c r="K69" i="18"/>
  <c r="J69" i="18"/>
  <c r="H69" i="18"/>
  <c r="E69" i="18" s="1"/>
  <c r="G69" i="18"/>
  <c r="D69" i="18" s="1"/>
  <c r="L67" i="18"/>
  <c r="K67" i="18"/>
  <c r="G67" i="18"/>
  <c r="K66" i="18"/>
  <c r="I66" i="18"/>
  <c r="H66" i="18"/>
  <c r="G66" i="18"/>
  <c r="I65" i="18"/>
  <c r="F65" i="18" s="1"/>
  <c r="H65" i="18"/>
  <c r="G65" i="18"/>
  <c r="E65" i="18"/>
  <c r="D65" i="18"/>
  <c r="N62" i="18"/>
  <c r="I62" i="18"/>
  <c r="H62" i="18"/>
  <c r="M61" i="18"/>
  <c r="J61" i="18"/>
  <c r="G59" i="18"/>
  <c r="N58" i="18"/>
  <c r="M58" i="18"/>
  <c r="H58" i="18"/>
  <c r="G58" i="18"/>
  <c r="N56" i="18"/>
  <c r="G56" i="18"/>
  <c r="N54" i="18"/>
  <c r="I54" i="18"/>
  <c r="H54" i="18"/>
  <c r="I53" i="18"/>
  <c r="G53" i="18"/>
  <c r="N49" i="18"/>
  <c r="N48" i="18"/>
  <c r="M48" i="18"/>
  <c r="J48" i="18"/>
  <c r="O47" i="18"/>
  <c r="O48" i="18" s="1"/>
  <c r="L47" i="18"/>
  <c r="I47" i="18"/>
  <c r="F47" i="18" s="1"/>
  <c r="E47" i="18"/>
  <c r="D47" i="18"/>
  <c r="AE99" i="17" s="1"/>
  <c r="AE100" i="17" s="1"/>
  <c r="O46" i="18"/>
  <c r="N46" i="18"/>
  <c r="M46" i="18"/>
  <c r="K46" i="18"/>
  <c r="K48" i="18" s="1"/>
  <c r="H46" i="18"/>
  <c r="G46" i="18"/>
  <c r="L45" i="18"/>
  <c r="I45" i="18"/>
  <c r="F45" i="18" s="1"/>
  <c r="E45" i="18"/>
  <c r="D45" i="18"/>
  <c r="L44" i="18"/>
  <c r="I44" i="18"/>
  <c r="F44" i="18"/>
  <c r="E44" i="18"/>
  <c r="D44" i="18"/>
  <c r="O43" i="18"/>
  <c r="L43" i="18"/>
  <c r="J43" i="18"/>
  <c r="J46" i="18" s="1"/>
  <c r="L46" i="18" s="1"/>
  <c r="I43" i="18"/>
  <c r="I46" i="18" s="1"/>
  <c r="E43" i="18"/>
  <c r="D43" i="18"/>
  <c r="M42" i="18"/>
  <c r="H42" i="18"/>
  <c r="E42" i="18"/>
  <c r="O41" i="18"/>
  <c r="M41" i="18"/>
  <c r="L41" i="18"/>
  <c r="J41" i="18"/>
  <c r="I41" i="18"/>
  <c r="G41" i="18"/>
  <c r="F41" i="18"/>
  <c r="E41" i="18"/>
  <c r="O40" i="18"/>
  <c r="L40" i="18"/>
  <c r="I40" i="18"/>
  <c r="E40" i="18"/>
  <c r="D40" i="18"/>
  <c r="O39" i="18"/>
  <c r="M39" i="18"/>
  <c r="J39" i="18"/>
  <c r="L39" i="18" s="1"/>
  <c r="I39" i="18"/>
  <c r="G39" i="18"/>
  <c r="E39" i="18"/>
  <c r="D39" i="18"/>
  <c r="O38" i="18"/>
  <c r="L38" i="18"/>
  <c r="I38" i="18"/>
  <c r="F38" i="18" s="1"/>
  <c r="E38" i="18"/>
  <c r="D38" i="18"/>
  <c r="L37" i="18"/>
  <c r="I37" i="18"/>
  <c r="E37" i="18"/>
  <c r="D37" i="18"/>
  <c r="N36" i="18"/>
  <c r="N42" i="18" s="1"/>
  <c r="M36" i="18"/>
  <c r="L36" i="18"/>
  <c r="K36" i="18"/>
  <c r="K42" i="18" s="1"/>
  <c r="J36" i="18"/>
  <c r="H36" i="18"/>
  <c r="G36" i="18"/>
  <c r="D36" i="18" s="1"/>
  <c r="O35" i="18"/>
  <c r="L35" i="18"/>
  <c r="I35" i="18"/>
  <c r="F35" i="18"/>
  <c r="E35" i="18"/>
  <c r="D35" i="18"/>
  <c r="O34" i="18"/>
  <c r="L34" i="18"/>
  <c r="I34" i="18"/>
  <c r="E34" i="18"/>
  <c r="D34" i="18"/>
  <c r="O33" i="18"/>
  <c r="L33" i="18"/>
  <c r="I33" i="18"/>
  <c r="F33" i="18"/>
  <c r="E33" i="18"/>
  <c r="D33" i="18"/>
  <c r="O32" i="18"/>
  <c r="L32" i="18"/>
  <c r="I32" i="18"/>
  <c r="E32" i="18"/>
  <c r="D32" i="18"/>
  <c r="O31" i="18"/>
  <c r="L31" i="18"/>
  <c r="I31" i="18"/>
  <c r="E31" i="18"/>
  <c r="D31" i="18"/>
  <c r="O30" i="18"/>
  <c r="L30" i="18"/>
  <c r="I30" i="18"/>
  <c r="F30" i="18" s="1"/>
  <c r="E30" i="18"/>
  <c r="D30" i="18"/>
  <c r="O29" i="18"/>
  <c r="F29" i="18" s="1"/>
  <c r="L29" i="18"/>
  <c r="I29" i="18"/>
  <c r="I36" i="18" s="1"/>
  <c r="E29" i="18"/>
  <c r="D29" i="18"/>
  <c r="O28" i="18"/>
  <c r="L28" i="18"/>
  <c r="I28" i="18"/>
  <c r="F28" i="18" s="1"/>
  <c r="E28" i="18"/>
  <c r="D28" i="18"/>
  <c r="I27" i="18"/>
  <c r="E27" i="18"/>
  <c r="O26" i="18"/>
  <c r="F26" i="18" s="1"/>
  <c r="L26" i="18"/>
  <c r="I26" i="18"/>
  <c r="E26" i="18"/>
  <c r="D26" i="18"/>
  <c r="O25" i="18"/>
  <c r="L25" i="18"/>
  <c r="I25" i="18"/>
  <c r="F25" i="18" s="1"/>
  <c r="E25" i="18"/>
  <c r="D25" i="18"/>
  <c r="O24" i="18"/>
  <c r="L24" i="18"/>
  <c r="I24" i="18"/>
  <c r="F24" i="18"/>
  <c r="E24" i="18"/>
  <c r="D24" i="18"/>
  <c r="O23" i="18"/>
  <c r="L23" i="18"/>
  <c r="I23" i="18"/>
  <c r="E23" i="18"/>
  <c r="D23" i="18"/>
  <c r="O22" i="18"/>
  <c r="F22" i="18" s="1"/>
  <c r="L22" i="18"/>
  <c r="I22" i="18"/>
  <c r="E22" i="18"/>
  <c r="D22" i="18"/>
  <c r="O21" i="18"/>
  <c r="L21" i="18"/>
  <c r="I21" i="18"/>
  <c r="F21" i="18" s="1"/>
  <c r="E21" i="18"/>
  <c r="D21" i="18"/>
  <c r="O20" i="18"/>
  <c r="F20" i="18" s="1"/>
  <c r="L20" i="18"/>
  <c r="I20" i="18"/>
  <c r="E20" i="18"/>
  <c r="D20" i="18"/>
  <c r="O19" i="18"/>
  <c r="L19" i="18"/>
  <c r="I19" i="18"/>
  <c r="F19" i="18" s="1"/>
  <c r="E19" i="18"/>
  <c r="D19" i="18"/>
  <c r="O18" i="18"/>
  <c r="F18" i="18" s="1"/>
  <c r="L18" i="18"/>
  <c r="I18" i="18"/>
  <c r="E18" i="18"/>
  <c r="D18" i="18"/>
  <c r="O17" i="18"/>
  <c r="L17" i="18"/>
  <c r="I17" i="18"/>
  <c r="F17" i="18" s="1"/>
  <c r="E17" i="18"/>
  <c r="D17" i="18"/>
  <c r="O16" i="18"/>
  <c r="M16" i="18"/>
  <c r="M27" i="18" s="1"/>
  <c r="O27" i="18" s="1"/>
  <c r="J16" i="18"/>
  <c r="I16" i="18"/>
  <c r="E16" i="18"/>
  <c r="O15" i="18"/>
  <c r="H15" i="18"/>
  <c r="G15" i="18"/>
  <c r="E15" i="18"/>
  <c r="O14" i="18"/>
  <c r="L14" i="18"/>
  <c r="F14" i="18"/>
  <c r="E14" i="18"/>
  <c r="D14" i="18"/>
  <c r="O13" i="18"/>
  <c r="L13" i="18"/>
  <c r="F13" i="18" s="1"/>
  <c r="E13" i="18"/>
  <c r="D13" i="18"/>
  <c r="O12" i="18"/>
  <c r="L12" i="18"/>
  <c r="F12" i="18" s="1"/>
  <c r="E12" i="18"/>
  <c r="D12" i="18"/>
  <c r="O11" i="18"/>
  <c r="L11" i="18"/>
  <c r="F11" i="18"/>
  <c r="E11" i="18"/>
  <c r="D11" i="18"/>
  <c r="O10" i="18"/>
  <c r="L10" i="18"/>
  <c r="F10" i="18"/>
  <c r="E10" i="18"/>
  <c r="D10" i="18"/>
  <c r="O9" i="18"/>
  <c r="L9" i="18"/>
  <c r="F9" i="18"/>
  <c r="E9" i="18"/>
  <c r="D9" i="18"/>
  <c r="O8" i="18"/>
  <c r="L8" i="18"/>
  <c r="F8" i="18" s="1"/>
  <c r="E8" i="18"/>
  <c r="D8" i="18"/>
  <c r="O7" i="18"/>
  <c r="L7" i="18"/>
  <c r="F7" i="18"/>
  <c r="E7" i="18"/>
  <c r="D7" i="18"/>
  <c r="O6" i="18"/>
  <c r="L6" i="18"/>
  <c r="F6" i="18" s="1"/>
  <c r="E6" i="18"/>
  <c r="D6" i="18"/>
  <c r="O5" i="18"/>
  <c r="F5" i="18" s="1"/>
  <c r="L5" i="18"/>
  <c r="E5" i="18"/>
  <c r="D5" i="18"/>
  <c r="M4" i="18"/>
  <c r="M15" i="18" s="1"/>
  <c r="J4" i="18"/>
  <c r="J15" i="18" s="1"/>
  <c r="I4" i="18"/>
  <c r="E4" i="18"/>
  <c r="AD100" i="17"/>
  <c r="AA100" i="17"/>
  <c r="Z100" i="17"/>
  <c r="Y100" i="17"/>
  <c r="W100" i="17"/>
  <c r="X100" i="17" s="1"/>
  <c r="V100" i="17"/>
  <c r="U100" i="17"/>
  <c r="T100" i="17"/>
  <c r="S100" i="17"/>
  <c r="R100" i="17"/>
  <c r="Q100" i="17"/>
  <c r="P100" i="17"/>
  <c r="O100" i="17"/>
  <c r="L100" i="17"/>
  <c r="I100" i="17"/>
  <c r="D100" i="17"/>
  <c r="AF99" i="17"/>
  <c r="AD99" i="17"/>
  <c r="AA99" i="17"/>
  <c r="X99" i="17"/>
  <c r="O99" i="17"/>
  <c r="L99" i="17"/>
  <c r="I99" i="17"/>
  <c r="E99" i="17"/>
  <c r="D99" i="17"/>
  <c r="AG98" i="17"/>
  <c r="AD98" i="17"/>
  <c r="AA98" i="17"/>
  <c r="X98" i="17"/>
  <c r="O98" i="17"/>
  <c r="L98" i="17"/>
  <c r="I98" i="17"/>
  <c r="F98" i="17"/>
  <c r="E98" i="17"/>
  <c r="D98" i="17"/>
  <c r="AG97" i="17"/>
  <c r="AD97" i="17"/>
  <c r="AA97" i="17"/>
  <c r="X97" i="17"/>
  <c r="O97" i="17"/>
  <c r="F97" i="17" s="1"/>
  <c r="L97" i="17"/>
  <c r="I97" i="17"/>
  <c r="E97" i="17"/>
  <c r="D97" i="17"/>
  <c r="AD96" i="17"/>
  <c r="AA96" i="17"/>
  <c r="O96" i="17"/>
  <c r="F96" i="17" s="1"/>
  <c r="E42" i="2" s="1"/>
  <c r="L96" i="17"/>
  <c r="I96" i="17"/>
  <c r="E96" i="17"/>
  <c r="D96" i="17"/>
  <c r="AG93" i="17"/>
  <c r="AD93" i="17"/>
  <c r="AA93" i="17"/>
  <c r="X93" i="17"/>
  <c r="O93" i="17"/>
  <c r="L93" i="17"/>
  <c r="AG92" i="17"/>
  <c r="AD92" i="17"/>
  <c r="AA92" i="17"/>
  <c r="X92" i="17"/>
  <c r="O92" i="17"/>
  <c r="F92" i="17" s="1"/>
  <c r="L92" i="17"/>
  <c r="I92" i="17"/>
  <c r="E92" i="17"/>
  <c r="D92" i="17"/>
  <c r="AG91" i="17"/>
  <c r="AD91" i="17"/>
  <c r="AA91" i="17"/>
  <c r="X91" i="17"/>
  <c r="O91" i="17"/>
  <c r="L91" i="17"/>
  <c r="I91" i="17"/>
  <c r="F91" i="17" s="1"/>
  <c r="E91" i="17"/>
  <c r="D91" i="17"/>
  <c r="AG90" i="17"/>
  <c r="AD90" i="17"/>
  <c r="AA90" i="17"/>
  <c r="X90" i="17"/>
  <c r="O90" i="17"/>
  <c r="L90" i="17"/>
  <c r="I90" i="17"/>
  <c r="F90" i="17"/>
  <c r="E90" i="17"/>
  <c r="D90" i="17"/>
  <c r="AG89" i="17"/>
  <c r="AD89" i="17"/>
  <c r="AA89" i="17"/>
  <c r="X89" i="17"/>
  <c r="O89" i="17"/>
  <c r="L89" i="17"/>
  <c r="I89" i="17"/>
  <c r="E89" i="17"/>
  <c r="D89" i="17"/>
  <c r="AG88" i="17"/>
  <c r="AD88" i="17"/>
  <c r="AA88" i="17"/>
  <c r="X88" i="17"/>
  <c r="O88" i="17"/>
  <c r="L88" i="17"/>
  <c r="I88" i="17"/>
  <c r="F88" i="17"/>
  <c r="E88" i="17"/>
  <c r="D88" i="17"/>
  <c r="AF87" i="17"/>
  <c r="AE87" i="17"/>
  <c r="AC87" i="17"/>
  <c r="AB87" i="17"/>
  <c r="AD87" i="17" s="1"/>
  <c r="AA87" i="17"/>
  <c r="Z87" i="17"/>
  <c r="Y87" i="17"/>
  <c r="W87" i="17"/>
  <c r="X87" i="17" s="1"/>
  <c r="V87" i="17"/>
  <c r="T87" i="17"/>
  <c r="S87" i="17"/>
  <c r="Q87" i="17"/>
  <c r="P87" i="17"/>
  <c r="O87" i="17"/>
  <c r="N87" i="17"/>
  <c r="M87" i="17"/>
  <c r="L87" i="17"/>
  <c r="K87" i="17"/>
  <c r="H87" i="17"/>
  <c r="G87" i="17"/>
  <c r="AG86" i="17"/>
  <c r="AD86" i="17"/>
  <c r="AA86" i="17"/>
  <c r="X86" i="17"/>
  <c r="O86" i="17"/>
  <c r="F86" i="17" s="1"/>
  <c r="L86" i="17"/>
  <c r="I86" i="17"/>
  <c r="E86" i="17"/>
  <c r="D86" i="17"/>
  <c r="AG85" i="17"/>
  <c r="AD85" i="17"/>
  <c r="AA85" i="17"/>
  <c r="X85" i="17"/>
  <c r="O85" i="17"/>
  <c r="L85" i="17"/>
  <c r="I85" i="17"/>
  <c r="F85" i="17" s="1"/>
  <c r="E85" i="17"/>
  <c r="D85" i="17"/>
  <c r="AG84" i="17"/>
  <c r="AD84" i="17"/>
  <c r="AA84" i="17"/>
  <c r="X84" i="17"/>
  <c r="O84" i="17"/>
  <c r="L84" i="17"/>
  <c r="I84" i="17"/>
  <c r="E84" i="17"/>
  <c r="D84" i="17"/>
  <c r="AG83" i="17"/>
  <c r="AD83" i="17"/>
  <c r="AA83" i="17"/>
  <c r="X83" i="17"/>
  <c r="F83" i="17" s="1"/>
  <c r="O83" i="17"/>
  <c r="L83" i="17"/>
  <c r="I83" i="17"/>
  <c r="E83" i="17"/>
  <c r="D83" i="17"/>
  <c r="AG82" i="17"/>
  <c r="AD82" i="17"/>
  <c r="AA82" i="17"/>
  <c r="X82" i="17"/>
  <c r="O82" i="17"/>
  <c r="L82" i="17"/>
  <c r="I82" i="17"/>
  <c r="E82" i="17"/>
  <c r="D82" i="17"/>
  <c r="AF81" i="17"/>
  <c r="AE81" i="17"/>
  <c r="AG81" i="17" s="1"/>
  <c r="AD81" i="17"/>
  <c r="AC81" i="17"/>
  <c r="AB81" i="17"/>
  <c r="AA81" i="17"/>
  <c r="Z81" i="17"/>
  <c r="Y81" i="17"/>
  <c r="W81" i="17"/>
  <c r="V81" i="17"/>
  <c r="U81" i="17"/>
  <c r="T81" i="17"/>
  <c r="S81" i="17"/>
  <c r="D81" i="17" s="1"/>
  <c r="Y21" i="10" s="1"/>
  <c r="R81" i="17"/>
  <c r="Q81" i="17"/>
  <c r="P81" i="17"/>
  <c r="O81" i="17"/>
  <c r="N81" i="17"/>
  <c r="M81" i="17"/>
  <c r="K81" i="17"/>
  <c r="L81" i="17" s="1"/>
  <c r="I81" i="17"/>
  <c r="H81" i="17"/>
  <c r="G81" i="17"/>
  <c r="E81" i="17"/>
  <c r="Z21" i="10" s="1"/>
  <c r="AG80" i="17"/>
  <c r="AD80" i="17"/>
  <c r="AA80" i="17"/>
  <c r="X80" i="17"/>
  <c r="R80" i="17"/>
  <c r="O80" i="17"/>
  <c r="L80" i="17"/>
  <c r="I80" i="17"/>
  <c r="F80" i="17" s="1"/>
  <c r="E80" i="17"/>
  <c r="D80" i="17"/>
  <c r="AG79" i="17"/>
  <c r="AD79" i="17"/>
  <c r="AA79" i="17"/>
  <c r="X79" i="17"/>
  <c r="O79" i="17"/>
  <c r="L79" i="17"/>
  <c r="I79" i="17"/>
  <c r="F79" i="17" s="1"/>
  <c r="E79" i="17"/>
  <c r="D79" i="17"/>
  <c r="AG78" i="17"/>
  <c r="AD78" i="17"/>
  <c r="AA78" i="17"/>
  <c r="X78" i="17"/>
  <c r="O78" i="17"/>
  <c r="L78" i="17"/>
  <c r="I78" i="17"/>
  <c r="F78" i="17" s="1"/>
  <c r="E78" i="17"/>
  <c r="D78" i="17"/>
  <c r="AG77" i="17"/>
  <c r="AD77" i="17"/>
  <c r="AA77" i="17"/>
  <c r="X77" i="17"/>
  <c r="R77" i="17"/>
  <c r="O77" i="17"/>
  <c r="L77" i="17"/>
  <c r="I77" i="17"/>
  <c r="E77" i="17"/>
  <c r="D77" i="17"/>
  <c r="AG76" i="17"/>
  <c r="AD76" i="17"/>
  <c r="AA76" i="17"/>
  <c r="X76" i="17"/>
  <c r="O76" i="17"/>
  <c r="F76" i="17" s="1"/>
  <c r="L76" i="17"/>
  <c r="I76" i="17"/>
  <c r="E76" i="17"/>
  <c r="D76" i="17"/>
  <c r="AG75" i="17"/>
  <c r="AD75" i="17"/>
  <c r="AA75" i="17"/>
  <c r="X75" i="17"/>
  <c r="O75" i="17"/>
  <c r="L75" i="17"/>
  <c r="I75" i="17"/>
  <c r="F75" i="17" s="1"/>
  <c r="E75" i="17"/>
  <c r="D75" i="17"/>
  <c r="AG74" i="17"/>
  <c r="AD74" i="17"/>
  <c r="AA74" i="17"/>
  <c r="X74" i="17"/>
  <c r="O74" i="17"/>
  <c r="F74" i="17" s="1"/>
  <c r="L74" i="17"/>
  <c r="I74" i="17"/>
  <c r="E74" i="17"/>
  <c r="D74" i="17"/>
  <c r="AG73" i="17"/>
  <c r="AD73" i="17"/>
  <c r="AA73" i="17"/>
  <c r="X73" i="17"/>
  <c r="O73" i="17"/>
  <c r="L73" i="17"/>
  <c r="I73" i="17"/>
  <c r="F73" i="17" s="1"/>
  <c r="E73" i="17"/>
  <c r="D73" i="17"/>
  <c r="AD71" i="17"/>
  <c r="AB71" i="17"/>
  <c r="AB94" i="17" s="1"/>
  <c r="Z71" i="17"/>
  <c r="Y71" i="17"/>
  <c r="AA71" i="17" s="1"/>
  <c r="X71" i="17"/>
  <c r="W71" i="17"/>
  <c r="V71" i="17"/>
  <c r="U71" i="17"/>
  <c r="T71" i="17"/>
  <c r="S71" i="17"/>
  <c r="R71" i="17"/>
  <c r="Q71" i="17"/>
  <c r="Q94" i="17" s="1"/>
  <c r="P71" i="17"/>
  <c r="D71" i="17" s="1"/>
  <c r="Y18" i="10" s="1"/>
  <c r="O71" i="17"/>
  <c r="L71" i="17"/>
  <c r="H71" i="17"/>
  <c r="AG70" i="17"/>
  <c r="AD70" i="17"/>
  <c r="AA70" i="17"/>
  <c r="X70" i="17"/>
  <c r="O70" i="17"/>
  <c r="L70" i="17"/>
  <c r="I70" i="17"/>
  <c r="F70" i="17"/>
  <c r="E70" i="17"/>
  <c r="D70" i="17"/>
  <c r="AG69" i="17"/>
  <c r="AD69" i="17"/>
  <c r="AA69" i="17"/>
  <c r="X69" i="17"/>
  <c r="O69" i="17"/>
  <c r="L69" i="17"/>
  <c r="I69" i="17"/>
  <c r="E69" i="17"/>
  <c r="D69" i="17"/>
  <c r="AG68" i="17"/>
  <c r="F68" i="17" s="1"/>
  <c r="AF68" i="17"/>
  <c r="E68" i="17"/>
  <c r="D68" i="17"/>
  <c r="AG67" i="17"/>
  <c r="AD67" i="17"/>
  <c r="AA67" i="17"/>
  <c r="X67" i="17"/>
  <c r="O67" i="17"/>
  <c r="L67" i="17"/>
  <c r="I67" i="17"/>
  <c r="F67" i="17"/>
  <c r="E67" i="17"/>
  <c r="D67" i="17"/>
  <c r="AF66" i="17"/>
  <c r="AD66" i="17"/>
  <c r="AA66" i="17"/>
  <c r="X66" i="17"/>
  <c r="O66" i="17"/>
  <c r="L66" i="17"/>
  <c r="I66" i="17"/>
  <c r="E66" i="17"/>
  <c r="D66" i="17"/>
  <c r="AG65" i="17"/>
  <c r="AD65" i="17"/>
  <c r="AA65" i="17"/>
  <c r="X65" i="17"/>
  <c r="O65" i="17"/>
  <c r="L65" i="17"/>
  <c r="I65" i="17"/>
  <c r="F65" i="17" s="1"/>
  <c r="E65" i="17"/>
  <c r="D65" i="17"/>
  <c r="AG64" i="17"/>
  <c r="AD64" i="17"/>
  <c r="AA64" i="17"/>
  <c r="X64" i="17"/>
  <c r="O64" i="17"/>
  <c r="L64" i="17"/>
  <c r="I64" i="17"/>
  <c r="F64" i="17"/>
  <c r="E64" i="17"/>
  <c r="D64" i="17"/>
  <c r="AG63" i="17"/>
  <c r="AD63" i="17"/>
  <c r="AA63" i="17"/>
  <c r="X63" i="17"/>
  <c r="O63" i="17"/>
  <c r="L63" i="17"/>
  <c r="I63" i="17"/>
  <c r="E63" i="17"/>
  <c r="D63" i="17"/>
  <c r="AE62" i="17"/>
  <c r="AE71" i="17" s="1"/>
  <c r="AD62" i="17"/>
  <c r="AA62" i="17"/>
  <c r="X62" i="17"/>
  <c r="O62" i="17"/>
  <c r="L62" i="17"/>
  <c r="I62" i="17"/>
  <c r="D62" i="17"/>
  <c r="AG61" i="17"/>
  <c r="AD61" i="17"/>
  <c r="AA61" i="17"/>
  <c r="X61" i="17"/>
  <c r="O61" i="17"/>
  <c r="L61" i="17"/>
  <c r="I61" i="17"/>
  <c r="F61" i="17"/>
  <c r="E61" i="17"/>
  <c r="D61" i="17"/>
  <c r="AG60" i="17"/>
  <c r="AD60" i="17"/>
  <c r="AA60" i="17"/>
  <c r="X60" i="17"/>
  <c r="O60" i="17"/>
  <c r="L60" i="17"/>
  <c r="I60" i="17"/>
  <c r="E60" i="17"/>
  <c r="D60" i="17"/>
  <c r="AG59" i="17"/>
  <c r="AD59" i="17"/>
  <c r="AA59" i="17"/>
  <c r="X59" i="17"/>
  <c r="O59" i="17"/>
  <c r="L59" i="17"/>
  <c r="I59" i="17"/>
  <c r="F59" i="17"/>
  <c r="E59" i="17"/>
  <c r="D59" i="17"/>
  <c r="AG58" i="17"/>
  <c r="AD58" i="17"/>
  <c r="AA58" i="17"/>
  <c r="X58" i="17"/>
  <c r="O58" i="17"/>
  <c r="L58" i="17"/>
  <c r="I58" i="17"/>
  <c r="E58" i="17"/>
  <c r="D58" i="17"/>
  <c r="AG57" i="17"/>
  <c r="AF57" i="17"/>
  <c r="AD57" i="17"/>
  <c r="AA57" i="17"/>
  <c r="X57" i="17"/>
  <c r="O57" i="17"/>
  <c r="L57" i="17"/>
  <c r="I57" i="17"/>
  <c r="F57" i="17" s="1"/>
  <c r="E57" i="17"/>
  <c r="D57" i="17"/>
  <c r="AG56" i="17"/>
  <c r="AD56" i="17"/>
  <c r="AA56" i="17"/>
  <c r="X56" i="17"/>
  <c r="O56" i="17"/>
  <c r="L56" i="17"/>
  <c r="I56" i="17"/>
  <c r="E56" i="17"/>
  <c r="D56" i="17"/>
  <c r="AG55" i="17"/>
  <c r="AD55" i="17"/>
  <c r="AA55" i="17"/>
  <c r="X55" i="17"/>
  <c r="O55" i="17"/>
  <c r="L55" i="17"/>
  <c r="I55" i="17"/>
  <c r="F55" i="17"/>
  <c r="E55" i="17"/>
  <c r="D55" i="17"/>
  <c r="AG54" i="17"/>
  <c r="AD54" i="17"/>
  <c r="AA54" i="17"/>
  <c r="X54" i="17"/>
  <c r="O54" i="17"/>
  <c r="L54" i="17"/>
  <c r="I54" i="17"/>
  <c r="E54" i="17"/>
  <c r="D54" i="17"/>
  <c r="AG53" i="17"/>
  <c r="AD53" i="17"/>
  <c r="AA53" i="17"/>
  <c r="X53" i="17"/>
  <c r="O53" i="17"/>
  <c r="L53" i="17"/>
  <c r="I53" i="17"/>
  <c r="F53" i="17" s="1"/>
  <c r="E53" i="17"/>
  <c r="D53" i="17"/>
  <c r="AG52" i="17"/>
  <c r="AD52" i="17"/>
  <c r="AA52" i="17"/>
  <c r="X52" i="17"/>
  <c r="O52" i="17"/>
  <c r="L52" i="17"/>
  <c r="I52" i="17"/>
  <c r="F52" i="17" s="1"/>
  <c r="E52" i="17"/>
  <c r="D52" i="17"/>
  <c r="AG51" i="17"/>
  <c r="AD51" i="17"/>
  <c r="AA51" i="17"/>
  <c r="X51" i="17"/>
  <c r="O51" i="17"/>
  <c r="L51" i="17"/>
  <c r="I51" i="17"/>
  <c r="F51" i="17" s="1"/>
  <c r="E51" i="17"/>
  <c r="D51" i="17"/>
  <c r="AG50" i="17"/>
  <c r="AD50" i="17"/>
  <c r="AA50" i="17"/>
  <c r="X50" i="17"/>
  <c r="O50" i="17"/>
  <c r="L50" i="17"/>
  <c r="I50" i="17"/>
  <c r="E50" i="17"/>
  <c r="D50" i="17"/>
  <c r="AG49" i="17"/>
  <c r="AD49" i="17"/>
  <c r="AA49" i="17"/>
  <c r="X49" i="17"/>
  <c r="O49" i="17"/>
  <c r="L49" i="17"/>
  <c r="I49" i="17"/>
  <c r="F49" i="17"/>
  <c r="E49" i="17"/>
  <c r="D49" i="17"/>
  <c r="AG48" i="17"/>
  <c r="AD48" i="17"/>
  <c r="AA48" i="17"/>
  <c r="X48" i="17"/>
  <c r="O48" i="17"/>
  <c r="L48" i="17"/>
  <c r="I48" i="17"/>
  <c r="E48" i="17"/>
  <c r="D48" i="17"/>
  <c r="AG47" i="17"/>
  <c r="AD47" i="17"/>
  <c r="AA47" i="17"/>
  <c r="X47" i="17"/>
  <c r="O47" i="17"/>
  <c r="L47" i="17"/>
  <c r="I47" i="17"/>
  <c r="F47" i="17"/>
  <c r="E47" i="17"/>
  <c r="D47" i="17"/>
  <c r="AG46" i="17"/>
  <c r="AD46" i="17"/>
  <c r="AA46" i="17"/>
  <c r="X46" i="17"/>
  <c r="O46" i="17"/>
  <c r="L46" i="17"/>
  <c r="I46" i="17"/>
  <c r="F46" i="17" s="1"/>
  <c r="E46" i="17"/>
  <c r="D46" i="17"/>
  <c r="AG45" i="17"/>
  <c r="AD45" i="17"/>
  <c r="AA45" i="17"/>
  <c r="X45" i="17"/>
  <c r="O45" i="17"/>
  <c r="L45" i="17"/>
  <c r="I45" i="17"/>
  <c r="F45" i="17" s="1"/>
  <c r="E45" i="17"/>
  <c r="D45" i="17"/>
  <c r="AG44" i="17"/>
  <c r="AD44" i="17"/>
  <c r="AA44" i="17"/>
  <c r="X44" i="17"/>
  <c r="O44" i="17"/>
  <c r="L44" i="17"/>
  <c r="I44" i="17"/>
  <c r="F44" i="17" s="1"/>
  <c r="E44" i="17"/>
  <c r="D44" i="17"/>
  <c r="AG43" i="17"/>
  <c r="AD43" i="17"/>
  <c r="AA43" i="17"/>
  <c r="X43" i="17"/>
  <c r="O43" i="17"/>
  <c r="L43" i="17"/>
  <c r="I43" i="17"/>
  <c r="F43" i="17" s="1"/>
  <c r="E43" i="17"/>
  <c r="D43" i="17"/>
  <c r="AG42" i="17"/>
  <c r="AD42" i="17"/>
  <c r="AA42" i="17"/>
  <c r="X42" i="17"/>
  <c r="O42" i="17"/>
  <c r="L42" i="17"/>
  <c r="I42" i="17"/>
  <c r="E42" i="17"/>
  <c r="D42" i="17"/>
  <c r="AG41" i="17"/>
  <c r="AD41" i="17"/>
  <c r="AA41" i="17"/>
  <c r="X41" i="17"/>
  <c r="O41" i="17"/>
  <c r="L41" i="17"/>
  <c r="I41" i="17"/>
  <c r="F41" i="17" s="1"/>
  <c r="E41" i="17"/>
  <c r="D41" i="17"/>
  <c r="AG40" i="17"/>
  <c r="AD40" i="17"/>
  <c r="AA40" i="17"/>
  <c r="X40" i="17"/>
  <c r="O40" i="17"/>
  <c r="L40" i="17"/>
  <c r="I40" i="17"/>
  <c r="E40" i="17"/>
  <c r="D40" i="17"/>
  <c r="AG39" i="17"/>
  <c r="AD39" i="17"/>
  <c r="AA39" i="17"/>
  <c r="X39" i="17"/>
  <c r="O39" i="17"/>
  <c r="L39" i="17"/>
  <c r="I39" i="17"/>
  <c r="F39" i="17"/>
  <c r="E39" i="17"/>
  <c r="D39" i="17"/>
  <c r="AG38" i="17"/>
  <c r="AD38" i="17"/>
  <c r="AA38" i="17"/>
  <c r="X38" i="17"/>
  <c r="O38" i="17"/>
  <c r="L38" i="17"/>
  <c r="I38" i="17"/>
  <c r="E38" i="17"/>
  <c r="D38" i="17"/>
  <c r="AG37" i="17"/>
  <c r="AD37" i="17"/>
  <c r="AA37" i="17"/>
  <c r="X37" i="17"/>
  <c r="O37" i="17"/>
  <c r="L37" i="17"/>
  <c r="I37" i="17"/>
  <c r="F37" i="17" s="1"/>
  <c r="E37" i="17"/>
  <c r="D37" i="17"/>
  <c r="AC35" i="17"/>
  <c r="AD35" i="17" s="1"/>
  <c r="AB35" i="17"/>
  <c r="Y35" i="17"/>
  <c r="U35" i="17"/>
  <c r="T35" i="17"/>
  <c r="M35" i="17"/>
  <c r="M94" i="17" s="1"/>
  <c r="AF34" i="17"/>
  <c r="AE34" i="17"/>
  <c r="AD34" i="17"/>
  <c r="AC34" i="17"/>
  <c r="AB34" i="17"/>
  <c r="Z34" i="17"/>
  <c r="Y34" i="17"/>
  <c r="W34" i="17"/>
  <c r="V34" i="17"/>
  <c r="U34" i="17"/>
  <c r="T34" i="17"/>
  <c r="S34" i="17"/>
  <c r="P34" i="17"/>
  <c r="O34" i="17"/>
  <c r="N34" i="17"/>
  <c r="M34" i="17"/>
  <c r="K34" i="17"/>
  <c r="J34" i="17"/>
  <c r="J35" i="17" s="1"/>
  <c r="J94" i="17" s="1"/>
  <c r="G34" i="17"/>
  <c r="AG33" i="17"/>
  <c r="AD33" i="17"/>
  <c r="AA33" i="17"/>
  <c r="X33" i="17"/>
  <c r="O33" i="17"/>
  <c r="L33" i="17"/>
  <c r="I33" i="17"/>
  <c r="E33" i="17"/>
  <c r="D33" i="17"/>
  <c r="AG32" i="17"/>
  <c r="AD32" i="17"/>
  <c r="AA32" i="17"/>
  <c r="X32" i="17"/>
  <c r="O32" i="17"/>
  <c r="L32" i="17"/>
  <c r="I32" i="17"/>
  <c r="F32" i="17"/>
  <c r="E32" i="17"/>
  <c r="D32" i="17"/>
  <c r="AG31" i="17"/>
  <c r="AD31" i="17"/>
  <c r="AA31" i="17"/>
  <c r="X31" i="17"/>
  <c r="O31" i="17"/>
  <c r="L31" i="17"/>
  <c r="I31" i="17"/>
  <c r="E31" i="17"/>
  <c r="D31" i="17"/>
  <c r="AG30" i="17"/>
  <c r="AD30" i="17"/>
  <c r="AA30" i="17"/>
  <c r="X30" i="17"/>
  <c r="O30" i="17"/>
  <c r="L30" i="17"/>
  <c r="I30" i="17"/>
  <c r="F30" i="17" s="1"/>
  <c r="E30" i="17"/>
  <c r="D30" i="17"/>
  <c r="AG29" i="17"/>
  <c r="AD29" i="17"/>
  <c r="AA29" i="17"/>
  <c r="X29" i="17"/>
  <c r="R29" i="17"/>
  <c r="R34" i="17" s="1"/>
  <c r="Q29" i="17"/>
  <c r="Q34" i="17" s="1"/>
  <c r="O29" i="17"/>
  <c r="L29" i="17"/>
  <c r="I29" i="17"/>
  <c r="F29" i="17" s="1"/>
  <c r="H29" i="17"/>
  <c r="H34" i="17" s="1"/>
  <c r="G29" i="17"/>
  <c r="E29" i="17"/>
  <c r="D29" i="17"/>
  <c r="AF28" i="17"/>
  <c r="AE28" i="17"/>
  <c r="AG28" i="17" s="1"/>
  <c r="AD28" i="17"/>
  <c r="AC28" i="17"/>
  <c r="AB28" i="17"/>
  <c r="AA28" i="17"/>
  <c r="Z28" i="17"/>
  <c r="Y28" i="17"/>
  <c r="W28" i="17"/>
  <c r="V28" i="17"/>
  <c r="U28" i="17"/>
  <c r="T28" i="17"/>
  <c r="S28" i="17"/>
  <c r="R28" i="17"/>
  <c r="Q28" i="17"/>
  <c r="P28" i="17"/>
  <c r="N28" i="17"/>
  <c r="M28" i="17"/>
  <c r="J28" i="17"/>
  <c r="L28" i="17" s="1"/>
  <c r="I28" i="17"/>
  <c r="H28" i="17"/>
  <c r="G28" i="17"/>
  <c r="AG27" i="17"/>
  <c r="AD27" i="17"/>
  <c r="AA27" i="17"/>
  <c r="X27" i="17"/>
  <c r="O27" i="17"/>
  <c r="L27" i="17"/>
  <c r="I27" i="17"/>
  <c r="E27" i="17"/>
  <c r="D27" i="17"/>
  <c r="AG26" i="17"/>
  <c r="AD26" i="17"/>
  <c r="AA26" i="17"/>
  <c r="X26" i="17"/>
  <c r="O26" i="17"/>
  <c r="L26" i="17"/>
  <c r="I26" i="17"/>
  <c r="F26" i="17"/>
  <c r="E26" i="17"/>
  <c r="D26" i="17"/>
  <c r="AF25" i="17"/>
  <c r="AE25" i="17"/>
  <c r="AC25" i="17"/>
  <c r="AB25" i="17"/>
  <c r="AD25" i="17" s="1"/>
  <c r="AA25" i="17"/>
  <c r="Z25" i="17"/>
  <c r="Y25" i="17"/>
  <c r="X25" i="17"/>
  <c r="W25" i="17"/>
  <c r="V25" i="17"/>
  <c r="U25" i="17"/>
  <c r="T25" i="17"/>
  <c r="S25" i="17"/>
  <c r="R25" i="17"/>
  <c r="Q25" i="17"/>
  <c r="P25" i="17"/>
  <c r="P35" i="17" s="1"/>
  <c r="O25" i="17"/>
  <c r="N25" i="17"/>
  <c r="M25" i="17"/>
  <c r="L25" i="17"/>
  <c r="K25" i="17"/>
  <c r="J25" i="17"/>
  <c r="H25" i="17"/>
  <c r="G25" i="17"/>
  <c r="D25" i="17" s="1"/>
  <c r="Y11" i="10" s="1"/>
  <c r="AG24" i="17"/>
  <c r="AD24" i="17"/>
  <c r="AA24" i="17"/>
  <c r="X24" i="17"/>
  <c r="O24" i="17"/>
  <c r="L24" i="17"/>
  <c r="H24" i="17"/>
  <c r="G24" i="17"/>
  <c r="D24" i="17"/>
  <c r="AG23" i="17"/>
  <c r="AD23" i="17"/>
  <c r="AA23" i="17"/>
  <c r="X23" i="17"/>
  <c r="O23" i="17"/>
  <c r="L23" i="17"/>
  <c r="H23" i="17"/>
  <c r="D23" i="17"/>
  <c r="AG22" i="17"/>
  <c r="AD22" i="17"/>
  <c r="AA22" i="17"/>
  <c r="X22" i="17"/>
  <c r="O22" i="17"/>
  <c r="L22" i="17"/>
  <c r="I22" i="17"/>
  <c r="F22" i="17" s="1"/>
  <c r="E22" i="17"/>
  <c r="D22" i="17"/>
  <c r="AG21" i="17"/>
  <c r="AD21" i="17"/>
  <c r="AA21" i="17"/>
  <c r="X21" i="17"/>
  <c r="O21" i="17"/>
  <c r="L21" i="17"/>
  <c r="I21" i="17"/>
  <c r="F21" i="17" s="1"/>
  <c r="E21" i="17"/>
  <c r="D21" i="17"/>
  <c r="AG20" i="17"/>
  <c r="AD20" i="17"/>
  <c r="AA20" i="17"/>
  <c r="X20" i="17"/>
  <c r="O20" i="17"/>
  <c r="L20" i="17"/>
  <c r="I20" i="17"/>
  <c r="G20" i="17"/>
  <c r="F20" i="17"/>
  <c r="E20" i="17"/>
  <c r="D20" i="17"/>
  <c r="AG19" i="17"/>
  <c r="AD19" i="17"/>
  <c r="AA19" i="17"/>
  <c r="X19" i="17"/>
  <c r="O19" i="17"/>
  <c r="L19" i="17"/>
  <c r="I19" i="17"/>
  <c r="E19" i="17"/>
  <c r="D19" i="17"/>
  <c r="AG18" i="17"/>
  <c r="AD18" i="17"/>
  <c r="AA18" i="17"/>
  <c r="X18" i="17"/>
  <c r="O18" i="17"/>
  <c r="F18" i="17" s="1"/>
  <c r="L18" i="17"/>
  <c r="I18" i="17"/>
  <c r="E18" i="17"/>
  <c r="D18" i="17"/>
  <c r="AF17" i="17"/>
  <c r="AE17" i="17"/>
  <c r="AC17" i="17"/>
  <c r="AB17" i="17"/>
  <c r="AD17" i="17" s="1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J17" i="17"/>
  <c r="G17" i="17"/>
  <c r="D17" i="17" s="1"/>
  <c r="AG16" i="17"/>
  <c r="AD16" i="17"/>
  <c r="AA16" i="17"/>
  <c r="X16" i="17"/>
  <c r="O16" i="17"/>
  <c r="L16" i="17"/>
  <c r="I16" i="17"/>
  <c r="F16" i="17" s="1"/>
  <c r="E16" i="17"/>
  <c r="D16" i="17"/>
  <c r="AG15" i="17"/>
  <c r="AD15" i="17"/>
  <c r="AA15" i="17"/>
  <c r="X15" i="17"/>
  <c r="O15" i="17"/>
  <c r="L15" i="17"/>
  <c r="I15" i="17"/>
  <c r="F15" i="17" s="1"/>
  <c r="H15" i="17"/>
  <c r="H17" i="17" s="1"/>
  <c r="G15" i="17"/>
  <c r="E15" i="17"/>
  <c r="D15" i="17"/>
  <c r="AF14" i="17"/>
  <c r="AE14" i="17"/>
  <c r="AG14" i="17" s="1"/>
  <c r="AD14" i="17"/>
  <c r="AC14" i="17"/>
  <c r="AB14" i="17"/>
  <c r="Z14" i="17"/>
  <c r="AA14" i="17" s="1"/>
  <c r="Y14" i="17"/>
  <c r="W14" i="17"/>
  <c r="X14" i="17" s="1"/>
  <c r="V14" i="17"/>
  <c r="U14" i="17"/>
  <c r="T14" i="17"/>
  <c r="S14" i="17"/>
  <c r="P14" i="17"/>
  <c r="O14" i="17"/>
  <c r="N14" i="17"/>
  <c r="M14" i="17"/>
  <c r="J14" i="17"/>
  <c r="L14" i="17" s="1"/>
  <c r="I14" i="17"/>
  <c r="H14" i="17"/>
  <c r="G14" i="17"/>
  <c r="AG13" i="17"/>
  <c r="AD13" i="17"/>
  <c r="AA13" i="17"/>
  <c r="X13" i="17"/>
  <c r="O13" i="17"/>
  <c r="L13" i="17"/>
  <c r="I13" i="17"/>
  <c r="F13" i="17" s="1"/>
  <c r="E13" i="17"/>
  <c r="D13" i="17"/>
  <c r="AG12" i="17"/>
  <c r="AD12" i="17"/>
  <c r="AA12" i="17"/>
  <c r="X12" i="17"/>
  <c r="R12" i="17"/>
  <c r="R14" i="17" s="1"/>
  <c r="F14" i="17" s="1"/>
  <c r="AA9" i="10" s="1"/>
  <c r="Q12" i="17"/>
  <c r="Q14" i="17" s="1"/>
  <c r="Q35" i="17" s="1"/>
  <c r="O12" i="17"/>
  <c r="L12" i="17"/>
  <c r="I12" i="17"/>
  <c r="D12" i="17"/>
  <c r="AG11" i="17"/>
  <c r="AD11" i="17"/>
  <c r="AA11" i="17"/>
  <c r="X11" i="17"/>
  <c r="O11" i="17"/>
  <c r="L11" i="17"/>
  <c r="I11" i="17"/>
  <c r="F11" i="17"/>
  <c r="E11" i="17"/>
  <c r="D11" i="17"/>
  <c r="AG9" i="17"/>
  <c r="AD9" i="17"/>
  <c r="AA9" i="17"/>
  <c r="X9" i="17"/>
  <c r="O9" i="17"/>
  <c r="L9" i="17"/>
  <c r="I9" i="17"/>
  <c r="E9" i="17"/>
  <c r="D9" i="17"/>
  <c r="AG7" i="17"/>
  <c r="AF7" i="17"/>
  <c r="AE7" i="17"/>
  <c r="AC7" i="17"/>
  <c r="AD7" i="17" s="1"/>
  <c r="AB7" i="17"/>
  <c r="Z7" i="17"/>
  <c r="AA7" i="17" s="1"/>
  <c r="Y7" i="17"/>
  <c r="V7" i="17"/>
  <c r="U7" i="17"/>
  <c r="T7" i="17"/>
  <c r="S7" i="17"/>
  <c r="R7" i="17"/>
  <c r="Q7" i="17"/>
  <c r="P7" i="17"/>
  <c r="N7" i="17"/>
  <c r="M7" i="17"/>
  <c r="D7" i="17" s="1"/>
  <c r="Y5" i="10" s="1"/>
  <c r="K7" i="17"/>
  <c r="J7" i="17"/>
  <c r="L7" i="17" s="1"/>
  <c r="I7" i="17"/>
  <c r="H7" i="17"/>
  <c r="G7" i="17"/>
  <c r="AG6" i="17"/>
  <c r="AD6" i="17"/>
  <c r="AA6" i="17"/>
  <c r="X6" i="17"/>
  <c r="O6" i="17"/>
  <c r="L6" i="17"/>
  <c r="I6" i="17"/>
  <c r="E6" i="17"/>
  <c r="D6" i="17"/>
  <c r="AG5" i="17"/>
  <c r="AD5" i="17"/>
  <c r="AA5" i="17"/>
  <c r="W5" i="17"/>
  <c r="O5" i="17"/>
  <c r="L5" i="17"/>
  <c r="I5" i="17"/>
  <c r="D5" i="17"/>
  <c r="M43" i="16"/>
  <c r="K43" i="16"/>
  <c r="J43" i="16"/>
  <c r="I43" i="16"/>
  <c r="G43" i="16"/>
  <c r="N42" i="16"/>
  <c r="M42" i="16"/>
  <c r="L42" i="16"/>
  <c r="H42" i="16"/>
  <c r="N41" i="16"/>
  <c r="M41" i="16"/>
  <c r="L41" i="16"/>
  <c r="H41" i="16"/>
  <c r="M40" i="16"/>
  <c r="F40" i="16"/>
  <c r="M39" i="16"/>
  <c r="L39" i="16"/>
  <c r="H39" i="16"/>
  <c r="N39" i="16" s="1"/>
  <c r="M38" i="16"/>
  <c r="L38" i="16"/>
  <c r="H38" i="16"/>
  <c r="N38" i="16" s="1"/>
  <c r="M37" i="16"/>
  <c r="L37" i="16"/>
  <c r="H37" i="16"/>
  <c r="N37" i="16" s="1"/>
  <c r="M36" i="16"/>
  <c r="F36" i="16"/>
  <c r="L36" i="16" s="1"/>
  <c r="L35" i="16"/>
  <c r="H35" i="16"/>
  <c r="N35" i="16" s="1"/>
  <c r="N34" i="16"/>
  <c r="M34" i="16"/>
  <c r="L34" i="16"/>
  <c r="H34" i="16"/>
  <c r="N33" i="16"/>
  <c r="M33" i="16"/>
  <c r="L33" i="16"/>
  <c r="H33" i="16"/>
  <c r="N32" i="16"/>
  <c r="M32" i="16"/>
  <c r="L32" i="16"/>
  <c r="H32" i="16"/>
  <c r="N31" i="16"/>
  <c r="M31" i="16"/>
  <c r="L31" i="16"/>
  <c r="H31" i="16"/>
  <c r="N30" i="16"/>
  <c r="L30" i="16"/>
  <c r="H30" i="16"/>
  <c r="M29" i="16"/>
  <c r="F29" i="16"/>
  <c r="M28" i="16"/>
  <c r="L28" i="16"/>
  <c r="H28" i="16"/>
  <c r="N28" i="16" s="1"/>
  <c r="M27" i="16"/>
  <c r="L27" i="16"/>
  <c r="H27" i="16"/>
  <c r="N27" i="16" s="1"/>
  <c r="M26" i="16"/>
  <c r="L26" i="16"/>
  <c r="H26" i="16"/>
  <c r="N26" i="16" s="1"/>
  <c r="N25" i="16"/>
  <c r="H25" i="16"/>
  <c r="M24" i="16"/>
  <c r="L24" i="16"/>
  <c r="H24" i="16"/>
  <c r="N24" i="16" s="1"/>
  <c r="M23" i="16"/>
  <c r="L23" i="16"/>
  <c r="H23" i="16"/>
  <c r="N23" i="16" s="1"/>
  <c r="M22" i="16"/>
  <c r="N21" i="16"/>
  <c r="M21" i="16"/>
  <c r="L21" i="16"/>
  <c r="H21" i="16"/>
  <c r="N20" i="16"/>
  <c r="M20" i="16"/>
  <c r="L20" i="16"/>
  <c r="H20" i="16"/>
  <c r="M19" i="16"/>
  <c r="L19" i="16"/>
  <c r="H19" i="16"/>
  <c r="E19" i="16"/>
  <c r="N18" i="16"/>
  <c r="M18" i="16"/>
  <c r="H18" i="16"/>
  <c r="E18" i="16"/>
  <c r="C18" i="16"/>
  <c r="L18" i="16" s="1"/>
  <c r="L17" i="16"/>
  <c r="H17" i="16"/>
  <c r="E17" i="16"/>
  <c r="L16" i="16"/>
  <c r="H16" i="16"/>
  <c r="E16" i="16"/>
  <c r="M15" i="16"/>
  <c r="L15" i="16"/>
  <c r="H15" i="16"/>
  <c r="E15" i="16"/>
  <c r="N15" i="16" s="1"/>
  <c r="M14" i="16"/>
  <c r="L14" i="16"/>
  <c r="H14" i="16"/>
  <c r="E14" i="16"/>
  <c r="N14" i="16" s="1"/>
  <c r="M13" i="16"/>
  <c r="L13" i="16"/>
  <c r="H13" i="16"/>
  <c r="E13" i="16"/>
  <c r="N13" i="16" s="1"/>
  <c r="M12" i="16"/>
  <c r="L12" i="16"/>
  <c r="H12" i="16"/>
  <c r="E12" i="16"/>
  <c r="N12" i="16" s="1"/>
  <c r="M11" i="16"/>
  <c r="L11" i="16"/>
  <c r="H11" i="16"/>
  <c r="E11" i="16"/>
  <c r="N11" i="16" s="1"/>
  <c r="M10" i="16"/>
  <c r="L10" i="16"/>
  <c r="H10" i="16"/>
  <c r="E10" i="16"/>
  <c r="L9" i="16"/>
  <c r="H9" i="16"/>
  <c r="D9" i="16"/>
  <c r="D43" i="16" s="1"/>
  <c r="C9" i="16"/>
  <c r="C43" i="16" s="1"/>
  <c r="M8" i="16"/>
  <c r="L8" i="16"/>
  <c r="H8" i="16"/>
  <c r="E8" i="16"/>
  <c r="N7" i="16"/>
  <c r="M7" i="16"/>
  <c r="L7" i="16"/>
  <c r="N6" i="16"/>
  <c r="M6" i="16"/>
  <c r="L6" i="16"/>
  <c r="M5" i="16"/>
  <c r="L5" i="16"/>
  <c r="H5" i="16"/>
  <c r="E5" i="16"/>
  <c r="M4" i="16"/>
  <c r="L4" i="16"/>
  <c r="H4" i="16"/>
  <c r="F4" i="16"/>
  <c r="E4" i="16"/>
  <c r="D18" i="15"/>
  <c r="D17" i="15"/>
  <c r="E17" i="15" s="1"/>
  <c r="C17" i="15"/>
  <c r="D16" i="15"/>
  <c r="C16" i="15"/>
  <c r="E16" i="15" s="1"/>
  <c r="E15" i="15"/>
  <c r="D15" i="15"/>
  <c r="C15" i="15"/>
  <c r="E14" i="15"/>
  <c r="D14" i="15"/>
  <c r="C14" i="15"/>
  <c r="D13" i="15"/>
  <c r="C13" i="15"/>
  <c r="D12" i="15"/>
  <c r="C12" i="15"/>
  <c r="E11" i="15"/>
  <c r="D11" i="15"/>
  <c r="C11" i="15"/>
  <c r="D7" i="15"/>
  <c r="C6" i="15"/>
  <c r="E5" i="15"/>
  <c r="E4" i="15"/>
  <c r="U45" i="14"/>
  <c r="T45" i="14"/>
  <c r="S45" i="14"/>
  <c r="R45" i="14"/>
  <c r="Q45" i="14"/>
  <c r="P45" i="14"/>
  <c r="P58" i="14" s="1"/>
  <c r="O45" i="14"/>
  <c r="N45" i="14"/>
  <c r="M45" i="14"/>
  <c r="K45" i="14"/>
  <c r="J45" i="14"/>
  <c r="H45" i="14"/>
  <c r="L44" i="14"/>
  <c r="G44" i="14"/>
  <c r="E44" i="14"/>
  <c r="L43" i="14"/>
  <c r="I43" i="14"/>
  <c r="F43" i="14" s="1"/>
  <c r="E43" i="14"/>
  <c r="D43" i="14"/>
  <c r="L42" i="14"/>
  <c r="F42" i="14" s="1"/>
  <c r="I42" i="14"/>
  <c r="E42" i="14"/>
  <c r="D42" i="14"/>
  <c r="L41" i="14"/>
  <c r="I41" i="14"/>
  <c r="F41" i="14" s="1"/>
  <c r="E41" i="14"/>
  <c r="E45" i="14" s="1"/>
  <c r="D41" i="14"/>
  <c r="L40" i="14"/>
  <c r="I40" i="14"/>
  <c r="F40" i="14"/>
  <c r="E40" i="14"/>
  <c r="D40" i="14"/>
  <c r="L39" i="14"/>
  <c r="I39" i="14"/>
  <c r="F39" i="14" s="1"/>
  <c r="E39" i="14"/>
  <c r="D39" i="14"/>
  <c r="L38" i="14"/>
  <c r="I38" i="14"/>
  <c r="F38" i="14"/>
  <c r="E38" i="14"/>
  <c r="D38" i="14"/>
  <c r="L37" i="14"/>
  <c r="I37" i="14"/>
  <c r="F37" i="14" s="1"/>
  <c r="E37" i="14"/>
  <c r="D37" i="14"/>
  <c r="P35" i="14"/>
  <c r="U34" i="14"/>
  <c r="T34" i="14"/>
  <c r="S34" i="14"/>
  <c r="R34" i="14"/>
  <c r="Q34" i="14"/>
  <c r="P34" i="14"/>
  <c r="N34" i="14"/>
  <c r="M34" i="14"/>
  <c r="K34" i="14"/>
  <c r="E34" i="14" s="1"/>
  <c r="Q13" i="10" s="1"/>
  <c r="J34" i="14"/>
  <c r="H34" i="14"/>
  <c r="G34" i="14"/>
  <c r="D34" i="14" s="1"/>
  <c r="O33" i="14"/>
  <c r="L33" i="14"/>
  <c r="I33" i="14"/>
  <c r="F33" i="14" s="1"/>
  <c r="E33" i="14"/>
  <c r="D33" i="14"/>
  <c r="O32" i="14"/>
  <c r="L32" i="14"/>
  <c r="I32" i="14"/>
  <c r="F32" i="14" s="1"/>
  <c r="E32" i="14"/>
  <c r="D32" i="14"/>
  <c r="O31" i="14"/>
  <c r="L31" i="14"/>
  <c r="I31" i="14"/>
  <c r="F31" i="14" s="1"/>
  <c r="E31" i="14"/>
  <c r="D31" i="14"/>
  <c r="O30" i="14"/>
  <c r="L30" i="14"/>
  <c r="I30" i="14"/>
  <c r="E30" i="14"/>
  <c r="D30" i="14"/>
  <c r="O29" i="14"/>
  <c r="O34" i="14" s="1"/>
  <c r="L29" i="14"/>
  <c r="I29" i="14"/>
  <c r="E29" i="14"/>
  <c r="D29" i="14"/>
  <c r="U28" i="14"/>
  <c r="T28" i="14"/>
  <c r="S28" i="14"/>
  <c r="R28" i="14"/>
  <c r="Q28" i="14"/>
  <c r="P28" i="14"/>
  <c r="O28" i="14"/>
  <c r="N28" i="14"/>
  <c r="M28" i="14"/>
  <c r="K28" i="14"/>
  <c r="J28" i="14"/>
  <c r="H28" i="14"/>
  <c r="G28" i="14"/>
  <c r="E28" i="14"/>
  <c r="Q12" i="10" s="1"/>
  <c r="O27" i="14"/>
  <c r="L27" i="14"/>
  <c r="I27" i="14"/>
  <c r="F27" i="14" s="1"/>
  <c r="E27" i="14"/>
  <c r="D27" i="14"/>
  <c r="O26" i="14"/>
  <c r="L26" i="14"/>
  <c r="L28" i="14" s="1"/>
  <c r="I26" i="14"/>
  <c r="F26" i="14" s="1"/>
  <c r="E26" i="14"/>
  <c r="D26" i="14"/>
  <c r="U25" i="14"/>
  <c r="U35" i="14" s="1"/>
  <c r="T25" i="14"/>
  <c r="T35" i="14" s="1"/>
  <c r="T58" i="14" s="1"/>
  <c r="S25" i="14"/>
  <c r="R25" i="14"/>
  <c r="Q25" i="14"/>
  <c r="Q35" i="14" s="1"/>
  <c r="P25" i="14"/>
  <c r="N25" i="14"/>
  <c r="M25" i="14"/>
  <c r="D25" i="14" s="1"/>
  <c r="P11" i="10" s="1"/>
  <c r="K25" i="14"/>
  <c r="J25" i="14"/>
  <c r="H25" i="14"/>
  <c r="H35" i="14" s="1"/>
  <c r="G25" i="14"/>
  <c r="O24" i="14"/>
  <c r="O25" i="14" s="1"/>
  <c r="L24" i="14"/>
  <c r="I24" i="14"/>
  <c r="I25" i="14" s="1"/>
  <c r="E24" i="14"/>
  <c r="D24" i="14"/>
  <c r="O23" i="14"/>
  <c r="L23" i="14"/>
  <c r="I23" i="14"/>
  <c r="E23" i="14"/>
  <c r="D23" i="14"/>
  <c r="O22" i="14"/>
  <c r="L22" i="14"/>
  <c r="I22" i="14"/>
  <c r="F22" i="14"/>
  <c r="E22" i="14"/>
  <c r="D22" i="14"/>
  <c r="O21" i="14"/>
  <c r="L21" i="14"/>
  <c r="I21" i="14"/>
  <c r="E21" i="14"/>
  <c r="D21" i="14"/>
  <c r="O20" i="14"/>
  <c r="L20" i="14"/>
  <c r="I20" i="14"/>
  <c r="F20" i="14" s="1"/>
  <c r="E20" i="14"/>
  <c r="E25" i="14" s="1"/>
  <c r="Q11" i="10" s="1"/>
  <c r="D20" i="14"/>
  <c r="O19" i="14"/>
  <c r="L19" i="14"/>
  <c r="I19" i="14"/>
  <c r="F19" i="14" s="1"/>
  <c r="E19" i="14"/>
  <c r="D19" i="14"/>
  <c r="O18" i="14"/>
  <c r="L18" i="14"/>
  <c r="I18" i="14"/>
  <c r="F18" i="14" s="1"/>
  <c r="E18" i="14"/>
  <c r="D18" i="14"/>
  <c r="U17" i="14"/>
  <c r="T17" i="14"/>
  <c r="S17" i="14"/>
  <c r="R17" i="14"/>
  <c r="Q17" i="14"/>
  <c r="P17" i="14"/>
  <c r="N17" i="14"/>
  <c r="M17" i="14"/>
  <c r="D17" i="14" s="1"/>
  <c r="P10" i="10" s="1"/>
  <c r="K17" i="14"/>
  <c r="J17" i="14"/>
  <c r="H17" i="14"/>
  <c r="G17" i="14"/>
  <c r="E17" i="14"/>
  <c r="Q10" i="10" s="1"/>
  <c r="O16" i="14"/>
  <c r="L16" i="14"/>
  <c r="I16" i="14"/>
  <c r="I17" i="14" s="1"/>
  <c r="E16" i="14"/>
  <c r="D16" i="14"/>
  <c r="O15" i="14"/>
  <c r="O17" i="14" s="1"/>
  <c r="L15" i="14"/>
  <c r="L17" i="14" s="1"/>
  <c r="I15" i="14"/>
  <c r="E15" i="14"/>
  <c r="D15" i="14"/>
  <c r="U14" i="14"/>
  <c r="T14" i="14"/>
  <c r="S14" i="14"/>
  <c r="R14" i="14"/>
  <c r="Q14" i="14"/>
  <c r="P14" i="14"/>
  <c r="N14" i="14"/>
  <c r="M14" i="14"/>
  <c r="K14" i="14"/>
  <c r="J14" i="14"/>
  <c r="I14" i="14"/>
  <c r="H14" i="14"/>
  <c r="G14" i="14"/>
  <c r="O13" i="14"/>
  <c r="L13" i="14"/>
  <c r="I13" i="14"/>
  <c r="E13" i="14"/>
  <c r="E14" i="14" s="1"/>
  <c r="Q9" i="10" s="1"/>
  <c r="Q14" i="10" s="1"/>
  <c r="D13" i="14"/>
  <c r="O12" i="14"/>
  <c r="L12" i="14"/>
  <c r="I12" i="14"/>
  <c r="F12" i="14"/>
  <c r="E12" i="14"/>
  <c r="D12" i="14"/>
  <c r="O11" i="14"/>
  <c r="L11" i="14"/>
  <c r="L14" i="14" s="1"/>
  <c r="I11" i="14"/>
  <c r="E11" i="14"/>
  <c r="D11" i="14"/>
  <c r="O9" i="14"/>
  <c r="F9" i="14" s="1"/>
  <c r="R7" i="10" s="1"/>
  <c r="L9" i="14"/>
  <c r="I9" i="14"/>
  <c r="E9" i="14"/>
  <c r="Q7" i="10" s="1"/>
  <c r="D9" i="14"/>
  <c r="N7" i="14"/>
  <c r="M7" i="14"/>
  <c r="K7" i="14"/>
  <c r="J7" i="14"/>
  <c r="H7" i="14"/>
  <c r="G7" i="14"/>
  <c r="O6" i="14"/>
  <c r="O7" i="14" s="1"/>
  <c r="L6" i="14"/>
  <c r="I6" i="14"/>
  <c r="E6" i="14"/>
  <c r="Q4" i="10" s="1"/>
  <c r="D6" i="14"/>
  <c r="D7" i="14" s="1"/>
  <c r="O5" i="14"/>
  <c r="L5" i="14"/>
  <c r="I5" i="14"/>
  <c r="I7" i="14" s="1"/>
  <c r="E5" i="14"/>
  <c r="D5" i="14"/>
  <c r="AJ63" i="13"/>
  <c r="AI63" i="13"/>
  <c r="AH63" i="13"/>
  <c r="AG63" i="13"/>
  <c r="AF63" i="13"/>
  <c r="AD63" i="13"/>
  <c r="AC63" i="13"/>
  <c r="AA63" i="13"/>
  <c r="Z63" i="13"/>
  <c r="Y63" i="13"/>
  <c r="W63" i="13"/>
  <c r="V63" i="13"/>
  <c r="U63" i="13"/>
  <c r="T63" i="13"/>
  <c r="Q63" i="13"/>
  <c r="P63" i="13"/>
  <c r="N63" i="13"/>
  <c r="O63" i="13" s="1"/>
  <c r="M63" i="13"/>
  <c r="L63" i="13"/>
  <c r="K63" i="13"/>
  <c r="J63" i="13"/>
  <c r="H63" i="13"/>
  <c r="G63" i="13"/>
  <c r="D63" i="13"/>
  <c r="AJ62" i="13"/>
  <c r="AG62" i="13"/>
  <c r="AD62" i="13"/>
  <c r="AA62" i="13"/>
  <c r="X62" i="13"/>
  <c r="U62" i="13"/>
  <c r="R62" i="13"/>
  <c r="O62" i="13"/>
  <c r="L62" i="13"/>
  <c r="I62" i="13"/>
  <c r="F62" i="13" s="1"/>
  <c r="E62" i="13"/>
  <c r="D62" i="13"/>
  <c r="AJ61" i="13"/>
  <c r="AG61" i="13"/>
  <c r="AD61" i="13"/>
  <c r="AA61" i="13"/>
  <c r="X61" i="13"/>
  <c r="U61" i="13"/>
  <c r="R61" i="13"/>
  <c r="O61" i="13"/>
  <c r="L61" i="13"/>
  <c r="I61" i="13"/>
  <c r="F61" i="13"/>
  <c r="E61" i="13"/>
  <c r="D61" i="13"/>
  <c r="AJ60" i="13"/>
  <c r="AG60" i="13"/>
  <c r="AD60" i="13"/>
  <c r="AA60" i="13"/>
  <c r="X60" i="13"/>
  <c r="U60" i="13"/>
  <c r="R60" i="13"/>
  <c r="O60" i="13"/>
  <c r="L60" i="13"/>
  <c r="I60" i="13"/>
  <c r="F60" i="13" s="1"/>
  <c r="E60" i="13"/>
  <c r="D60" i="13"/>
  <c r="AJ59" i="13"/>
  <c r="AG59" i="13"/>
  <c r="AD59" i="13"/>
  <c r="AA59" i="13"/>
  <c r="X59" i="13"/>
  <c r="U59" i="13"/>
  <c r="R59" i="13"/>
  <c r="O59" i="13"/>
  <c r="L59" i="13"/>
  <c r="I59" i="13"/>
  <c r="AI58" i="13"/>
  <c r="AH58" i="13"/>
  <c r="AG58" i="13"/>
  <c r="AF58" i="13"/>
  <c r="AE58" i="13"/>
  <c r="AC58" i="13"/>
  <c r="AD58" i="13" s="1"/>
  <c r="AB58" i="13"/>
  <c r="Z58" i="13"/>
  <c r="Y58" i="13"/>
  <c r="W58" i="13"/>
  <c r="V58" i="13"/>
  <c r="X58" i="13" s="1"/>
  <c r="U58" i="13"/>
  <c r="T58" i="13"/>
  <c r="S58" i="13"/>
  <c r="R58" i="13"/>
  <c r="Q58" i="13"/>
  <c r="P58" i="13"/>
  <c r="N58" i="13"/>
  <c r="O58" i="13" s="1"/>
  <c r="M58" i="13"/>
  <c r="K58" i="13"/>
  <c r="J58" i="13"/>
  <c r="I58" i="13"/>
  <c r="H58" i="13"/>
  <c r="G58" i="13"/>
  <c r="E58" i="13"/>
  <c r="N23" i="10" s="1"/>
  <c r="AJ57" i="13"/>
  <c r="AG57" i="13"/>
  <c r="AD57" i="13"/>
  <c r="AA57" i="13"/>
  <c r="X57" i="13"/>
  <c r="U57" i="13"/>
  <c r="R57" i="13"/>
  <c r="O57" i="13"/>
  <c r="L57" i="13"/>
  <c r="I57" i="13"/>
  <c r="F57" i="13"/>
  <c r="E57" i="13"/>
  <c r="D57" i="13"/>
  <c r="AJ56" i="13"/>
  <c r="AG56" i="13"/>
  <c r="AD56" i="13"/>
  <c r="AA56" i="13"/>
  <c r="X56" i="13"/>
  <c r="U56" i="13"/>
  <c r="R56" i="13"/>
  <c r="O56" i="13"/>
  <c r="L56" i="13"/>
  <c r="I56" i="13"/>
  <c r="F56" i="13" s="1"/>
  <c r="E56" i="13"/>
  <c r="D56" i="13"/>
  <c r="AJ55" i="13"/>
  <c r="AG55" i="13"/>
  <c r="AD55" i="13"/>
  <c r="AA55" i="13"/>
  <c r="X55" i="13"/>
  <c r="U55" i="13"/>
  <c r="R55" i="13"/>
  <c r="O55" i="13"/>
  <c r="L55" i="13"/>
  <c r="I55" i="13"/>
  <c r="F55" i="13" s="1"/>
  <c r="E55" i="13"/>
  <c r="D55" i="13"/>
  <c r="AJ54" i="13"/>
  <c r="AG54" i="13"/>
  <c r="AD54" i="13"/>
  <c r="AA54" i="13"/>
  <c r="X54" i="13"/>
  <c r="U54" i="13"/>
  <c r="R54" i="13"/>
  <c r="O54" i="13"/>
  <c r="L54" i="13"/>
  <c r="I54" i="13"/>
  <c r="F54" i="13"/>
  <c r="E54" i="13"/>
  <c r="D54" i="13"/>
  <c r="AI52" i="13"/>
  <c r="AH52" i="13"/>
  <c r="AF52" i="13"/>
  <c r="AE52" i="13"/>
  <c r="AG52" i="13" s="1"/>
  <c r="AD52" i="13"/>
  <c r="AC52" i="13"/>
  <c r="AB52" i="13"/>
  <c r="Z52" i="13"/>
  <c r="Y52" i="13"/>
  <c r="W52" i="13"/>
  <c r="N52" i="13"/>
  <c r="K52" i="13"/>
  <c r="J52" i="13"/>
  <c r="H52" i="13"/>
  <c r="AJ51" i="13"/>
  <c r="AG51" i="13"/>
  <c r="AE51" i="13"/>
  <c r="AD51" i="13"/>
  <c r="AA51" i="13"/>
  <c r="X51" i="13"/>
  <c r="T51" i="13"/>
  <c r="S51" i="13"/>
  <c r="U51" i="13" s="1"/>
  <c r="R51" i="13"/>
  <c r="Q51" i="13"/>
  <c r="P51" i="13"/>
  <c r="P52" i="13" s="1"/>
  <c r="M51" i="13"/>
  <c r="M52" i="13" s="1"/>
  <c r="O52" i="13" s="1"/>
  <c r="L51" i="13"/>
  <c r="G51" i="13"/>
  <c r="E51" i="13"/>
  <c r="AJ50" i="13"/>
  <c r="AG50" i="13"/>
  <c r="AD50" i="13"/>
  <c r="AA50" i="13"/>
  <c r="X50" i="13"/>
  <c r="U50" i="13"/>
  <c r="R50" i="13"/>
  <c r="O50" i="13"/>
  <c r="L50" i="13"/>
  <c r="I50" i="13"/>
  <c r="E50" i="13"/>
  <c r="D50" i="13"/>
  <c r="AJ49" i="13"/>
  <c r="AG49" i="13"/>
  <c r="AD49" i="13"/>
  <c r="AA49" i="13"/>
  <c r="X49" i="13"/>
  <c r="U49" i="13"/>
  <c r="R49" i="13"/>
  <c r="O49" i="13"/>
  <c r="L49" i="13"/>
  <c r="I49" i="13"/>
  <c r="E49" i="13"/>
  <c r="D49" i="13"/>
  <c r="AJ48" i="13"/>
  <c r="AG48" i="13"/>
  <c r="AD48" i="13"/>
  <c r="AA48" i="13"/>
  <c r="X48" i="13"/>
  <c r="T48" i="13"/>
  <c r="U48" i="13" s="1"/>
  <c r="R48" i="13"/>
  <c r="Q48" i="13"/>
  <c r="E48" i="13" s="1"/>
  <c r="O48" i="13"/>
  <c r="L48" i="13"/>
  <c r="I48" i="13"/>
  <c r="D48" i="13"/>
  <c r="AJ47" i="13"/>
  <c r="AG47" i="13"/>
  <c r="AD47" i="13"/>
  <c r="AA47" i="13"/>
  <c r="X47" i="13"/>
  <c r="U47" i="13"/>
  <c r="Q47" i="13"/>
  <c r="R47" i="13" s="1"/>
  <c r="O47" i="13"/>
  <c r="F47" i="13" s="1"/>
  <c r="L47" i="13"/>
  <c r="I47" i="13"/>
  <c r="E47" i="13"/>
  <c r="D47" i="13"/>
  <c r="AJ46" i="13"/>
  <c r="AG46" i="13"/>
  <c r="AD46" i="13"/>
  <c r="AA46" i="13"/>
  <c r="V46" i="13"/>
  <c r="X46" i="13" s="1"/>
  <c r="U46" i="13"/>
  <c r="R46" i="13"/>
  <c r="O46" i="13"/>
  <c r="L46" i="13"/>
  <c r="I46" i="13"/>
  <c r="G46" i="13"/>
  <c r="E46" i="13"/>
  <c r="D46" i="13"/>
  <c r="AJ45" i="13"/>
  <c r="AG45" i="13"/>
  <c r="AD45" i="13"/>
  <c r="AA45" i="13"/>
  <c r="X45" i="13"/>
  <c r="U45" i="13"/>
  <c r="R45" i="13"/>
  <c r="O45" i="13"/>
  <c r="L45" i="13"/>
  <c r="I45" i="13"/>
  <c r="F45" i="13"/>
  <c r="E45" i="13"/>
  <c r="D45" i="13"/>
  <c r="AJ44" i="13"/>
  <c r="AG44" i="13"/>
  <c r="AD44" i="13"/>
  <c r="AA44" i="13"/>
  <c r="X44" i="13"/>
  <c r="U44" i="13"/>
  <c r="R44" i="13"/>
  <c r="O44" i="13"/>
  <c r="L44" i="13"/>
  <c r="I44" i="13"/>
  <c r="AJ43" i="13"/>
  <c r="AG43" i="13"/>
  <c r="AD43" i="13"/>
  <c r="AA43" i="13"/>
  <c r="X43" i="13"/>
  <c r="U43" i="13"/>
  <c r="R43" i="13"/>
  <c r="O43" i="13"/>
  <c r="L43" i="13"/>
  <c r="I43" i="13"/>
  <c r="F43" i="13" s="1"/>
  <c r="E43" i="13"/>
  <c r="D43" i="13"/>
  <c r="AJ42" i="13"/>
  <c r="AG42" i="13"/>
  <c r="AD42" i="13"/>
  <c r="AA42" i="13"/>
  <c r="X42" i="13"/>
  <c r="U42" i="13"/>
  <c r="R42" i="13"/>
  <c r="O42" i="13"/>
  <c r="L42" i="13"/>
  <c r="I42" i="13"/>
  <c r="F42" i="13"/>
  <c r="E42" i="13"/>
  <c r="D42" i="13"/>
  <c r="AJ41" i="13"/>
  <c r="AG41" i="13"/>
  <c r="AD41" i="13"/>
  <c r="AA41" i="13"/>
  <c r="X41" i="13"/>
  <c r="U41" i="13"/>
  <c r="R41" i="13"/>
  <c r="O41" i="13"/>
  <c r="L41" i="13"/>
  <c r="I41" i="13"/>
  <c r="F41" i="13" s="1"/>
  <c r="E41" i="13"/>
  <c r="D41" i="13"/>
  <c r="AJ40" i="13"/>
  <c r="AG40" i="13"/>
  <c r="AD40" i="13"/>
  <c r="AA40" i="13"/>
  <c r="X40" i="13"/>
  <c r="U40" i="13"/>
  <c r="R40" i="13"/>
  <c r="O40" i="13"/>
  <c r="L40" i="13"/>
  <c r="I40" i="13"/>
  <c r="E40" i="13"/>
  <c r="D40" i="13"/>
  <c r="AJ39" i="13"/>
  <c r="AG39" i="13"/>
  <c r="AD39" i="13"/>
  <c r="AA39" i="13"/>
  <c r="X39" i="13"/>
  <c r="U39" i="13"/>
  <c r="R39" i="13"/>
  <c r="O39" i="13"/>
  <c r="L39" i="13"/>
  <c r="I39" i="13"/>
  <c r="E39" i="13"/>
  <c r="D39" i="13"/>
  <c r="AJ38" i="13"/>
  <c r="AG38" i="13"/>
  <c r="AD38" i="13"/>
  <c r="AA38" i="13"/>
  <c r="X38" i="13"/>
  <c r="U38" i="13"/>
  <c r="R38" i="13"/>
  <c r="O38" i="13"/>
  <c r="F38" i="13" s="1"/>
  <c r="L38" i="13"/>
  <c r="I38" i="13"/>
  <c r="E38" i="13"/>
  <c r="D38" i="13"/>
  <c r="AJ37" i="13"/>
  <c r="AG37" i="13"/>
  <c r="AD37" i="13"/>
  <c r="AA37" i="13"/>
  <c r="X37" i="13"/>
  <c r="U37" i="13"/>
  <c r="R37" i="13"/>
  <c r="O37" i="13"/>
  <c r="L37" i="13"/>
  <c r="I37" i="13"/>
  <c r="F37" i="13"/>
  <c r="E37" i="13"/>
  <c r="D37" i="13"/>
  <c r="AF35" i="13"/>
  <c r="H35" i="13"/>
  <c r="AJ34" i="13"/>
  <c r="AI34" i="13"/>
  <c r="AH34" i="13"/>
  <c r="AF34" i="13"/>
  <c r="AC34" i="13"/>
  <c r="AC35" i="13" s="1"/>
  <c r="AB34" i="13"/>
  <c r="AB35" i="13" s="1"/>
  <c r="AD35" i="13" s="1"/>
  <c r="Z34" i="13"/>
  <c r="Y34" i="13"/>
  <c r="W34" i="13"/>
  <c r="Q34" i="13"/>
  <c r="N34" i="13"/>
  <c r="M34" i="13"/>
  <c r="K34" i="13"/>
  <c r="H34" i="13"/>
  <c r="I34" i="13" s="1"/>
  <c r="AJ33" i="13"/>
  <c r="AE33" i="13"/>
  <c r="AD33" i="13"/>
  <c r="AB33" i="13"/>
  <c r="AA33" i="13"/>
  <c r="V33" i="13"/>
  <c r="X33" i="13" s="1"/>
  <c r="U33" i="13"/>
  <c r="R33" i="13"/>
  <c r="O33" i="13"/>
  <c r="L33" i="13"/>
  <c r="I33" i="13"/>
  <c r="G33" i="13"/>
  <c r="E33" i="13"/>
  <c r="AJ32" i="13"/>
  <c r="AG32" i="13"/>
  <c r="AD32" i="13"/>
  <c r="AA32" i="13"/>
  <c r="X32" i="13"/>
  <c r="U32" i="13"/>
  <c r="R32" i="13"/>
  <c r="O32" i="13"/>
  <c r="L32" i="13"/>
  <c r="I32" i="13"/>
  <c r="F32" i="13"/>
  <c r="E32" i="13"/>
  <c r="D32" i="13"/>
  <c r="AJ31" i="13"/>
  <c r="AG31" i="13"/>
  <c r="AD31" i="13"/>
  <c r="AA31" i="13"/>
  <c r="X31" i="13"/>
  <c r="U31" i="13"/>
  <c r="R31" i="13"/>
  <c r="O31" i="13"/>
  <c r="L31" i="13"/>
  <c r="I31" i="13"/>
  <c r="F31" i="13" s="1"/>
  <c r="E31" i="13"/>
  <c r="D31" i="13"/>
  <c r="AJ30" i="13"/>
  <c r="AG30" i="13"/>
  <c r="AD30" i="13"/>
  <c r="AA30" i="13"/>
  <c r="X30" i="13"/>
  <c r="V30" i="13"/>
  <c r="U30" i="13"/>
  <c r="R30" i="13"/>
  <c r="O30" i="13"/>
  <c r="L30" i="13"/>
  <c r="I30" i="13"/>
  <c r="F30" i="13"/>
  <c r="E30" i="13"/>
  <c r="D30" i="13"/>
  <c r="AJ29" i="13"/>
  <c r="AG29" i="13"/>
  <c r="AE29" i="13"/>
  <c r="AD29" i="13"/>
  <c r="AB29" i="13"/>
  <c r="AA29" i="13"/>
  <c r="X29" i="13"/>
  <c r="V29" i="13"/>
  <c r="T29" i="13"/>
  <c r="U29" i="13" s="1"/>
  <c r="S29" i="13"/>
  <c r="S34" i="13" s="1"/>
  <c r="Q29" i="13"/>
  <c r="P29" i="13"/>
  <c r="R29" i="13" s="1"/>
  <c r="O29" i="13"/>
  <c r="M29" i="13"/>
  <c r="J29" i="13"/>
  <c r="I29" i="13"/>
  <c r="G29" i="13"/>
  <c r="G34" i="13" s="1"/>
  <c r="AI28" i="13"/>
  <c r="AH28" i="13"/>
  <c r="AG28" i="13"/>
  <c r="AF28" i="13"/>
  <c r="AE28" i="13"/>
  <c r="AD28" i="13"/>
  <c r="AC28" i="13"/>
  <c r="AB28" i="13"/>
  <c r="Z28" i="13"/>
  <c r="Y28" i="13"/>
  <c r="W28" i="13"/>
  <c r="V28" i="13"/>
  <c r="X28" i="13" s="1"/>
  <c r="U28" i="13"/>
  <c r="T28" i="13"/>
  <c r="S28" i="13"/>
  <c r="Q28" i="13"/>
  <c r="R28" i="13" s="1"/>
  <c r="P28" i="13"/>
  <c r="N28" i="13"/>
  <c r="M28" i="13"/>
  <c r="K28" i="13"/>
  <c r="J28" i="13"/>
  <c r="I28" i="13"/>
  <c r="H28" i="13"/>
  <c r="G28" i="13"/>
  <c r="AJ27" i="13"/>
  <c r="AG27" i="13"/>
  <c r="AD27" i="13"/>
  <c r="AA27" i="13"/>
  <c r="X27" i="13"/>
  <c r="U27" i="13"/>
  <c r="R27" i="13"/>
  <c r="O27" i="13"/>
  <c r="L27" i="13"/>
  <c r="I27" i="13"/>
  <c r="F27" i="13"/>
  <c r="E27" i="13"/>
  <c r="D27" i="13"/>
  <c r="AJ26" i="13"/>
  <c r="AG26" i="13"/>
  <c r="AD26" i="13"/>
  <c r="AA26" i="13"/>
  <c r="X26" i="13"/>
  <c r="U26" i="13"/>
  <c r="R26" i="13"/>
  <c r="O26" i="13"/>
  <c r="L26" i="13"/>
  <c r="I26" i="13"/>
  <c r="F26" i="13" s="1"/>
  <c r="E26" i="13"/>
  <c r="D26" i="13"/>
  <c r="AJ25" i="13"/>
  <c r="AI25" i="13"/>
  <c r="AH25" i="13"/>
  <c r="AF25" i="13"/>
  <c r="AG25" i="13" s="1"/>
  <c r="AE25" i="13"/>
  <c r="AC25" i="13"/>
  <c r="AB25" i="13"/>
  <c r="Z25" i="13"/>
  <c r="Y25" i="13"/>
  <c r="AA25" i="13" s="1"/>
  <c r="X25" i="13"/>
  <c r="W25" i="13"/>
  <c r="V25" i="13"/>
  <c r="U25" i="13"/>
  <c r="T25" i="13"/>
  <c r="S25" i="13"/>
  <c r="Q25" i="13"/>
  <c r="P25" i="13"/>
  <c r="N25" i="13"/>
  <c r="M25" i="13"/>
  <c r="O25" i="13" s="1"/>
  <c r="L25" i="13"/>
  <c r="K25" i="13"/>
  <c r="J25" i="13"/>
  <c r="H25" i="13"/>
  <c r="E25" i="13"/>
  <c r="N11" i="10" s="1"/>
  <c r="AJ24" i="13"/>
  <c r="AG24" i="13"/>
  <c r="AD24" i="13"/>
  <c r="AA24" i="13"/>
  <c r="X24" i="13"/>
  <c r="U24" i="13"/>
  <c r="R24" i="13"/>
  <c r="O24" i="13"/>
  <c r="L24" i="13"/>
  <c r="G24" i="13"/>
  <c r="E24" i="13"/>
  <c r="AJ23" i="13"/>
  <c r="AG23" i="13"/>
  <c r="F23" i="13" s="1"/>
  <c r="AD23" i="13"/>
  <c r="AA23" i="13"/>
  <c r="X23" i="13"/>
  <c r="U23" i="13"/>
  <c r="T23" i="13"/>
  <c r="Q23" i="13"/>
  <c r="R23" i="13" s="1"/>
  <c r="O23" i="13"/>
  <c r="L23" i="13"/>
  <c r="I23" i="13"/>
  <c r="D23" i="13"/>
  <c r="AJ22" i="13"/>
  <c r="AG22" i="13"/>
  <c r="AD22" i="13"/>
  <c r="AA22" i="13"/>
  <c r="X22" i="13"/>
  <c r="U22" i="13"/>
  <c r="R22" i="13"/>
  <c r="O22" i="13"/>
  <c r="L22" i="13"/>
  <c r="I22" i="13"/>
  <c r="F22" i="13" s="1"/>
  <c r="E22" i="13"/>
  <c r="D22" i="13"/>
  <c r="AJ21" i="13"/>
  <c r="AG21" i="13"/>
  <c r="AD21" i="13"/>
  <c r="AA21" i="13"/>
  <c r="X21" i="13"/>
  <c r="U21" i="13"/>
  <c r="R21" i="13"/>
  <c r="O21" i="13"/>
  <c r="L21" i="13"/>
  <c r="I21" i="13"/>
  <c r="E21" i="13"/>
  <c r="D21" i="13"/>
  <c r="AJ20" i="13"/>
  <c r="AG20" i="13"/>
  <c r="AD20" i="13"/>
  <c r="AA20" i="13"/>
  <c r="X20" i="13"/>
  <c r="U20" i="13"/>
  <c r="R20" i="13"/>
  <c r="O20" i="13"/>
  <c r="L20" i="13"/>
  <c r="I20" i="13"/>
  <c r="E20" i="13"/>
  <c r="D20" i="13"/>
  <c r="AJ19" i="13"/>
  <c r="AG19" i="13"/>
  <c r="AD19" i="13"/>
  <c r="AA19" i="13"/>
  <c r="X19" i="13"/>
  <c r="U19" i="13"/>
  <c r="R19" i="13"/>
  <c r="O19" i="13"/>
  <c r="F19" i="13" s="1"/>
  <c r="L19" i="13"/>
  <c r="I19" i="13"/>
  <c r="E19" i="13"/>
  <c r="D19" i="13"/>
  <c r="AJ18" i="13"/>
  <c r="AG18" i="13"/>
  <c r="AD18" i="13"/>
  <c r="AA18" i="13"/>
  <c r="X18" i="13"/>
  <c r="U18" i="13"/>
  <c r="R18" i="13"/>
  <c r="O18" i="13"/>
  <c r="L18" i="13"/>
  <c r="I18" i="13"/>
  <c r="F18" i="13"/>
  <c r="E18" i="13"/>
  <c r="D18" i="13"/>
  <c r="AI17" i="13"/>
  <c r="AI35" i="13" s="1"/>
  <c r="AH17" i="13"/>
  <c r="AF17" i="13"/>
  <c r="AE17" i="13"/>
  <c r="AC17" i="13"/>
  <c r="AB17" i="13"/>
  <c r="AD17" i="13" s="1"/>
  <c r="AA17" i="13"/>
  <c r="Z17" i="13"/>
  <c r="Y17" i="13"/>
  <c r="X17" i="13"/>
  <c r="W17" i="13"/>
  <c r="V17" i="13"/>
  <c r="T17" i="13"/>
  <c r="U17" i="13" s="1"/>
  <c r="S17" i="13"/>
  <c r="Q17" i="13"/>
  <c r="P17" i="13"/>
  <c r="R17" i="13" s="1"/>
  <c r="O17" i="13"/>
  <c r="N17" i="13"/>
  <c r="M17" i="13"/>
  <c r="K17" i="13"/>
  <c r="K35" i="13" s="1"/>
  <c r="J17" i="13"/>
  <c r="H17" i="13"/>
  <c r="G17" i="13"/>
  <c r="D17" i="13"/>
  <c r="M10" i="10" s="1"/>
  <c r="AJ16" i="13"/>
  <c r="AG16" i="13"/>
  <c r="AD16" i="13"/>
  <c r="AA16" i="13"/>
  <c r="X16" i="13"/>
  <c r="U16" i="13"/>
  <c r="R16" i="13"/>
  <c r="O16" i="13"/>
  <c r="L16" i="13"/>
  <c r="I16" i="13"/>
  <c r="E16" i="13"/>
  <c r="D16" i="13"/>
  <c r="AJ15" i="13"/>
  <c r="AG15" i="13"/>
  <c r="AD15" i="13"/>
  <c r="AA15" i="13"/>
  <c r="X15" i="13"/>
  <c r="U15" i="13"/>
  <c r="R15" i="13"/>
  <c r="O15" i="13"/>
  <c r="F15" i="13" s="1"/>
  <c r="L15" i="13"/>
  <c r="I15" i="13"/>
  <c r="E15" i="13"/>
  <c r="D15" i="13"/>
  <c r="AI14" i="13"/>
  <c r="AH14" i="13"/>
  <c r="AF14" i="13"/>
  <c r="AE14" i="13"/>
  <c r="AG14" i="13" s="1"/>
  <c r="AD14" i="13"/>
  <c r="AC14" i="13"/>
  <c r="AB14" i="13"/>
  <c r="AA14" i="13"/>
  <c r="Z14" i="13"/>
  <c r="Y14" i="13"/>
  <c r="W14" i="13"/>
  <c r="X14" i="13" s="1"/>
  <c r="V14" i="13"/>
  <c r="T14" i="13"/>
  <c r="S14" i="13"/>
  <c r="U14" i="13" s="1"/>
  <c r="R14" i="13"/>
  <c r="Q14" i="13"/>
  <c r="P14" i="13"/>
  <c r="N14" i="13"/>
  <c r="O14" i="13" s="1"/>
  <c r="M14" i="13"/>
  <c r="K14" i="13"/>
  <c r="J14" i="13"/>
  <c r="H14" i="13"/>
  <c r="G14" i="13"/>
  <c r="AJ13" i="13"/>
  <c r="AG13" i="13"/>
  <c r="AD13" i="13"/>
  <c r="AA13" i="13"/>
  <c r="X13" i="13"/>
  <c r="U13" i="13"/>
  <c r="R13" i="13"/>
  <c r="O13" i="13"/>
  <c r="L13" i="13"/>
  <c r="I13" i="13"/>
  <c r="F13" i="13" s="1"/>
  <c r="E13" i="13"/>
  <c r="D13" i="13"/>
  <c r="AJ12" i="13"/>
  <c r="AG12" i="13"/>
  <c r="AD12" i="13"/>
  <c r="AA12" i="13"/>
  <c r="X12" i="13"/>
  <c r="U12" i="13"/>
  <c r="R12" i="13"/>
  <c r="O12" i="13"/>
  <c r="L12" i="13"/>
  <c r="I12" i="13"/>
  <c r="F12" i="13" s="1"/>
  <c r="E12" i="13"/>
  <c r="D12" i="13"/>
  <c r="AJ11" i="13"/>
  <c r="AG11" i="13"/>
  <c r="AD11" i="13"/>
  <c r="AA11" i="13"/>
  <c r="X11" i="13"/>
  <c r="U11" i="13"/>
  <c r="R11" i="13"/>
  <c r="O11" i="13"/>
  <c r="L11" i="13"/>
  <c r="I11" i="13"/>
  <c r="F11" i="13"/>
  <c r="E11" i="13"/>
  <c r="D11" i="13"/>
  <c r="AJ9" i="13"/>
  <c r="AG9" i="13"/>
  <c r="AD9" i="13"/>
  <c r="AA9" i="13"/>
  <c r="X9" i="13"/>
  <c r="U9" i="13"/>
  <c r="R9" i="13"/>
  <c r="O9" i="13"/>
  <c r="L9" i="13"/>
  <c r="I9" i="13"/>
  <c r="F9" i="13" s="1"/>
  <c r="O7" i="10" s="1"/>
  <c r="E9" i="13"/>
  <c r="D9" i="13"/>
  <c r="AJ7" i="13"/>
  <c r="AI7" i="13"/>
  <c r="AH7" i="13"/>
  <c r="AF7" i="13"/>
  <c r="AG7" i="13" s="1"/>
  <c r="AE7" i="13"/>
  <c r="AC7" i="13"/>
  <c r="AB7" i="13"/>
  <c r="AD7" i="13" s="1"/>
  <c r="AA7" i="13"/>
  <c r="Z7" i="13"/>
  <c r="Y7" i="13"/>
  <c r="W7" i="13"/>
  <c r="V7" i="13"/>
  <c r="T7" i="13"/>
  <c r="S7" i="13"/>
  <c r="Q7" i="13"/>
  <c r="P7" i="13"/>
  <c r="R7" i="13" s="1"/>
  <c r="O7" i="13"/>
  <c r="N7" i="13"/>
  <c r="M7" i="13"/>
  <c r="L7" i="13"/>
  <c r="K7" i="13"/>
  <c r="J7" i="13"/>
  <c r="H7" i="13"/>
  <c r="G7" i="13"/>
  <c r="D7" i="13" s="1"/>
  <c r="AJ6" i="13"/>
  <c r="AG6" i="13"/>
  <c r="AD6" i="13"/>
  <c r="AA6" i="13"/>
  <c r="X6" i="13"/>
  <c r="X7" i="13" s="1"/>
  <c r="U6" i="13"/>
  <c r="R6" i="13"/>
  <c r="O6" i="13"/>
  <c r="L6" i="13"/>
  <c r="I6" i="13"/>
  <c r="F6" i="13" s="1"/>
  <c r="O4" i="10" s="1"/>
  <c r="E6" i="13"/>
  <c r="D6" i="13"/>
  <c r="M4" i="10" s="1"/>
  <c r="AJ5" i="13"/>
  <c r="AG5" i="13"/>
  <c r="AD5" i="13"/>
  <c r="AA5" i="13"/>
  <c r="X5" i="13"/>
  <c r="U5" i="13"/>
  <c r="R5" i="13"/>
  <c r="O5" i="13"/>
  <c r="L5" i="13"/>
  <c r="I5" i="13"/>
  <c r="F5" i="13"/>
  <c r="O3" i="10" s="1"/>
  <c r="E5" i="13"/>
  <c r="D5" i="13"/>
  <c r="AD68" i="12"/>
  <c r="AA68" i="12"/>
  <c r="X68" i="12"/>
  <c r="U68" i="12"/>
  <c r="R68" i="12"/>
  <c r="O68" i="12"/>
  <c r="L68" i="12"/>
  <c r="I68" i="12"/>
  <c r="F68" i="12" s="1"/>
  <c r="L29" i="10" s="1"/>
  <c r="E68" i="12"/>
  <c r="K29" i="10" s="1"/>
  <c r="D68" i="12"/>
  <c r="J29" i="10" s="1"/>
  <c r="AD64" i="12"/>
  <c r="AC64" i="12"/>
  <c r="AB64" i="12"/>
  <c r="Z64" i="12"/>
  <c r="Y64" i="12"/>
  <c r="W64" i="12"/>
  <c r="V64" i="12"/>
  <c r="T64" i="12"/>
  <c r="S64" i="12"/>
  <c r="R64" i="12"/>
  <c r="Q64" i="12"/>
  <c r="P64" i="12"/>
  <c r="O64" i="12"/>
  <c r="N64" i="12"/>
  <c r="M64" i="12"/>
  <c r="K64" i="12"/>
  <c r="J64" i="12"/>
  <c r="H64" i="12"/>
  <c r="G64" i="12"/>
  <c r="AD63" i="12"/>
  <c r="AA63" i="12"/>
  <c r="X63" i="12"/>
  <c r="U63" i="12"/>
  <c r="R63" i="12"/>
  <c r="O63" i="12"/>
  <c r="L63" i="12"/>
  <c r="I63" i="12"/>
  <c r="F63" i="12"/>
  <c r="E63" i="12"/>
  <c r="D63" i="12"/>
  <c r="AD62" i="12"/>
  <c r="AA62" i="12"/>
  <c r="X62" i="12"/>
  <c r="U62" i="12"/>
  <c r="R62" i="12"/>
  <c r="O62" i="12"/>
  <c r="L62" i="12"/>
  <c r="I62" i="12"/>
  <c r="E62" i="12"/>
  <c r="D62" i="12"/>
  <c r="AD61" i="12"/>
  <c r="AA61" i="12"/>
  <c r="X61" i="12"/>
  <c r="X64" i="12" s="1"/>
  <c r="U61" i="12"/>
  <c r="U64" i="12" s="1"/>
  <c r="R61" i="12"/>
  <c r="O61" i="12"/>
  <c r="L61" i="12"/>
  <c r="I61" i="12"/>
  <c r="F61" i="12" s="1"/>
  <c r="E61" i="12"/>
  <c r="D61" i="12"/>
  <c r="AD59" i="12"/>
  <c r="AC59" i="12"/>
  <c r="Z59" i="12"/>
  <c r="W59" i="12"/>
  <c r="V59" i="12"/>
  <c r="X59" i="12" s="1"/>
  <c r="U59" i="12"/>
  <c r="T59" i="12"/>
  <c r="S59" i="12"/>
  <c r="R59" i="12"/>
  <c r="Q59" i="12"/>
  <c r="P59" i="12"/>
  <c r="N59" i="12"/>
  <c r="M59" i="12"/>
  <c r="K59" i="12"/>
  <c r="J59" i="12"/>
  <c r="I59" i="12"/>
  <c r="H59" i="12"/>
  <c r="G59" i="12"/>
  <c r="E59" i="12"/>
  <c r="K23" i="10" s="1"/>
  <c r="AD58" i="12"/>
  <c r="AA58" i="12"/>
  <c r="Y58" i="12"/>
  <c r="D58" i="12" s="1"/>
  <c r="X58" i="12"/>
  <c r="U58" i="12"/>
  <c r="R58" i="12"/>
  <c r="O58" i="12"/>
  <c r="L58" i="12"/>
  <c r="I58" i="12"/>
  <c r="F58" i="12"/>
  <c r="E58" i="12"/>
  <c r="AD57" i="12"/>
  <c r="AA57" i="12"/>
  <c r="X57" i="12"/>
  <c r="U57" i="12"/>
  <c r="R57" i="12"/>
  <c r="O57" i="12"/>
  <c r="L57" i="12"/>
  <c r="I57" i="12"/>
  <c r="E57" i="12"/>
  <c r="D57" i="12"/>
  <c r="AD56" i="12"/>
  <c r="AA56" i="12"/>
  <c r="X56" i="12"/>
  <c r="U56" i="12"/>
  <c r="R56" i="12"/>
  <c r="O56" i="12"/>
  <c r="L56" i="12"/>
  <c r="I56" i="12"/>
  <c r="F56" i="12" s="1"/>
  <c r="E56" i="12"/>
  <c r="D56" i="12"/>
  <c r="AD55" i="12"/>
  <c r="AA55" i="12"/>
  <c r="Y55" i="12"/>
  <c r="X55" i="12"/>
  <c r="U55" i="12"/>
  <c r="R55" i="12"/>
  <c r="O55" i="12"/>
  <c r="L55" i="12"/>
  <c r="I55" i="12"/>
  <c r="F55" i="12"/>
  <c r="E55" i="12"/>
  <c r="D55" i="12"/>
  <c r="AC53" i="12"/>
  <c r="AD53" i="12" s="1"/>
  <c r="AB53" i="12"/>
  <c r="Z53" i="12"/>
  <c r="W53" i="12"/>
  <c r="V53" i="12"/>
  <c r="S53" i="12"/>
  <c r="R53" i="12"/>
  <c r="Q53" i="12"/>
  <c r="P53" i="12"/>
  <c r="O53" i="12"/>
  <c r="N53" i="12"/>
  <c r="M53" i="12"/>
  <c r="K53" i="12"/>
  <c r="J53" i="12"/>
  <c r="H53" i="12"/>
  <c r="G53" i="12"/>
  <c r="AD52" i="12"/>
  <c r="Y52" i="12"/>
  <c r="D52" i="12" s="1"/>
  <c r="X52" i="12"/>
  <c r="U52" i="12"/>
  <c r="R52" i="12"/>
  <c r="O52" i="12"/>
  <c r="L52" i="12"/>
  <c r="I52" i="12"/>
  <c r="E52" i="12"/>
  <c r="AD51" i="12"/>
  <c r="AA51" i="12"/>
  <c r="X51" i="12"/>
  <c r="U51" i="12"/>
  <c r="R51" i="12"/>
  <c r="O51" i="12"/>
  <c r="L51" i="12"/>
  <c r="F51" i="12" s="1"/>
  <c r="I51" i="12"/>
  <c r="E51" i="12"/>
  <c r="D51" i="12"/>
  <c r="AD50" i="12"/>
  <c r="AA50" i="12"/>
  <c r="X50" i="12"/>
  <c r="U50" i="12"/>
  <c r="U53" i="12" s="1"/>
  <c r="R50" i="12"/>
  <c r="O50" i="12"/>
  <c r="L50" i="12"/>
  <c r="I50" i="12"/>
  <c r="F50" i="12" s="1"/>
  <c r="E50" i="12"/>
  <c r="D50" i="12"/>
  <c r="AD49" i="12"/>
  <c r="AA49" i="12"/>
  <c r="X49" i="12"/>
  <c r="U49" i="12"/>
  <c r="R49" i="12"/>
  <c r="O49" i="12"/>
  <c r="L49" i="12"/>
  <c r="I49" i="12"/>
  <c r="F49" i="12" s="1"/>
  <c r="E49" i="12"/>
  <c r="D49" i="12"/>
  <c r="AD48" i="12"/>
  <c r="AA48" i="12"/>
  <c r="X48" i="12"/>
  <c r="U48" i="12"/>
  <c r="R48" i="12"/>
  <c r="O48" i="12"/>
  <c r="L48" i="12"/>
  <c r="I48" i="12"/>
  <c r="F48" i="12" s="1"/>
  <c r="E48" i="12"/>
  <c r="D48" i="12"/>
  <c r="AD47" i="12"/>
  <c r="AC47" i="12"/>
  <c r="AA47" i="12"/>
  <c r="Y47" i="12"/>
  <c r="X47" i="12"/>
  <c r="U47" i="12"/>
  <c r="T47" i="12"/>
  <c r="T53" i="12" s="1"/>
  <c r="T66" i="12" s="1"/>
  <c r="R47" i="12"/>
  <c r="O47" i="12"/>
  <c r="L47" i="12"/>
  <c r="I47" i="12"/>
  <c r="E47" i="12"/>
  <c r="D47" i="12"/>
  <c r="AD46" i="12"/>
  <c r="AA46" i="12"/>
  <c r="X46" i="12"/>
  <c r="U46" i="12"/>
  <c r="R46" i="12"/>
  <c r="O46" i="12"/>
  <c r="L46" i="12"/>
  <c r="I46" i="12"/>
  <c r="F46" i="12" s="1"/>
  <c r="E46" i="12"/>
  <c r="D46" i="12"/>
  <c r="AD44" i="12"/>
  <c r="AA44" i="12"/>
  <c r="X44" i="12"/>
  <c r="U44" i="12"/>
  <c r="R44" i="12"/>
  <c r="O44" i="12"/>
  <c r="L44" i="12"/>
  <c r="I44" i="12"/>
  <c r="F44" i="12"/>
  <c r="E44" i="12"/>
  <c r="D44" i="12"/>
  <c r="AD43" i="12"/>
  <c r="AA43" i="12"/>
  <c r="X43" i="12"/>
  <c r="U43" i="12"/>
  <c r="R43" i="12"/>
  <c r="O43" i="12"/>
  <c r="F43" i="12" s="1"/>
  <c r="L43" i="12"/>
  <c r="I43" i="12"/>
  <c r="E43" i="12"/>
  <c r="D43" i="12"/>
  <c r="AD42" i="12"/>
  <c r="AA42" i="12"/>
  <c r="X42" i="12"/>
  <c r="U42" i="12"/>
  <c r="R42" i="12"/>
  <c r="O42" i="12"/>
  <c r="L42" i="12"/>
  <c r="I42" i="12"/>
  <c r="E42" i="12"/>
  <c r="D42" i="12"/>
  <c r="AD41" i="12"/>
  <c r="AA41" i="12"/>
  <c r="X41" i="12"/>
  <c r="U41" i="12"/>
  <c r="R41" i="12"/>
  <c r="F41" i="12" s="1"/>
  <c r="O41" i="12"/>
  <c r="L41" i="12"/>
  <c r="I41" i="12"/>
  <c r="E41" i="12"/>
  <c r="D41" i="12"/>
  <c r="AD40" i="12"/>
  <c r="AA40" i="12"/>
  <c r="X40" i="12"/>
  <c r="U40" i="12"/>
  <c r="R40" i="12"/>
  <c r="O40" i="12"/>
  <c r="F40" i="12" s="1"/>
  <c r="L40" i="12"/>
  <c r="I40" i="12"/>
  <c r="E40" i="12"/>
  <c r="D40" i="12"/>
  <c r="AD39" i="12"/>
  <c r="AA39" i="12"/>
  <c r="X39" i="12"/>
  <c r="U39" i="12"/>
  <c r="R39" i="12"/>
  <c r="O39" i="12"/>
  <c r="L39" i="12"/>
  <c r="F39" i="12" s="1"/>
  <c r="I39" i="12"/>
  <c r="E39" i="12"/>
  <c r="D39" i="12"/>
  <c r="AD38" i="12"/>
  <c r="AA38" i="12"/>
  <c r="X38" i="12"/>
  <c r="U38" i="12"/>
  <c r="R38" i="12"/>
  <c r="O38" i="12"/>
  <c r="L38" i="12"/>
  <c r="I38" i="12"/>
  <c r="F38" i="12" s="1"/>
  <c r="E38" i="12"/>
  <c r="D38" i="12"/>
  <c r="N35" i="12"/>
  <c r="AC34" i="12"/>
  <c r="AC35" i="12" s="1"/>
  <c r="AB34" i="12"/>
  <c r="Z34" i="12"/>
  <c r="Z35" i="12" s="1"/>
  <c r="Y34" i="12"/>
  <c r="Y35" i="12" s="1"/>
  <c r="AA35" i="12" s="1"/>
  <c r="W34" i="12"/>
  <c r="V34" i="12"/>
  <c r="T34" i="12"/>
  <c r="S34" i="12"/>
  <c r="Q34" i="12"/>
  <c r="Q35" i="12" s="1"/>
  <c r="P34" i="12"/>
  <c r="N34" i="12"/>
  <c r="M34" i="12"/>
  <c r="K34" i="12"/>
  <c r="L34" i="12" s="1"/>
  <c r="J34" i="12"/>
  <c r="J35" i="12" s="1"/>
  <c r="H34" i="12"/>
  <c r="G34" i="12"/>
  <c r="D34" i="12" s="1"/>
  <c r="J13" i="10" s="1"/>
  <c r="AD33" i="12"/>
  <c r="AA33" i="12"/>
  <c r="Y33" i="12"/>
  <c r="D33" i="12" s="1"/>
  <c r="X33" i="12"/>
  <c r="U33" i="12"/>
  <c r="R33" i="12"/>
  <c r="O33" i="12"/>
  <c r="L33" i="12"/>
  <c r="I33" i="12"/>
  <c r="F33" i="12"/>
  <c r="E33" i="12"/>
  <c r="AD32" i="12"/>
  <c r="AA32" i="12"/>
  <c r="X32" i="12"/>
  <c r="U32" i="12"/>
  <c r="R32" i="12"/>
  <c r="O32" i="12"/>
  <c r="L32" i="12"/>
  <c r="F32" i="12" s="1"/>
  <c r="I32" i="12"/>
  <c r="E32" i="12"/>
  <c r="D32" i="12"/>
  <c r="AD31" i="12"/>
  <c r="AA31" i="12"/>
  <c r="X31" i="12"/>
  <c r="U31" i="12"/>
  <c r="U34" i="12" s="1"/>
  <c r="R31" i="12"/>
  <c r="O31" i="12"/>
  <c r="L31" i="12"/>
  <c r="I31" i="12"/>
  <c r="F31" i="12" s="1"/>
  <c r="E31" i="12"/>
  <c r="D31" i="12"/>
  <c r="AD30" i="12"/>
  <c r="AA30" i="12"/>
  <c r="X30" i="12"/>
  <c r="U30" i="12"/>
  <c r="R30" i="12"/>
  <c r="F30" i="12" s="1"/>
  <c r="I7" i="3" s="1"/>
  <c r="O30" i="12"/>
  <c r="L30" i="12"/>
  <c r="I30" i="12"/>
  <c r="E30" i="12"/>
  <c r="D30" i="12"/>
  <c r="AD29" i="12"/>
  <c r="AA29" i="12"/>
  <c r="Y29" i="12"/>
  <c r="X29" i="12"/>
  <c r="U29" i="12"/>
  <c r="R29" i="12"/>
  <c r="O29" i="12"/>
  <c r="L29" i="12"/>
  <c r="I29" i="12"/>
  <c r="F29" i="12"/>
  <c r="E29" i="12"/>
  <c r="D29" i="12"/>
  <c r="AC28" i="12"/>
  <c r="AD28" i="12" s="1"/>
  <c r="AB28" i="12"/>
  <c r="Z28" i="12"/>
  <c r="Y28" i="12"/>
  <c r="AA28" i="12" s="1"/>
  <c r="W28" i="12"/>
  <c r="W35" i="12" s="1"/>
  <c r="V28" i="12"/>
  <c r="V35" i="12" s="1"/>
  <c r="T28" i="12"/>
  <c r="S28" i="12"/>
  <c r="S35" i="12" s="1"/>
  <c r="R28" i="12"/>
  <c r="Q28" i="12"/>
  <c r="P28" i="12"/>
  <c r="O28" i="12"/>
  <c r="N28" i="12"/>
  <c r="M28" i="12"/>
  <c r="K28" i="12"/>
  <c r="J28" i="12"/>
  <c r="H28" i="12"/>
  <c r="G28" i="12"/>
  <c r="AD27" i="12"/>
  <c r="AA27" i="12"/>
  <c r="X27" i="12"/>
  <c r="U27" i="12"/>
  <c r="R27" i="12"/>
  <c r="O27" i="12"/>
  <c r="L27" i="12"/>
  <c r="F27" i="12" s="1"/>
  <c r="I27" i="12"/>
  <c r="E27" i="12"/>
  <c r="D27" i="12"/>
  <c r="AD26" i="12"/>
  <c r="AA26" i="12"/>
  <c r="X26" i="12"/>
  <c r="U26" i="12"/>
  <c r="U28" i="12" s="1"/>
  <c r="R26" i="12"/>
  <c r="O26" i="12"/>
  <c r="L26" i="12"/>
  <c r="I26" i="12"/>
  <c r="F26" i="12" s="1"/>
  <c r="E26" i="12"/>
  <c r="D26" i="12"/>
  <c r="AD25" i="12"/>
  <c r="AC25" i="12"/>
  <c r="AB25" i="12"/>
  <c r="Z25" i="12"/>
  <c r="AA25" i="12" s="1"/>
  <c r="Y25" i="12"/>
  <c r="W25" i="12"/>
  <c r="V25" i="12"/>
  <c r="T25" i="12"/>
  <c r="T35" i="12" s="1"/>
  <c r="S25" i="12"/>
  <c r="Q25" i="12"/>
  <c r="P25" i="12"/>
  <c r="P35" i="12" s="1"/>
  <c r="O25" i="12"/>
  <c r="N25" i="12"/>
  <c r="M25" i="12"/>
  <c r="L25" i="12"/>
  <c r="K25" i="12"/>
  <c r="J25" i="12"/>
  <c r="H25" i="12"/>
  <c r="H35" i="12" s="1"/>
  <c r="G25" i="12"/>
  <c r="D25" i="12" s="1"/>
  <c r="J11" i="10" s="1"/>
  <c r="AD24" i="12"/>
  <c r="AA24" i="12"/>
  <c r="X24" i="12"/>
  <c r="U24" i="12"/>
  <c r="R24" i="12"/>
  <c r="O24" i="12"/>
  <c r="F24" i="12" s="1"/>
  <c r="L24" i="12"/>
  <c r="I24" i="12"/>
  <c r="E24" i="12"/>
  <c r="D24" i="12"/>
  <c r="AD23" i="12"/>
  <c r="AA23" i="12"/>
  <c r="X23" i="12"/>
  <c r="X25" i="12" s="1"/>
  <c r="U23" i="12"/>
  <c r="R23" i="12"/>
  <c r="O23" i="12"/>
  <c r="L23" i="12"/>
  <c r="F23" i="12" s="1"/>
  <c r="I23" i="12"/>
  <c r="E23" i="12"/>
  <c r="D23" i="12"/>
  <c r="AD22" i="12"/>
  <c r="AA22" i="12"/>
  <c r="X22" i="12"/>
  <c r="U22" i="12"/>
  <c r="R22" i="12"/>
  <c r="O22" i="12"/>
  <c r="L22" i="12"/>
  <c r="I22" i="12"/>
  <c r="F22" i="12" s="1"/>
  <c r="E22" i="12"/>
  <c r="D22" i="12"/>
  <c r="AD21" i="12"/>
  <c r="AA21" i="12"/>
  <c r="X21" i="12"/>
  <c r="U21" i="12"/>
  <c r="R21" i="12"/>
  <c r="O21" i="12"/>
  <c r="L21" i="12"/>
  <c r="I21" i="12"/>
  <c r="F21" i="12"/>
  <c r="E21" i="12"/>
  <c r="D21" i="12"/>
  <c r="AD20" i="12"/>
  <c r="AA20" i="12"/>
  <c r="X20" i="12"/>
  <c r="U20" i="12"/>
  <c r="R20" i="12"/>
  <c r="O20" i="12"/>
  <c r="L20" i="12"/>
  <c r="I20" i="12"/>
  <c r="F20" i="12" s="1"/>
  <c r="E20" i="12"/>
  <c r="D20" i="12"/>
  <c r="AD19" i="12"/>
  <c r="AA19" i="12"/>
  <c r="X19" i="12"/>
  <c r="U19" i="12"/>
  <c r="R19" i="12"/>
  <c r="O19" i="12"/>
  <c r="L19" i="12"/>
  <c r="F19" i="12" s="1"/>
  <c r="I19" i="12"/>
  <c r="E19" i="12"/>
  <c r="D19" i="12"/>
  <c r="AD18" i="12"/>
  <c r="AA18" i="12"/>
  <c r="X18" i="12"/>
  <c r="U18" i="12"/>
  <c r="R18" i="12"/>
  <c r="O18" i="12"/>
  <c r="L18" i="12"/>
  <c r="I18" i="12"/>
  <c r="F18" i="12" s="1"/>
  <c r="E18" i="12"/>
  <c r="D18" i="12"/>
  <c r="AC17" i="12"/>
  <c r="AB17" i="12"/>
  <c r="AD17" i="12" s="1"/>
  <c r="F17" i="12" s="1"/>
  <c r="L10" i="10" s="1"/>
  <c r="AA17" i="12"/>
  <c r="Z17" i="12"/>
  <c r="Y17" i="12"/>
  <c r="X17" i="12"/>
  <c r="V17" i="12"/>
  <c r="U17" i="12"/>
  <c r="S17" i="12"/>
  <c r="R17" i="12"/>
  <c r="P17" i="12"/>
  <c r="O17" i="12"/>
  <c r="M17" i="12"/>
  <c r="L17" i="12"/>
  <c r="J17" i="12"/>
  <c r="D17" i="12" s="1"/>
  <c r="J10" i="10" s="1"/>
  <c r="D10" i="10" s="1"/>
  <c r="I17" i="12"/>
  <c r="G17" i="12"/>
  <c r="E17" i="12"/>
  <c r="K10" i="10" s="1"/>
  <c r="AD16" i="12"/>
  <c r="AA16" i="12"/>
  <c r="R16" i="12"/>
  <c r="O16" i="12"/>
  <c r="L16" i="12"/>
  <c r="I16" i="12"/>
  <c r="F16" i="12" s="1"/>
  <c r="E16" i="12"/>
  <c r="D16" i="12"/>
  <c r="AD15" i="12"/>
  <c r="AA15" i="12"/>
  <c r="R15" i="12"/>
  <c r="O15" i="12"/>
  <c r="L15" i="12"/>
  <c r="I15" i="12"/>
  <c r="F15" i="12" s="1"/>
  <c r="E15" i="12"/>
  <c r="D15" i="12"/>
  <c r="AD14" i="12"/>
  <c r="AC14" i="12"/>
  <c r="AB14" i="12"/>
  <c r="AA14" i="12"/>
  <c r="Z14" i="12"/>
  <c r="Y14" i="12"/>
  <c r="V14" i="12"/>
  <c r="S14" i="12"/>
  <c r="P14" i="12"/>
  <c r="R14" i="12" s="1"/>
  <c r="M14" i="12"/>
  <c r="O14" i="12" s="1"/>
  <c r="J14" i="12"/>
  <c r="L14" i="12" s="1"/>
  <c r="G14" i="12"/>
  <c r="D14" i="12" s="1"/>
  <c r="J9" i="10" s="1"/>
  <c r="E14" i="12"/>
  <c r="K9" i="10" s="1"/>
  <c r="AD13" i="12"/>
  <c r="AA13" i="12"/>
  <c r="X13" i="12"/>
  <c r="U13" i="12"/>
  <c r="R13" i="12"/>
  <c r="O13" i="12"/>
  <c r="L13" i="12"/>
  <c r="I13" i="12"/>
  <c r="F13" i="12" s="1"/>
  <c r="E13" i="12"/>
  <c r="D13" i="12"/>
  <c r="AD12" i="12"/>
  <c r="AA12" i="12"/>
  <c r="X12" i="12"/>
  <c r="U12" i="12"/>
  <c r="U14" i="12" s="1"/>
  <c r="R12" i="12"/>
  <c r="O12" i="12"/>
  <c r="L12" i="12"/>
  <c r="I12" i="12"/>
  <c r="F12" i="12" s="1"/>
  <c r="E12" i="12"/>
  <c r="D12" i="12"/>
  <c r="AD11" i="12"/>
  <c r="AA11" i="12"/>
  <c r="X11" i="12"/>
  <c r="U11" i="12"/>
  <c r="R11" i="12"/>
  <c r="F11" i="12" s="1"/>
  <c r="O11" i="12"/>
  <c r="L11" i="12"/>
  <c r="I11" i="12"/>
  <c r="E11" i="12"/>
  <c r="D11" i="12"/>
  <c r="AD9" i="12"/>
  <c r="AA9" i="12"/>
  <c r="X9" i="12"/>
  <c r="U9" i="12"/>
  <c r="R9" i="12"/>
  <c r="O9" i="12"/>
  <c r="L9" i="12"/>
  <c r="I9" i="12"/>
  <c r="E9" i="12"/>
  <c r="K7" i="10" s="1"/>
  <c r="D9" i="12"/>
  <c r="J7" i="10" s="1"/>
  <c r="D7" i="10" s="1"/>
  <c r="C32" i="2" s="1"/>
  <c r="G5" i="3" s="1"/>
  <c r="AC7" i="12"/>
  <c r="AB7" i="12"/>
  <c r="AD7" i="12" s="1"/>
  <c r="AA7" i="12"/>
  <c r="Z7" i="12"/>
  <c r="Y7" i="12"/>
  <c r="X7" i="12"/>
  <c r="W7" i="12"/>
  <c r="V7" i="12"/>
  <c r="T7" i="12"/>
  <c r="S7" i="12"/>
  <c r="R7" i="12"/>
  <c r="Q7" i="12"/>
  <c r="P7" i="12"/>
  <c r="N7" i="12"/>
  <c r="O7" i="12" s="1"/>
  <c r="M7" i="12"/>
  <c r="K7" i="12"/>
  <c r="L7" i="12" s="1"/>
  <c r="J7" i="12"/>
  <c r="H7" i="12"/>
  <c r="G7" i="12"/>
  <c r="D7" i="12"/>
  <c r="AD6" i="12"/>
  <c r="AA6" i="12"/>
  <c r="X6" i="12"/>
  <c r="U6" i="12"/>
  <c r="O6" i="12"/>
  <c r="L6" i="12"/>
  <c r="I6" i="12"/>
  <c r="F6" i="12"/>
  <c r="E6" i="12"/>
  <c r="D6" i="12"/>
  <c r="AD5" i="12"/>
  <c r="AA5" i="12"/>
  <c r="X5" i="12"/>
  <c r="U5" i="12"/>
  <c r="O5" i="12"/>
  <c r="L5" i="12"/>
  <c r="I5" i="12"/>
  <c r="F5" i="12" s="1"/>
  <c r="L3" i="10" s="1"/>
  <c r="E5" i="12"/>
  <c r="D5" i="12"/>
  <c r="J3" i="10" s="1"/>
  <c r="D3" i="10" s="1"/>
  <c r="D63" i="11"/>
  <c r="D52" i="11"/>
  <c r="D43" i="11"/>
  <c r="E34" i="11"/>
  <c r="F33" i="11"/>
  <c r="F32" i="11"/>
  <c r="F31" i="11"/>
  <c r="F30" i="11"/>
  <c r="D29" i="11"/>
  <c r="D34" i="11" s="1"/>
  <c r="E28" i="11"/>
  <c r="D28" i="11"/>
  <c r="F27" i="11"/>
  <c r="F26" i="11"/>
  <c r="F28" i="11" s="1"/>
  <c r="I12" i="10" s="1"/>
  <c r="E25" i="11"/>
  <c r="D24" i="11"/>
  <c r="F24" i="11" s="1"/>
  <c r="F23" i="11"/>
  <c r="D23" i="11"/>
  <c r="F22" i="11"/>
  <c r="F21" i="11"/>
  <c r="F20" i="11"/>
  <c r="F25" i="11" s="1"/>
  <c r="I11" i="10" s="1"/>
  <c r="F19" i="11"/>
  <c r="F18" i="11"/>
  <c r="E17" i="11"/>
  <c r="D17" i="11"/>
  <c r="F16" i="11"/>
  <c r="F15" i="11"/>
  <c r="F17" i="11" s="1"/>
  <c r="I10" i="10" s="1"/>
  <c r="E14" i="11"/>
  <c r="E35" i="11" s="1"/>
  <c r="E65" i="11" s="1"/>
  <c r="F13" i="11"/>
  <c r="F12" i="11"/>
  <c r="F14" i="11" s="1"/>
  <c r="D12" i="11"/>
  <c r="D14" i="11" s="1"/>
  <c r="G9" i="10" s="1"/>
  <c r="F11" i="11"/>
  <c r="F9" i="11"/>
  <c r="I7" i="10" s="1"/>
  <c r="F7" i="11"/>
  <c r="E7" i="11"/>
  <c r="D7" i="11"/>
  <c r="F6" i="11"/>
  <c r="I4" i="10" s="1"/>
  <c r="F5" i="11"/>
  <c r="I3" i="10" s="1"/>
  <c r="Y29" i="10"/>
  <c r="D29" i="10" s="1"/>
  <c r="T27" i="10"/>
  <c r="T30" i="10" s="1"/>
  <c r="F25" i="10"/>
  <c r="E25" i="10"/>
  <c r="D25" i="10"/>
  <c r="Y19" i="10"/>
  <c r="D19" i="10" s="1"/>
  <c r="W18" i="10"/>
  <c r="T16" i="10"/>
  <c r="E16" i="10"/>
  <c r="H13" i="10"/>
  <c r="H12" i="10"/>
  <c r="G12" i="10"/>
  <c r="H11" i="10"/>
  <c r="Y10" i="10"/>
  <c r="H10" i="10"/>
  <c r="G10" i="10"/>
  <c r="H9" i="10"/>
  <c r="H14" i="10" s="1"/>
  <c r="Z7" i="10"/>
  <c r="Y7" i="10"/>
  <c r="P7" i="10"/>
  <c r="N7" i="10"/>
  <c r="M7" i="10"/>
  <c r="H7" i="10"/>
  <c r="G7" i="10"/>
  <c r="J5" i="10"/>
  <c r="Z4" i="10"/>
  <c r="Y4" i="10"/>
  <c r="P4" i="10"/>
  <c r="N4" i="10"/>
  <c r="L4" i="10"/>
  <c r="K4" i="10"/>
  <c r="J4" i="10"/>
  <c r="H4" i="10"/>
  <c r="E4" i="10" s="1"/>
  <c r="G4" i="10"/>
  <c r="D4" i="10" s="1"/>
  <c r="Y3" i="10"/>
  <c r="Q3" i="10"/>
  <c r="Q5" i="10" s="1"/>
  <c r="P3" i="10"/>
  <c r="P5" i="10" s="1"/>
  <c r="N3" i="10"/>
  <c r="N5" i="10" s="1"/>
  <c r="M3" i="10"/>
  <c r="M5" i="10" s="1"/>
  <c r="K3" i="10"/>
  <c r="H3" i="10"/>
  <c r="H5" i="10" s="1"/>
  <c r="G3" i="10"/>
  <c r="G5" i="10" s="1"/>
  <c r="D5" i="10" s="1"/>
  <c r="J68" i="9"/>
  <c r="H68" i="9"/>
  <c r="I47" i="9"/>
  <c r="H47" i="9"/>
  <c r="G47" i="9"/>
  <c r="D47" i="9"/>
  <c r="J47" i="9" s="1"/>
  <c r="I46" i="9"/>
  <c r="H46" i="9"/>
  <c r="G46" i="9"/>
  <c r="D46" i="9"/>
  <c r="J46" i="9" s="1"/>
  <c r="I45" i="9"/>
  <c r="H45" i="9"/>
  <c r="G45" i="9"/>
  <c r="D45" i="9"/>
  <c r="J45" i="9" s="1"/>
  <c r="I44" i="9"/>
  <c r="H44" i="9"/>
  <c r="G44" i="9"/>
  <c r="D44" i="9"/>
  <c r="J44" i="9" s="1"/>
  <c r="I43" i="9"/>
  <c r="H43" i="9"/>
  <c r="G43" i="9"/>
  <c r="D43" i="9"/>
  <c r="J43" i="9" s="1"/>
  <c r="I42" i="9"/>
  <c r="H42" i="9"/>
  <c r="G42" i="9"/>
  <c r="D42" i="9"/>
  <c r="J42" i="9" s="1"/>
  <c r="I41" i="9"/>
  <c r="H41" i="9"/>
  <c r="G41" i="9"/>
  <c r="D41" i="9"/>
  <c r="J41" i="9" s="1"/>
  <c r="F40" i="9"/>
  <c r="E40" i="9"/>
  <c r="H40" i="9" s="1"/>
  <c r="D40" i="9"/>
  <c r="H39" i="9"/>
  <c r="G39" i="9"/>
  <c r="I38" i="9"/>
  <c r="H38" i="9"/>
  <c r="G38" i="9"/>
  <c r="D38" i="9"/>
  <c r="J38" i="9" s="1"/>
  <c r="I37" i="9"/>
  <c r="H37" i="9"/>
  <c r="G37" i="9"/>
  <c r="D37" i="9"/>
  <c r="I36" i="9"/>
  <c r="H36" i="9"/>
  <c r="G36" i="9"/>
  <c r="D36" i="9"/>
  <c r="J36" i="9" s="1"/>
  <c r="I35" i="9"/>
  <c r="H35" i="9"/>
  <c r="G35" i="9"/>
  <c r="D35" i="9"/>
  <c r="J35" i="9" s="1"/>
  <c r="I34" i="9"/>
  <c r="H34" i="9"/>
  <c r="G34" i="9"/>
  <c r="D34" i="9"/>
  <c r="J34" i="9" s="1"/>
  <c r="I33" i="9"/>
  <c r="H33" i="9"/>
  <c r="G33" i="9"/>
  <c r="D33" i="9"/>
  <c r="J33" i="9" s="1"/>
  <c r="I32" i="9"/>
  <c r="H32" i="9"/>
  <c r="G32" i="9"/>
  <c r="D32" i="9"/>
  <c r="J32" i="9" s="1"/>
  <c r="I31" i="9"/>
  <c r="H31" i="9"/>
  <c r="G31" i="9"/>
  <c r="D31" i="9"/>
  <c r="J31" i="9" s="1"/>
  <c r="I30" i="9"/>
  <c r="I29" i="9"/>
  <c r="E29" i="9"/>
  <c r="C29" i="9"/>
  <c r="B29" i="9"/>
  <c r="I28" i="9"/>
  <c r="H28" i="9"/>
  <c r="G28" i="9"/>
  <c r="D28" i="9"/>
  <c r="J28" i="9" s="1"/>
  <c r="I27" i="9"/>
  <c r="H27" i="9"/>
  <c r="G27" i="9"/>
  <c r="D27" i="9"/>
  <c r="J27" i="9" s="1"/>
  <c r="G26" i="9"/>
  <c r="E26" i="9"/>
  <c r="C26" i="9"/>
  <c r="B26" i="9"/>
  <c r="H26" i="9" s="1"/>
  <c r="I25" i="9"/>
  <c r="H25" i="9"/>
  <c r="G25" i="9"/>
  <c r="D25" i="9"/>
  <c r="J25" i="9" s="1"/>
  <c r="I24" i="9"/>
  <c r="H24" i="9"/>
  <c r="G24" i="9"/>
  <c r="D24" i="9"/>
  <c r="J24" i="9" s="1"/>
  <c r="I23" i="9"/>
  <c r="G23" i="9"/>
  <c r="E23" i="9"/>
  <c r="C23" i="9"/>
  <c r="B23" i="9"/>
  <c r="I22" i="9"/>
  <c r="H22" i="9"/>
  <c r="G22" i="9"/>
  <c r="D22" i="9"/>
  <c r="I21" i="9"/>
  <c r="H21" i="9"/>
  <c r="G21" i="9"/>
  <c r="D21" i="9"/>
  <c r="J21" i="9" s="1"/>
  <c r="I20" i="9"/>
  <c r="H20" i="9"/>
  <c r="G20" i="9"/>
  <c r="D20" i="9"/>
  <c r="J20" i="9" s="1"/>
  <c r="J19" i="9"/>
  <c r="I19" i="9"/>
  <c r="H19" i="9"/>
  <c r="G19" i="9"/>
  <c r="E18" i="9"/>
  <c r="G18" i="9" s="1"/>
  <c r="C18" i="9"/>
  <c r="D18" i="9" s="1"/>
  <c r="J18" i="9" s="1"/>
  <c r="B18" i="9"/>
  <c r="I17" i="9"/>
  <c r="H17" i="9"/>
  <c r="G17" i="9"/>
  <c r="D17" i="9"/>
  <c r="J17" i="9" s="1"/>
  <c r="I16" i="9"/>
  <c r="H16" i="9"/>
  <c r="G16" i="9"/>
  <c r="D16" i="9"/>
  <c r="J16" i="9" s="1"/>
  <c r="F15" i="9"/>
  <c r="G15" i="9" s="1"/>
  <c r="E15" i="9"/>
  <c r="C15" i="9"/>
  <c r="B15" i="9"/>
  <c r="H15" i="9" s="1"/>
  <c r="I14" i="9"/>
  <c r="H14" i="9"/>
  <c r="G14" i="9"/>
  <c r="D14" i="9"/>
  <c r="J14" i="9" s="1"/>
  <c r="I13" i="9"/>
  <c r="H13" i="9"/>
  <c r="G13" i="9"/>
  <c r="D13" i="9"/>
  <c r="J13" i="9" s="1"/>
  <c r="I12" i="9"/>
  <c r="H12" i="9"/>
  <c r="G12" i="9"/>
  <c r="D12" i="9"/>
  <c r="I11" i="9"/>
  <c r="H11" i="9"/>
  <c r="G11" i="9"/>
  <c r="D11" i="9"/>
  <c r="J11" i="9" s="1"/>
  <c r="I10" i="9"/>
  <c r="H10" i="9"/>
  <c r="G10" i="9"/>
  <c r="D10" i="9"/>
  <c r="J10" i="9" s="1"/>
  <c r="I9" i="9"/>
  <c r="H9" i="9"/>
  <c r="G9" i="9"/>
  <c r="D9" i="9"/>
  <c r="J9" i="9" s="1"/>
  <c r="I8" i="9"/>
  <c r="H8" i="9"/>
  <c r="G8" i="9"/>
  <c r="D8" i="9"/>
  <c r="J8" i="9" s="1"/>
  <c r="I7" i="9"/>
  <c r="H7" i="9"/>
  <c r="G7" i="9"/>
  <c r="D7" i="9"/>
  <c r="J7" i="9" s="1"/>
  <c r="I6" i="9"/>
  <c r="H6" i="9"/>
  <c r="G6" i="9"/>
  <c r="D6" i="9"/>
  <c r="I5" i="9"/>
  <c r="H5" i="9"/>
  <c r="G5" i="9"/>
  <c r="D5" i="9"/>
  <c r="J5" i="9" s="1"/>
  <c r="I4" i="9"/>
  <c r="H4" i="9"/>
  <c r="G4" i="9"/>
  <c r="D4" i="9"/>
  <c r="J4" i="9" s="1"/>
  <c r="I3" i="9"/>
  <c r="H3" i="9"/>
  <c r="G3" i="9"/>
  <c r="D3" i="9"/>
  <c r="J3" i="9" s="1"/>
  <c r="J68" i="8"/>
  <c r="H68" i="8"/>
  <c r="H47" i="8"/>
  <c r="G47" i="8"/>
  <c r="J47" i="8" s="1"/>
  <c r="F47" i="8"/>
  <c r="I47" i="8" s="1"/>
  <c r="D47" i="8"/>
  <c r="H46" i="8"/>
  <c r="G46" i="8"/>
  <c r="C46" i="8"/>
  <c r="D46" i="8" s="1"/>
  <c r="J46" i="8" s="1"/>
  <c r="I45" i="8"/>
  <c r="H45" i="8"/>
  <c r="G45" i="8"/>
  <c r="D45" i="8"/>
  <c r="I44" i="8"/>
  <c r="H44" i="8"/>
  <c r="G44" i="8"/>
  <c r="D44" i="8"/>
  <c r="I43" i="8"/>
  <c r="H43" i="8"/>
  <c r="G43" i="8"/>
  <c r="D43" i="8"/>
  <c r="J43" i="8" s="1"/>
  <c r="I42" i="8"/>
  <c r="H42" i="8"/>
  <c r="G42" i="8"/>
  <c r="D42" i="8"/>
  <c r="J42" i="8" s="1"/>
  <c r="I41" i="8"/>
  <c r="H41" i="8"/>
  <c r="G41" i="8"/>
  <c r="D41" i="8"/>
  <c r="J41" i="8" s="1"/>
  <c r="I40" i="8"/>
  <c r="H40" i="8"/>
  <c r="G40" i="8"/>
  <c r="F40" i="8"/>
  <c r="E40" i="8"/>
  <c r="D40" i="8"/>
  <c r="H39" i="8"/>
  <c r="G39" i="8"/>
  <c r="I38" i="8"/>
  <c r="H38" i="8"/>
  <c r="G38" i="8"/>
  <c r="D38" i="8"/>
  <c r="J38" i="8" s="1"/>
  <c r="I37" i="8"/>
  <c r="H37" i="8"/>
  <c r="G37" i="8"/>
  <c r="D37" i="8"/>
  <c r="J37" i="8" s="1"/>
  <c r="I36" i="8"/>
  <c r="H36" i="8"/>
  <c r="G36" i="8"/>
  <c r="D36" i="8"/>
  <c r="J36" i="8" s="1"/>
  <c r="I35" i="8"/>
  <c r="H35" i="8"/>
  <c r="G35" i="8"/>
  <c r="D35" i="8"/>
  <c r="J35" i="8" s="1"/>
  <c r="I34" i="8"/>
  <c r="H34" i="8"/>
  <c r="G34" i="8"/>
  <c r="D34" i="8"/>
  <c r="J34" i="8" s="1"/>
  <c r="I33" i="8"/>
  <c r="H33" i="8"/>
  <c r="G33" i="8"/>
  <c r="D33" i="8"/>
  <c r="I32" i="8"/>
  <c r="H32" i="8"/>
  <c r="G32" i="8"/>
  <c r="D32" i="8"/>
  <c r="J32" i="8" s="1"/>
  <c r="I31" i="8"/>
  <c r="H31" i="8"/>
  <c r="G31" i="8"/>
  <c r="D31" i="8"/>
  <c r="J31" i="8" s="1"/>
  <c r="I30" i="8"/>
  <c r="G29" i="8"/>
  <c r="E29" i="8"/>
  <c r="C29" i="8"/>
  <c r="I29" i="8" s="1"/>
  <c r="B29" i="8"/>
  <c r="H29" i="8" s="1"/>
  <c r="I28" i="8"/>
  <c r="H28" i="8"/>
  <c r="G28" i="8"/>
  <c r="D28" i="8"/>
  <c r="I27" i="8"/>
  <c r="H27" i="8"/>
  <c r="G27" i="8"/>
  <c r="D27" i="8"/>
  <c r="J27" i="8" s="1"/>
  <c r="I26" i="8"/>
  <c r="E26" i="8"/>
  <c r="D26" i="8"/>
  <c r="C26" i="8"/>
  <c r="B26" i="8"/>
  <c r="H26" i="8" s="1"/>
  <c r="I25" i="8"/>
  <c r="H25" i="8"/>
  <c r="G25" i="8"/>
  <c r="D25" i="8"/>
  <c r="J25" i="8" s="1"/>
  <c r="I24" i="8"/>
  <c r="H24" i="8"/>
  <c r="G24" i="8"/>
  <c r="D24" i="8"/>
  <c r="J24" i="8" s="1"/>
  <c r="G23" i="8"/>
  <c r="E23" i="8"/>
  <c r="C23" i="8"/>
  <c r="I23" i="8" s="1"/>
  <c r="B23" i="8"/>
  <c r="H23" i="8" s="1"/>
  <c r="I22" i="8"/>
  <c r="H22" i="8"/>
  <c r="G22" i="8"/>
  <c r="D22" i="8"/>
  <c r="I21" i="8"/>
  <c r="H21" i="8"/>
  <c r="G21" i="8"/>
  <c r="D21" i="8"/>
  <c r="J21" i="8" s="1"/>
  <c r="I20" i="8"/>
  <c r="H20" i="8"/>
  <c r="G20" i="8"/>
  <c r="D20" i="8"/>
  <c r="J20" i="8" s="1"/>
  <c r="J19" i="8"/>
  <c r="I19" i="8"/>
  <c r="H19" i="8"/>
  <c r="G19" i="8"/>
  <c r="E18" i="8"/>
  <c r="G18" i="8" s="1"/>
  <c r="C18" i="8"/>
  <c r="I18" i="8" s="1"/>
  <c r="B18" i="8"/>
  <c r="I17" i="8"/>
  <c r="H17" i="8"/>
  <c r="G17" i="8"/>
  <c r="D17" i="8"/>
  <c r="J17" i="8" s="1"/>
  <c r="I16" i="8"/>
  <c r="H16" i="8"/>
  <c r="G16" i="8"/>
  <c r="D16" i="8"/>
  <c r="J16" i="8" s="1"/>
  <c r="H15" i="8"/>
  <c r="E15" i="8"/>
  <c r="B15" i="8"/>
  <c r="I14" i="8"/>
  <c r="H14" i="8"/>
  <c r="G14" i="8"/>
  <c r="D14" i="8"/>
  <c r="J14" i="8" s="1"/>
  <c r="H13" i="8"/>
  <c r="F13" i="8"/>
  <c r="C13" i="8"/>
  <c r="C15" i="8" s="1"/>
  <c r="I12" i="8"/>
  <c r="H12" i="8"/>
  <c r="G12" i="8"/>
  <c r="D12" i="8"/>
  <c r="J12" i="8" s="1"/>
  <c r="I11" i="8"/>
  <c r="H11" i="8"/>
  <c r="G11" i="8"/>
  <c r="D11" i="8"/>
  <c r="J11" i="8" s="1"/>
  <c r="I10" i="8"/>
  <c r="H10" i="8"/>
  <c r="G10" i="8"/>
  <c r="D10" i="8"/>
  <c r="I9" i="8"/>
  <c r="H9" i="8"/>
  <c r="G9" i="8"/>
  <c r="D9" i="8"/>
  <c r="J9" i="8" s="1"/>
  <c r="I8" i="8"/>
  <c r="H8" i="8"/>
  <c r="G8" i="8"/>
  <c r="D8" i="8"/>
  <c r="J8" i="8" s="1"/>
  <c r="I7" i="8"/>
  <c r="H7" i="8"/>
  <c r="G7" i="8"/>
  <c r="D7" i="8"/>
  <c r="J7" i="8" s="1"/>
  <c r="I6" i="8"/>
  <c r="H6" i="8"/>
  <c r="G6" i="8"/>
  <c r="D6" i="8"/>
  <c r="I5" i="8"/>
  <c r="H5" i="8"/>
  <c r="G5" i="8"/>
  <c r="D5" i="8"/>
  <c r="J5" i="8" s="1"/>
  <c r="I4" i="8"/>
  <c r="H4" i="8"/>
  <c r="G4" i="8"/>
  <c r="D4" i="8"/>
  <c r="J4" i="8" s="1"/>
  <c r="I3" i="8"/>
  <c r="H3" i="8"/>
  <c r="G3" i="8"/>
  <c r="D3" i="8"/>
  <c r="J3" i="8" s="1"/>
  <c r="D20" i="7"/>
  <c r="D19" i="7"/>
  <c r="D18" i="7"/>
  <c r="C17" i="7"/>
  <c r="C21" i="7" s="1"/>
  <c r="B17" i="7"/>
  <c r="D16" i="7"/>
  <c r="D15" i="7"/>
  <c r="D14" i="7"/>
  <c r="D17" i="7" s="1"/>
  <c r="D13" i="7"/>
  <c r="D12" i="7"/>
  <c r="D11" i="7"/>
  <c r="D10" i="7"/>
  <c r="C10" i="7"/>
  <c r="B10" i="7"/>
  <c r="D9" i="7"/>
  <c r="D8" i="7"/>
  <c r="C7" i="7"/>
  <c r="B7" i="7"/>
  <c r="B21" i="7" s="1"/>
  <c r="D6" i="7"/>
  <c r="D5" i="7"/>
  <c r="D4" i="7"/>
  <c r="D3" i="7"/>
  <c r="D7" i="7" s="1"/>
  <c r="D32" i="6"/>
  <c r="C32" i="6"/>
  <c r="B32" i="6"/>
  <c r="D30" i="6"/>
  <c r="C24" i="6"/>
  <c r="D24" i="6" s="1"/>
  <c r="B24" i="6"/>
  <c r="D23" i="6"/>
  <c r="C21" i="6"/>
  <c r="D21" i="6" s="1"/>
  <c r="B21" i="6"/>
  <c r="C20" i="6"/>
  <c r="D20" i="6" s="1"/>
  <c r="D19" i="6"/>
  <c r="C19" i="6"/>
  <c r="C18" i="6"/>
  <c r="D18" i="6" s="1"/>
  <c r="B16" i="6"/>
  <c r="C15" i="6"/>
  <c r="D15" i="6" s="1"/>
  <c r="C14" i="6"/>
  <c r="C12" i="6"/>
  <c r="B11" i="6"/>
  <c r="D11" i="6" s="1"/>
  <c r="D10" i="6"/>
  <c r="B10" i="6"/>
  <c r="D9" i="6"/>
  <c r="D8" i="6"/>
  <c r="D7" i="6"/>
  <c r="B6" i="6"/>
  <c r="D6" i="6" s="1"/>
  <c r="B5" i="6"/>
  <c r="D5" i="6" s="1"/>
  <c r="B4" i="6"/>
  <c r="D3" i="6"/>
  <c r="D50" i="5"/>
  <c r="C50" i="5"/>
  <c r="B50" i="5"/>
  <c r="C41" i="5"/>
  <c r="C39" i="5"/>
  <c r="B39" i="5"/>
  <c r="C38" i="5"/>
  <c r="D38" i="5" s="1"/>
  <c r="D39" i="5" s="1"/>
  <c r="D36" i="5"/>
  <c r="D41" i="5" s="1"/>
  <c r="C36" i="5"/>
  <c r="B36" i="5"/>
  <c r="D35" i="5"/>
  <c r="C29" i="5"/>
  <c r="B29" i="5"/>
  <c r="D27" i="5"/>
  <c r="D26" i="5"/>
  <c r="D29" i="5" s="1"/>
  <c r="D25" i="5"/>
  <c r="D24" i="5"/>
  <c r="C18" i="5"/>
  <c r="C16" i="5"/>
  <c r="B16" i="5"/>
  <c r="B18" i="5" s="1"/>
  <c r="D15" i="5"/>
  <c r="D16" i="5" s="1"/>
  <c r="C13" i="5"/>
  <c r="B13" i="5"/>
  <c r="D12" i="5"/>
  <c r="D11" i="5"/>
  <c r="D10" i="5"/>
  <c r="D9" i="5"/>
  <c r="D8" i="5"/>
  <c r="B8" i="5"/>
  <c r="D7" i="5"/>
  <c r="D6" i="5"/>
  <c r="D5" i="5"/>
  <c r="D13" i="5" s="1"/>
  <c r="D18" i="5" s="1"/>
  <c r="B5" i="5"/>
  <c r="E77" i="4"/>
  <c r="D77" i="4"/>
  <c r="C77" i="4"/>
  <c r="C25" i="3" s="1"/>
  <c r="E76" i="4"/>
  <c r="D76" i="4"/>
  <c r="D75" i="4" s="1"/>
  <c r="D78" i="4" s="1"/>
  <c r="D79" i="4" s="1"/>
  <c r="C76" i="4"/>
  <c r="C75" i="4"/>
  <c r="E74" i="4"/>
  <c r="E73" i="4"/>
  <c r="C71" i="4"/>
  <c r="E71" i="4" s="1"/>
  <c r="E18" i="2" s="1"/>
  <c r="B16" i="26" s="1"/>
  <c r="E70" i="4"/>
  <c r="E22" i="3" s="1"/>
  <c r="D69" i="4"/>
  <c r="C69" i="4"/>
  <c r="C14" i="2" s="1"/>
  <c r="C7" i="3" s="1"/>
  <c r="E68" i="4"/>
  <c r="E69" i="4" s="1"/>
  <c r="C66" i="4"/>
  <c r="E66" i="4" s="1"/>
  <c r="E23" i="3" s="1"/>
  <c r="D65" i="4"/>
  <c r="E64" i="4"/>
  <c r="E63" i="4"/>
  <c r="E62" i="4"/>
  <c r="E61" i="4"/>
  <c r="E60" i="4"/>
  <c r="E58" i="4"/>
  <c r="C58" i="4"/>
  <c r="E57" i="4"/>
  <c r="C56" i="4"/>
  <c r="E55" i="4"/>
  <c r="E53" i="4"/>
  <c r="C53" i="4"/>
  <c r="D52" i="4"/>
  <c r="D54" i="4" s="1"/>
  <c r="D5" i="3" s="1"/>
  <c r="C52" i="4"/>
  <c r="E51" i="4"/>
  <c r="E50" i="4"/>
  <c r="E49" i="4"/>
  <c r="E48" i="4"/>
  <c r="E47" i="4"/>
  <c r="E46" i="4"/>
  <c r="E45" i="4"/>
  <c r="E44" i="4"/>
  <c r="D43" i="4"/>
  <c r="C43" i="4"/>
  <c r="E43" i="4" s="1"/>
  <c r="E10" i="2" s="1"/>
  <c r="B7" i="26" s="1"/>
  <c r="E42" i="4"/>
  <c r="E41" i="4"/>
  <c r="C40" i="4"/>
  <c r="C54" i="4" s="1"/>
  <c r="C5" i="3" s="1"/>
  <c r="E39" i="4"/>
  <c r="E38" i="4"/>
  <c r="D37" i="4"/>
  <c r="C37" i="4"/>
  <c r="E36" i="4"/>
  <c r="E35" i="4"/>
  <c r="E34" i="4"/>
  <c r="E33" i="4"/>
  <c r="E32" i="4"/>
  <c r="E31" i="4"/>
  <c r="E30" i="4"/>
  <c r="E29" i="4"/>
  <c r="C29" i="4"/>
  <c r="E28" i="4"/>
  <c r="E27" i="4"/>
  <c r="E26" i="4"/>
  <c r="E37" i="4" s="1"/>
  <c r="E16" i="2" s="1"/>
  <c r="D26" i="4"/>
  <c r="C26" i="4"/>
  <c r="E25" i="4"/>
  <c r="E22" i="4"/>
  <c r="E21" i="4"/>
  <c r="C20" i="4"/>
  <c r="E20" i="4" s="1"/>
  <c r="E19" i="4"/>
  <c r="E18" i="4"/>
  <c r="E17" i="4"/>
  <c r="C16" i="4"/>
  <c r="E15" i="4"/>
  <c r="E14" i="4"/>
  <c r="E13" i="4"/>
  <c r="D12" i="4"/>
  <c r="D6" i="2" s="1"/>
  <c r="C11" i="4"/>
  <c r="E9" i="4"/>
  <c r="D8" i="4"/>
  <c r="E8" i="4" s="1"/>
  <c r="E7" i="4"/>
  <c r="D7" i="4"/>
  <c r="E6" i="4"/>
  <c r="E5" i="4"/>
  <c r="D5" i="4"/>
  <c r="D11" i="4" s="1"/>
  <c r="E26" i="3"/>
  <c r="D26" i="3"/>
  <c r="C26" i="3"/>
  <c r="C24" i="3" s="1"/>
  <c r="I25" i="3"/>
  <c r="E25" i="3"/>
  <c r="E24" i="3" s="1"/>
  <c r="D25" i="3"/>
  <c r="D24" i="3"/>
  <c r="I23" i="3"/>
  <c r="H23" i="3"/>
  <c r="G23" i="3"/>
  <c r="D23" i="3"/>
  <c r="C23" i="3"/>
  <c r="D22" i="3"/>
  <c r="D20" i="3" s="1"/>
  <c r="D27" i="3" s="1"/>
  <c r="C22" i="3"/>
  <c r="I15" i="3"/>
  <c r="H15" i="3"/>
  <c r="G15" i="3"/>
  <c r="I14" i="3"/>
  <c r="H14" i="3"/>
  <c r="G14" i="3"/>
  <c r="H13" i="3"/>
  <c r="G13" i="3"/>
  <c r="H12" i="3"/>
  <c r="G12" i="3"/>
  <c r="I11" i="3"/>
  <c r="H11" i="3"/>
  <c r="G11" i="3"/>
  <c r="G10" i="3"/>
  <c r="H8" i="3"/>
  <c r="H7" i="3"/>
  <c r="G7" i="3"/>
  <c r="D53" i="2"/>
  <c r="D42" i="2"/>
  <c r="H25" i="3" s="1"/>
  <c r="C42" i="2"/>
  <c r="G25" i="3" s="1"/>
  <c r="C40" i="2"/>
  <c r="C36" i="2"/>
  <c r="D34" i="2"/>
  <c r="E24" i="2"/>
  <c r="B20" i="26" s="1"/>
  <c r="D24" i="2"/>
  <c r="E21" i="2"/>
  <c r="B18" i="26" s="1"/>
  <c r="D21" i="2"/>
  <c r="C21" i="2"/>
  <c r="D18" i="2"/>
  <c r="C18" i="2"/>
  <c r="D17" i="2"/>
  <c r="C17" i="2"/>
  <c r="D16" i="2"/>
  <c r="D21" i="3" s="1"/>
  <c r="D15" i="2"/>
  <c r="D14" i="2"/>
  <c r="D7" i="3" s="1"/>
  <c r="D12" i="2"/>
  <c r="C12" i="2"/>
  <c r="D11" i="2"/>
  <c r="D8" i="2" s="1"/>
  <c r="C11" i="2"/>
  <c r="D10" i="2"/>
  <c r="D9" i="2"/>
  <c r="B14" i="26" l="1"/>
  <c r="E21" i="3"/>
  <c r="E20" i="3" s="1"/>
  <c r="E27" i="3" s="1"/>
  <c r="E12" i="4"/>
  <c r="E6" i="2" s="1"/>
  <c r="B5" i="26" s="1"/>
  <c r="D23" i="4"/>
  <c r="D72" i="4" s="1"/>
  <c r="D5" i="2"/>
  <c r="D7" i="2" s="1"/>
  <c r="E11" i="4"/>
  <c r="I15" i="8"/>
  <c r="I5" i="10"/>
  <c r="G35" i="13"/>
  <c r="Q21" i="10"/>
  <c r="Q27" i="10" s="1"/>
  <c r="Q30" i="10" s="1"/>
  <c r="E18" i="15"/>
  <c r="C10" i="2"/>
  <c r="E17" i="2"/>
  <c r="B15" i="26" s="1"/>
  <c r="C12" i="4"/>
  <c r="E16" i="4"/>
  <c r="E52" i="4"/>
  <c r="E11" i="2" s="1"/>
  <c r="B8" i="26" s="1"/>
  <c r="C16" i="6"/>
  <c r="C27" i="6" s="1"/>
  <c r="D21" i="7"/>
  <c r="F15" i="8"/>
  <c r="G13" i="8"/>
  <c r="D15" i="8"/>
  <c r="H18" i="8"/>
  <c r="J22" i="8"/>
  <c r="E30" i="8"/>
  <c r="J33" i="8"/>
  <c r="J12" i="9"/>
  <c r="D26" i="9"/>
  <c r="J26" i="9" s="1"/>
  <c r="B30" i="9"/>
  <c r="F58" i="13"/>
  <c r="O23" i="10" s="1"/>
  <c r="B37" i="26"/>
  <c r="E53" i="2"/>
  <c r="E54" i="4"/>
  <c r="E5" i="3" s="1"/>
  <c r="I40" i="9"/>
  <c r="G40" i="9"/>
  <c r="I9" i="10"/>
  <c r="G13" i="10"/>
  <c r="C53" i="2"/>
  <c r="C5" i="2"/>
  <c r="J6" i="8"/>
  <c r="I46" i="8"/>
  <c r="I18" i="9"/>
  <c r="R35" i="12"/>
  <c r="P66" i="12"/>
  <c r="W66" i="12"/>
  <c r="AJ35" i="13"/>
  <c r="D15" i="18"/>
  <c r="L15" i="18"/>
  <c r="E40" i="4"/>
  <c r="E9" i="2" s="1"/>
  <c r="E8" i="2" s="1"/>
  <c r="C9" i="2"/>
  <c r="C8" i="2" s="1"/>
  <c r="D13" i="2"/>
  <c r="D6" i="3" s="1"/>
  <c r="E75" i="4"/>
  <c r="C78" i="4"/>
  <c r="B41" i="5"/>
  <c r="J26" i="8"/>
  <c r="E12" i="2"/>
  <c r="B9" i="26" s="1"/>
  <c r="M20" i="26"/>
  <c r="I20" i="26"/>
  <c r="E20" i="26"/>
  <c r="L20" i="26"/>
  <c r="H20" i="26"/>
  <c r="D20" i="26"/>
  <c r="K20" i="26"/>
  <c r="C20" i="26"/>
  <c r="J20" i="26"/>
  <c r="G20" i="26"/>
  <c r="F20" i="26"/>
  <c r="N20" i="26"/>
  <c r="N7" i="26"/>
  <c r="J7" i="26"/>
  <c r="F7" i="26"/>
  <c r="M7" i="26"/>
  <c r="I7" i="26"/>
  <c r="E7" i="26"/>
  <c r="B10" i="26"/>
  <c r="L7" i="26"/>
  <c r="H7" i="26"/>
  <c r="D7" i="26"/>
  <c r="K7" i="26"/>
  <c r="G7" i="26"/>
  <c r="C7" i="26"/>
  <c r="C65" i="4"/>
  <c r="C13" i="2" s="1"/>
  <c r="C6" i="3" s="1"/>
  <c r="E56" i="4"/>
  <c r="E65" i="4" s="1"/>
  <c r="B17" i="26"/>
  <c r="B12" i="6"/>
  <c r="J10" i="8"/>
  <c r="J28" i="8"/>
  <c r="B30" i="8"/>
  <c r="J45" i="8"/>
  <c r="C48" i="8"/>
  <c r="J22" i="9"/>
  <c r="H23" i="9"/>
  <c r="D23" i="9"/>
  <c r="J23" i="9" s="1"/>
  <c r="G29" i="9"/>
  <c r="E30" i="9"/>
  <c r="G30" i="9" s="1"/>
  <c r="F48" i="9"/>
  <c r="H27" i="10"/>
  <c r="H66" i="12"/>
  <c r="U35" i="12"/>
  <c r="U66" i="12" s="1"/>
  <c r="E23" i="10"/>
  <c r="S66" i="12"/>
  <c r="I58" i="18"/>
  <c r="H29" i="9"/>
  <c r="E7" i="10"/>
  <c r="AB35" i="12"/>
  <c r="Y53" i="12"/>
  <c r="AA53" i="12" s="1"/>
  <c r="J66" i="12"/>
  <c r="L28" i="13"/>
  <c r="F28" i="13" s="1"/>
  <c r="O12" i="10" s="1"/>
  <c r="D28" i="13"/>
  <c r="M12" i="10" s="1"/>
  <c r="AH35" i="13"/>
  <c r="AJ28" i="13"/>
  <c r="Q35" i="13"/>
  <c r="AG35" i="13"/>
  <c r="H65" i="13"/>
  <c r="K35" i="14"/>
  <c r="K58" i="14" s="1"/>
  <c r="L40" i="16"/>
  <c r="H40" i="16"/>
  <c r="N40" i="16" s="1"/>
  <c r="I87" i="17"/>
  <c r="D87" i="17"/>
  <c r="E61" i="18"/>
  <c r="E58" i="18"/>
  <c r="I36" i="20"/>
  <c r="F34" i="20"/>
  <c r="D58" i="18"/>
  <c r="E60" i="18"/>
  <c r="C39" i="23"/>
  <c r="I26" i="9"/>
  <c r="D28" i="12"/>
  <c r="J12" i="10" s="1"/>
  <c r="M35" i="12"/>
  <c r="O35" i="12" s="1"/>
  <c r="AD34" i="12"/>
  <c r="D53" i="12"/>
  <c r="J21" i="10" s="1"/>
  <c r="O59" i="12"/>
  <c r="E64" i="12"/>
  <c r="L64" i="12"/>
  <c r="L17" i="13"/>
  <c r="G25" i="13"/>
  <c r="D25" i="13" s="1"/>
  <c r="M11" i="10" s="1"/>
  <c r="I24" i="13"/>
  <c r="F24" i="13" s="1"/>
  <c r="D24" i="13"/>
  <c r="Z35" i="13"/>
  <c r="AA35" i="13" s="1"/>
  <c r="AA28" i="13"/>
  <c r="V34" i="13"/>
  <c r="D33" i="13"/>
  <c r="AG33" i="13"/>
  <c r="F33" i="13" s="1"/>
  <c r="T34" i="13"/>
  <c r="S35" i="13"/>
  <c r="F48" i="13"/>
  <c r="O51" i="13"/>
  <c r="H58" i="14"/>
  <c r="U58" i="14"/>
  <c r="C7" i="15"/>
  <c r="S16" i="10" s="1"/>
  <c r="E6" i="15"/>
  <c r="Z35" i="17"/>
  <c r="AA35" i="17" s="1"/>
  <c r="AA34" i="17"/>
  <c r="I71" i="17"/>
  <c r="F31" i="18"/>
  <c r="O36" i="18"/>
  <c r="O42" i="18" s="1"/>
  <c r="O49" i="18" s="1"/>
  <c r="W27" i="10"/>
  <c r="W30" i="10" s="1"/>
  <c r="G35" i="12"/>
  <c r="AC66" i="12"/>
  <c r="I7" i="13"/>
  <c r="E7" i="13"/>
  <c r="Q65" i="13"/>
  <c r="R63" i="13"/>
  <c r="E7" i="15"/>
  <c r="U16" i="10" s="1"/>
  <c r="N4" i="16"/>
  <c r="D23" i="8"/>
  <c r="J23" i="8" s="1"/>
  <c r="G26" i="8"/>
  <c r="D29" i="8"/>
  <c r="J29" i="8" s="1"/>
  <c r="J40" i="8"/>
  <c r="I15" i="9"/>
  <c r="C48" i="9"/>
  <c r="I48" i="9" s="1"/>
  <c r="D25" i="11"/>
  <c r="G11" i="10" s="1"/>
  <c r="F29" i="11"/>
  <c r="F34" i="11" s="1"/>
  <c r="I13" i="10" s="1"/>
  <c r="I25" i="12"/>
  <c r="E25" i="12"/>
  <c r="K11" i="10" s="1"/>
  <c r="E11" i="10" s="1"/>
  <c r="X28" i="12"/>
  <c r="L28" i="12"/>
  <c r="AA52" i="12"/>
  <c r="F52" i="12" s="1"/>
  <c r="L53" i="12"/>
  <c r="Z66" i="12"/>
  <c r="AJ17" i="13"/>
  <c r="R25" i="13"/>
  <c r="O34" i="13"/>
  <c r="M35" i="13"/>
  <c r="AA34" i="13"/>
  <c r="Y35" i="13"/>
  <c r="F46" i="13"/>
  <c r="L52" i="13"/>
  <c r="S52" i="13"/>
  <c r="S65" i="13" s="1"/>
  <c r="AJ52" i="13"/>
  <c r="L58" i="13"/>
  <c r="D58" i="13"/>
  <c r="M23" i="10" s="1"/>
  <c r="AH65" i="13"/>
  <c r="AJ58" i="13"/>
  <c r="I63" i="13"/>
  <c r="E63" i="13"/>
  <c r="O14" i="14"/>
  <c r="O35" i="14" s="1"/>
  <c r="O58" i="14" s="1"/>
  <c r="M35" i="14"/>
  <c r="G45" i="14"/>
  <c r="G58" i="14" s="1"/>
  <c r="I44" i="14"/>
  <c r="D44" i="14"/>
  <c r="D45" i="14" s="1"/>
  <c r="M58" i="14"/>
  <c r="Q58" i="14"/>
  <c r="E13" i="15"/>
  <c r="L29" i="16"/>
  <c r="H29" i="16"/>
  <c r="N29" i="16" s="1"/>
  <c r="F22" i="16"/>
  <c r="H36" i="16"/>
  <c r="N36" i="16" s="1"/>
  <c r="E5" i="17"/>
  <c r="Z3" i="10" s="1"/>
  <c r="E3" i="10" s="1"/>
  <c r="W7" i="17"/>
  <c r="X7" i="17" s="1"/>
  <c r="O28" i="17"/>
  <c r="E28" i="17"/>
  <c r="Z12" i="10" s="1"/>
  <c r="I55" i="18"/>
  <c r="F33" i="20"/>
  <c r="Z47" i="27"/>
  <c r="C24" i="2"/>
  <c r="I13" i="3"/>
  <c r="D4" i="6"/>
  <c r="D14" i="6"/>
  <c r="D16" i="6" s="1"/>
  <c r="D13" i="8"/>
  <c r="J13" i="8" s="1"/>
  <c r="I13" i="8"/>
  <c r="D18" i="8"/>
  <c r="J18" i="8" s="1"/>
  <c r="J6" i="9"/>
  <c r="D15" i="9"/>
  <c r="J15" i="9" s="1"/>
  <c r="H18" i="9"/>
  <c r="D29" i="9"/>
  <c r="J29" i="9" s="1"/>
  <c r="J37" i="9"/>
  <c r="E48" i="9"/>
  <c r="P13" i="10"/>
  <c r="U7" i="12"/>
  <c r="F9" i="12"/>
  <c r="L7" i="10" s="1"/>
  <c r="F7" i="10" s="1"/>
  <c r="E32" i="2" s="1"/>
  <c r="X14" i="12"/>
  <c r="I14" i="12"/>
  <c r="U25" i="12"/>
  <c r="R25" i="12"/>
  <c r="E34" i="12"/>
  <c r="K13" i="10" s="1"/>
  <c r="I34" i="12"/>
  <c r="R34" i="12"/>
  <c r="AA34" i="12"/>
  <c r="F47" i="12"/>
  <c r="F57" i="12"/>
  <c r="L59" i="12"/>
  <c r="Y59" i="12"/>
  <c r="AA59" i="12" s="1"/>
  <c r="F59" i="12" s="1"/>
  <c r="L23" i="10" s="1"/>
  <c r="F62" i="12"/>
  <c r="I64" i="12"/>
  <c r="F64" i="12" s="1"/>
  <c r="D64" i="12"/>
  <c r="M66" i="12"/>
  <c r="Q66" i="12"/>
  <c r="R66" i="12" s="1"/>
  <c r="V66" i="12"/>
  <c r="AA64" i="12"/>
  <c r="U7" i="13"/>
  <c r="E14" i="13"/>
  <c r="N9" i="10" s="1"/>
  <c r="L14" i="13"/>
  <c r="AJ14" i="13"/>
  <c r="F16" i="13"/>
  <c r="I17" i="13"/>
  <c r="E17" i="13"/>
  <c r="N10" i="10" s="1"/>
  <c r="E10" i="10" s="1"/>
  <c r="AG17" i="13"/>
  <c r="F20" i="13"/>
  <c r="F21" i="13"/>
  <c r="E23" i="13"/>
  <c r="AD25" i="13"/>
  <c r="D29" i="13"/>
  <c r="J34" i="13"/>
  <c r="L29" i="13"/>
  <c r="F29" i="13" s="1"/>
  <c r="AE34" i="13"/>
  <c r="AE35" i="13" s="1"/>
  <c r="AE65" i="13" s="1"/>
  <c r="F49" i="13"/>
  <c r="F50" i="13"/>
  <c r="I51" i="13"/>
  <c r="D51" i="13"/>
  <c r="T52" i="13"/>
  <c r="G52" i="13"/>
  <c r="V52" i="13"/>
  <c r="AA52" i="13"/>
  <c r="K65" i="13"/>
  <c r="AA58" i="13"/>
  <c r="AF65" i="13"/>
  <c r="AG65" i="13" s="1"/>
  <c r="AI65" i="13"/>
  <c r="AJ65" i="13" s="1"/>
  <c r="F5" i="14"/>
  <c r="R3" i="10" s="1"/>
  <c r="F3" i="10" s="1"/>
  <c r="F16" i="14"/>
  <c r="F21" i="14"/>
  <c r="L25" i="14"/>
  <c r="F24" i="14"/>
  <c r="I34" i="14"/>
  <c r="F30" i="14"/>
  <c r="E35" i="14"/>
  <c r="E58" i="14" s="1"/>
  <c r="L45" i="14"/>
  <c r="E43" i="16"/>
  <c r="N19" i="16"/>
  <c r="X5" i="17"/>
  <c r="F5" i="17" s="1"/>
  <c r="AA3" i="10" s="1"/>
  <c r="F9" i="17"/>
  <c r="AA7" i="10" s="1"/>
  <c r="E14" i="17"/>
  <c r="Z9" i="10" s="1"/>
  <c r="I25" i="17"/>
  <c r="E25" i="17"/>
  <c r="Z11" i="10" s="1"/>
  <c r="R35" i="17"/>
  <c r="F31" i="17"/>
  <c r="K35" i="17"/>
  <c r="L35" i="17" s="1"/>
  <c r="L34" i="17"/>
  <c r="AF62" i="17"/>
  <c r="AG66" i="17"/>
  <c r="I12" i="3" s="1"/>
  <c r="Z94" i="17"/>
  <c r="AG87" i="17"/>
  <c r="I15" i="18"/>
  <c r="F15" i="18" s="1"/>
  <c r="L16" i="18"/>
  <c r="F16" i="18" s="1"/>
  <c r="J27" i="18"/>
  <c r="D16" i="18"/>
  <c r="G48" i="18"/>
  <c r="D46" i="18"/>
  <c r="C23" i="2" s="1"/>
  <c r="O59" i="20"/>
  <c r="K62" i="18"/>
  <c r="E62" i="18" s="1"/>
  <c r="E59" i="20"/>
  <c r="E74" i="20"/>
  <c r="F6" i="21"/>
  <c r="D19" i="21"/>
  <c r="M53" i="18" s="1"/>
  <c r="E39" i="21"/>
  <c r="N59" i="18" s="1"/>
  <c r="N63" i="18" s="1"/>
  <c r="N75" i="18" s="1"/>
  <c r="N79" i="18" s="1"/>
  <c r="F38" i="21"/>
  <c r="F39" i="21" s="1"/>
  <c r="O59" i="18" s="1"/>
  <c r="E49" i="21"/>
  <c r="N60" i="18" s="1"/>
  <c r="F42" i="21"/>
  <c r="F49" i="21" s="1"/>
  <c r="I7" i="12"/>
  <c r="F7" i="12" s="1"/>
  <c r="L5" i="10" s="1"/>
  <c r="E7" i="12"/>
  <c r="K5" i="10" s="1"/>
  <c r="E5" i="10" s="1"/>
  <c r="E28" i="12"/>
  <c r="K12" i="10" s="1"/>
  <c r="E12" i="10" s="1"/>
  <c r="I28" i="12"/>
  <c r="F28" i="12" s="1"/>
  <c r="L12" i="10" s="1"/>
  <c r="X34" i="12"/>
  <c r="O34" i="12"/>
  <c r="K35" i="12"/>
  <c r="L35" i="12" s="1"/>
  <c r="F42" i="12"/>
  <c r="X53" i="12"/>
  <c r="E53" i="12"/>
  <c r="K21" i="10" s="1"/>
  <c r="I53" i="12"/>
  <c r="F53" i="12" s="1"/>
  <c r="L21" i="10" s="1"/>
  <c r="N66" i="12"/>
  <c r="G66" i="12"/>
  <c r="O5" i="10"/>
  <c r="I14" i="13"/>
  <c r="F14" i="13" s="1"/>
  <c r="O9" i="10" s="1"/>
  <c r="D14" i="13"/>
  <c r="M9" i="10" s="1"/>
  <c r="D9" i="10" s="1"/>
  <c r="E28" i="13"/>
  <c r="N12" i="10" s="1"/>
  <c r="N35" i="13"/>
  <c r="O35" i="13" s="1"/>
  <c r="O28" i="13"/>
  <c r="E29" i="13"/>
  <c r="P34" i="13"/>
  <c r="P35" i="13" s="1"/>
  <c r="P65" i="13" s="1"/>
  <c r="AD34" i="13"/>
  <c r="W35" i="13"/>
  <c r="F39" i="13"/>
  <c r="F40" i="13"/>
  <c r="Q52" i="13"/>
  <c r="R52" i="13" s="1"/>
  <c r="W65" i="13"/>
  <c r="X52" i="13"/>
  <c r="AB65" i="13"/>
  <c r="AD65" i="13" s="1"/>
  <c r="E7" i="14"/>
  <c r="I28" i="14"/>
  <c r="F28" i="14" s="1"/>
  <c r="R12" i="10" s="1"/>
  <c r="J35" i="14"/>
  <c r="S35" i="14"/>
  <c r="S58" i="14" s="1"/>
  <c r="G35" i="14"/>
  <c r="J58" i="14"/>
  <c r="N5" i="16"/>
  <c r="E7" i="17"/>
  <c r="Z5" i="10" s="1"/>
  <c r="F38" i="17"/>
  <c r="F54" i="17"/>
  <c r="P94" i="17"/>
  <c r="R87" i="17"/>
  <c r="R94" i="17" s="1"/>
  <c r="F100" i="17"/>
  <c r="L4" i="18"/>
  <c r="F4" i="18" s="1"/>
  <c r="D4" i="18"/>
  <c r="F56" i="18"/>
  <c r="H59" i="18"/>
  <c r="E59" i="19"/>
  <c r="E84" i="19" s="1"/>
  <c r="R19" i="20"/>
  <c r="R24" i="20" s="1"/>
  <c r="F38" i="20"/>
  <c r="F39" i="20" s="1"/>
  <c r="L59" i="18" s="1"/>
  <c r="F59" i="18" s="1"/>
  <c r="R39" i="20"/>
  <c r="E19" i="21"/>
  <c r="N53" i="18" s="1"/>
  <c r="N55" i="18" s="1"/>
  <c r="F5" i="21"/>
  <c r="F19" i="21" s="1"/>
  <c r="O53" i="18" s="1"/>
  <c r="N61" i="18"/>
  <c r="O62" i="18"/>
  <c r="J44" i="8"/>
  <c r="M65" i="13"/>
  <c r="X63" i="13"/>
  <c r="AC65" i="13"/>
  <c r="L7" i="14"/>
  <c r="F6" i="14"/>
  <c r="F13" i="14"/>
  <c r="D28" i="14"/>
  <c r="P12" i="10" s="1"/>
  <c r="F29" i="14"/>
  <c r="C18" i="15"/>
  <c r="E12" i="15"/>
  <c r="N8" i="16"/>
  <c r="M9" i="16"/>
  <c r="O7" i="17"/>
  <c r="F7" i="17" s="1"/>
  <c r="AA5" i="10" s="1"/>
  <c r="F12" i="17"/>
  <c r="AG17" i="17"/>
  <c r="E23" i="17"/>
  <c r="I23" i="17"/>
  <c r="F23" i="17" s="1"/>
  <c r="AG25" i="17"/>
  <c r="D28" i="17"/>
  <c r="Y12" i="10" s="1"/>
  <c r="X28" i="17"/>
  <c r="I34" i="17"/>
  <c r="E34" i="17"/>
  <c r="Z13" i="10" s="1"/>
  <c r="V35" i="17"/>
  <c r="V94" i="17" s="1"/>
  <c r="AE35" i="17"/>
  <c r="AE94" i="17" s="1"/>
  <c r="AG34" i="17"/>
  <c r="H35" i="17"/>
  <c r="AF35" i="17"/>
  <c r="F42" i="17"/>
  <c r="F50" i="17"/>
  <c r="F60" i="17"/>
  <c r="F63" i="17"/>
  <c r="F84" i="17"/>
  <c r="U87" i="17"/>
  <c r="U94" i="17" s="1"/>
  <c r="F89" i="17"/>
  <c r="F40" i="18"/>
  <c r="M49" i="18"/>
  <c r="E66" i="18"/>
  <c r="H67" i="18"/>
  <c r="E67" i="18" s="1"/>
  <c r="E73" i="18"/>
  <c r="D40" i="2" s="1"/>
  <c r="F73" i="18"/>
  <c r="E40" i="2" s="1"/>
  <c r="B35" i="26" s="1"/>
  <c r="F69" i="18"/>
  <c r="L19" i="20"/>
  <c r="F7" i="20"/>
  <c r="F20" i="20"/>
  <c r="F23" i="20" s="1"/>
  <c r="I23" i="20"/>
  <c r="I24" i="20" s="1"/>
  <c r="N24" i="20"/>
  <c r="R58" i="20"/>
  <c r="O74" i="20"/>
  <c r="X24" i="21"/>
  <c r="L49" i="21"/>
  <c r="X49" i="21"/>
  <c r="M67" i="18"/>
  <c r="D66" i="18"/>
  <c r="J84" i="21"/>
  <c r="Y65" i="13"/>
  <c r="F11" i="14"/>
  <c r="F14" i="14" s="1"/>
  <c r="R9" i="10" s="1"/>
  <c r="D14" i="14"/>
  <c r="P9" i="10" s="1"/>
  <c r="F15" i="14"/>
  <c r="F17" i="14" s="1"/>
  <c r="R10" i="10" s="1"/>
  <c r="F23" i="14"/>
  <c r="L34" i="14"/>
  <c r="N35" i="14"/>
  <c r="N58" i="14" s="1"/>
  <c r="R35" i="14"/>
  <c r="R58" i="14" s="1"/>
  <c r="N10" i="16"/>
  <c r="F6" i="17"/>
  <c r="AA4" i="10" s="1"/>
  <c r="D14" i="17"/>
  <c r="Y9" i="10" s="1"/>
  <c r="Y14" i="10" s="1"/>
  <c r="Y27" i="10" s="1"/>
  <c r="Y30" i="10" s="1"/>
  <c r="I17" i="17"/>
  <c r="F17" i="17" s="1"/>
  <c r="AA10" i="10" s="1"/>
  <c r="E17" i="17"/>
  <c r="Z10" i="10" s="1"/>
  <c r="F19" i="17"/>
  <c r="I24" i="17"/>
  <c r="F24" i="17" s="1"/>
  <c r="E24" i="17"/>
  <c r="F27" i="17"/>
  <c r="F33" i="17"/>
  <c r="G35" i="17"/>
  <c r="D34" i="17"/>
  <c r="Y13" i="10" s="1"/>
  <c r="N35" i="17"/>
  <c r="S35" i="17"/>
  <c r="S94" i="17" s="1"/>
  <c r="W35" i="17"/>
  <c r="X35" i="17" s="1"/>
  <c r="X34" i="17"/>
  <c r="F40" i="17"/>
  <c r="F48" i="17"/>
  <c r="F56" i="17"/>
  <c r="F58" i="17"/>
  <c r="F69" i="17"/>
  <c r="F77" i="17"/>
  <c r="X81" i="17"/>
  <c r="F81" i="17" s="1"/>
  <c r="AA21" i="10" s="1"/>
  <c r="F82" i="17"/>
  <c r="K94" i="17"/>
  <c r="L94" i="17" s="1"/>
  <c r="T94" i="17"/>
  <c r="F32" i="18"/>
  <c r="G42" i="18"/>
  <c r="I67" i="18"/>
  <c r="F67" i="18" s="1"/>
  <c r="G54" i="18"/>
  <c r="D24" i="19"/>
  <c r="D19" i="20"/>
  <c r="J53" i="18" s="1"/>
  <c r="D53" i="18" s="1"/>
  <c r="O19" i="20"/>
  <c r="L24" i="20"/>
  <c r="G58" i="20"/>
  <c r="G59" i="20" s="1"/>
  <c r="G84" i="20" s="1"/>
  <c r="I53" i="20"/>
  <c r="D53" i="20"/>
  <c r="D58" i="20" s="1"/>
  <c r="L49" i="20"/>
  <c r="F44" i="20"/>
  <c r="F51" i="20"/>
  <c r="F52" i="20" s="1"/>
  <c r="L61" i="18" s="1"/>
  <c r="F61" i="18" s="1"/>
  <c r="I52" i="20"/>
  <c r="K59" i="20"/>
  <c r="P59" i="20"/>
  <c r="P84" i="20" s="1"/>
  <c r="M84" i="21"/>
  <c r="J17" i="25"/>
  <c r="E9" i="16"/>
  <c r="N9" i="16" s="1"/>
  <c r="E12" i="17"/>
  <c r="Y94" i="17"/>
  <c r="AC94" i="17"/>
  <c r="AD94" i="17" s="1"/>
  <c r="E36" i="18"/>
  <c r="F39" i="18"/>
  <c r="E14" i="2" s="1"/>
  <c r="I42" i="18"/>
  <c r="H48" i="18"/>
  <c r="E46" i="18"/>
  <c r="D23" i="2" s="1"/>
  <c r="E71" i="18"/>
  <c r="F71" i="18"/>
  <c r="F24" i="19"/>
  <c r="D49" i="19"/>
  <c r="F48" i="19"/>
  <c r="F49" i="19" s="1"/>
  <c r="I19" i="20"/>
  <c r="F5" i="20"/>
  <c r="F19" i="20" s="1"/>
  <c r="L53" i="18" s="1"/>
  <c r="F53" i="18" s="1"/>
  <c r="F8" i="20"/>
  <c r="D23" i="20"/>
  <c r="K54" i="18"/>
  <c r="F40" i="20"/>
  <c r="O52" i="20"/>
  <c r="H59" i="20"/>
  <c r="H84" i="20" s="1"/>
  <c r="M59" i="20"/>
  <c r="M84" i="20" s="1"/>
  <c r="F66" i="20"/>
  <c r="R19" i="21"/>
  <c r="R24" i="21" s="1"/>
  <c r="R84" i="21" s="1"/>
  <c r="L24" i="21"/>
  <c r="H24" i="21"/>
  <c r="G49" i="21"/>
  <c r="D49" i="21" s="1"/>
  <c r="M60" i="18" s="1"/>
  <c r="M63" i="18" s="1"/>
  <c r="D48" i="21"/>
  <c r="F48" i="21" s="1"/>
  <c r="W59" i="21"/>
  <c r="W84" i="21" s="1"/>
  <c r="E68" i="22"/>
  <c r="E87" i="17"/>
  <c r="AG99" i="17"/>
  <c r="AG100" i="17" s="1"/>
  <c r="AA29" i="10" s="1"/>
  <c r="F29" i="10" s="1"/>
  <c r="AF100" i="17"/>
  <c r="O4" i="18"/>
  <c r="F23" i="18"/>
  <c r="F34" i="18"/>
  <c r="F37" i="18"/>
  <c r="D41" i="18"/>
  <c r="C16" i="2" s="1"/>
  <c r="J42" i="18"/>
  <c r="J49" i="18" s="1"/>
  <c r="F46" i="18"/>
  <c r="E23" i="2" s="1"/>
  <c r="L48" i="18"/>
  <c r="K49" i="18"/>
  <c r="I48" i="18"/>
  <c r="G55" i="18"/>
  <c r="H63" i="18"/>
  <c r="E24" i="19"/>
  <c r="D61" i="18"/>
  <c r="H19" i="20"/>
  <c r="H24" i="20" s="1"/>
  <c r="E5" i="20"/>
  <c r="E19" i="20" s="1"/>
  <c r="K53" i="18" s="1"/>
  <c r="E53" i="18" s="1"/>
  <c r="F13" i="20"/>
  <c r="F16" i="20"/>
  <c r="O23" i="20"/>
  <c r="O24" i="20" s="1"/>
  <c r="E26" i="20"/>
  <c r="K56" i="18" s="1"/>
  <c r="E56" i="18" s="1"/>
  <c r="F27" i="20"/>
  <c r="I26" i="20"/>
  <c r="F26" i="20" s="1"/>
  <c r="L56" i="18" s="1"/>
  <c r="F30" i="20"/>
  <c r="F35" i="20"/>
  <c r="R52" i="20"/>
  <c r="L53" i="20"/>
  <c r="L58" i="20" s="1"/>
  <c r="L59" i="20" s="1"/>
  <c r="I63" i="20"/>
  <c r="F61" i="20"/>
  <c r="F63" i="20" s="1"/>
  <c r="Q84" i="20"/>
  <c r="F68" i="20"/>
  <c r="D23" i="21"/>
  <c r="F21" i="21"/>
  <c r="F23" i="21" s="1"/>
  <c r="O24" i="21"/>
  <c r="I58" i="21"/>
  <c r="I59" i="21" s="1"/>
  <c r="U58" i="21"/>
  <c r="U59" i="21" s="1"/>
  <c r="H59" i="21"/>
  <c r="N59" i="21"/>
  <c r="N84" i="21" s="1"/>
  <c r="V84" i="21"/>
  <c r="F43" i="18"/>
  <c r="I74" i="20"/>
  <c r="L74" i="20"/>
  <c r="L84" i="20" s="1"/>
  <c r="J84" i="20"/>
  <c r="N84" i="20"/>
  <c r="I19" i="21"/>
  <c r="I24" i="21" s="1"/>
  <c r="U19" i="21"/>
  <c r="U24" i="21" s="1"/>
  <c r="F10" i="21"/>
  <c r="F18" i="21"/>
  <c r="E24" i="21"/>
  <c r="F36" i="21"/>
  <c r="O58" i="18" s="1"/>
  <c r="O49" i="21"/>
  <c r="O59" i="21" s="1"/>
  <c r="O84" i="21" s="1"/>
  <c r="L58" i="21"/>
  <c r="L59" i="21" s="1"/>
  <c r="L84" i="21" s="1"/>
  <c r="K59" i="21"/>
  <c r="K84" i="21" s="1"/>
  <c r="P59" i="21"/>
  <c r="T59" i="21"/>
  <c r="D80" i="21"/>
  <c r="S84" i="21"/>
  <c r="D39" i="23"/>
  <c r="K84" i="20"/>
  <c r="O84" i="20"/>
  <c r="P24" i="21"/>
  <c r="T24" i="21"/>
  <c r="F31" i="21"/>
  <c r="O39" i="21"/>
  <c r="F50" i="21"/>
  <c r="F52" i="21" s="1"/>
  <c r="O61" i="18" s="1"/>
  <c r="X53" i="21"/>
  <c r="X58" i="21" s="1"/>
  <c r="G59" i="21"/>
  <c r="D58" i="21"/>
  <c r="M62" i="18" s="1"/>
  <c r="V58" i="21"/>
  <c r="V59" i="21" s="1"/>
  <c r="F61" i="21"/>
  <c r="F63" i="21" s="1"/>
  <c r="O66" i="18" s="1"/>
  <c r="O67" i="18" s="1"/>
  <c r="D74" i="21"/>
  <c r="C76" i="22"/>
  <c r="F72" i="20"/>
  <c r="E75" i="22"/>
  <c r="E9" i="23"/>
  <c r="E39" i="23" s="1"/>
  <c r="E16" i="24"/>
  <c r="AH10" i="31"/>
  <c r="AH12" i="31" s="1"/>
  <c r="AI8" i="31"/>
  <c r="D12" i="31"/>
  <c r="W12" i="31"/>
  <c r="I10" i="31"/>
  <c r="I12" i="31" s="1"/>
  <c r="AI7" i="31"/>
  <c r="AI10" i="31" s="1"/>
  <c r="X10" i="31"/>
  <c r="O33" i="26"/>
  <c r="O36" i="26" s="1"/>
  <c r="E5" i="31"/>
  <c r="E12" i="31" s="1"/>
  <c r="X12" i="31"/>
  <c r="K5" i="28"/>
  <c r="C14" i="28"/>
  <c r="V9" i="31"/>
  <c r="J12" i="31"/>
  <c r="AA12" i="31"/>
  <c r="H10" i="31"/>
  <c r="H12" i="31" s="1"/>
  <c r="F36" i="26"/>
  <c r="K14" i="29"/>
  <c r="K14" i="30"/>
  <c r="C36" i="26"/>
  <c r="H47" i="27"/>
  <c r="G5" i="31" s="1"/>
  <c r="G12" i="31" s="1"/>
  <c r="I60" i="18" l="1"/>
  <c r="F59" i="19"/>
  <c r="F84" i="19" s="1"/>
  <c r="B12" i="26"/>
  <c r="E7" i="3"/>
  <c r="U84" i="21"/>
  <c r="B19" i="26"/>
  <c r="E22" i="2"/>
  <c r="E20" i="2" s="1"/>
  <c r="E11" i="3"/>
  <c r="E10" i="3" s="1"/>
  <c r="D22" i="2"/>
  <c r="D20" i="2" s="1"/>
  <c r="D11" i="3"/>
  <c r="D10" i="3" s="1"/>
  <c r="C21" i="3"/>
  <c r="C20" i="3" s="1"/>
  <c r="C27" i="3" s="1"/>
  <c r="C15" i="2"/>
  <c r="F23" i="10"/>
  <c r="B27" i="26"/>
  <c r="I5" i="3"/>
  <c r="O60" i="18"/>
  <c r="F59" i="21"/>
  <c r="K14" i="28"/>
  <c r="C7" i="31"/>
  <c r="V5" i="31"/>
  <c r="Y66" i="12"/>
  <c r="AA66" i="12" s="1"/>
  <c r="C6" i="2"/>
  <c r="C7" i="2" s="1"/>
  <c r="D35" i="13"/>
  <c r="N5" i="26"/>
  <c r="J5" i="26"/>
  <c r="F5" i="26"/>
  <c r="M5" i="26"/>
  <c r="I5" i="26"/>
  <c r="E5" i="26"/>
  <c r="L5" i="26"/>
  <c r="H5" i="26"/>
  <c r="D5" i="26"/>
  <c r="K5" i="26"/>
  <c r="G5" i="26"/>
  <c r="C5" i="26"/>
  <c r="O5" i="26" s="1"/>
  <c r="D59" i="21"/>
  <c r="G84" i="21"/>
  <c r="I84" i="21"/>
  <c r="E63" i="18"/>
  <c r="Z29" i="10"/>
  <c r="E100" i="17"/>
  <c r="E24" i="20"/>
  <c r="H49" i="18"/>
  <c r="E49" i="18" s="1"/>
  <c r="E48" i="18"/>
  <c r="R59" i="20"/>
  <c r="R84" i="20" s="1"/>
  <c r="L54" i="18"/>
  <c r="F24" i="20"/>
  <c r="AG35" i="17"/>
  <c r="D34" i="13"/>
  <c r="M13" i="10" s="1"/>
  <c r="E21" i="10"/>
  <c r="D38" i="2" s="1"/>
  <c r="F66" i="18"/>
  <c r="D48" i="18"/>
  <c r="G49" i="18"/>
  <c r="D49" i="18" s="1"/>
  <c r="F66" i="17"/>
  <c r="N65" i="13"/>
  <c r="O65" i="13" s="1"/>
  <c r="D59" i="12"/>
  <c r="J23" i="10" s="1"/>
  <c r="Z5" i="31"/>
  <c r="AI47" i="27"/>
  <c r="F63" i="13"/>
  <c r="E52" i="13"/>
  <c r="N21" i="10" s="1"/>
  <c r="F25" i="12"/>
  <c r="L11" i="10" s="1"/>
  <c r="D35" i="12"/>
  <c r="J14" i="10" s="1"/>
  <c r="I66" i="12"/>
  <c r="K10" i="26"/>
  <c r="N9" i="26"/>
  <c r="J9" i="26"/>
  <c r="F9" i="26"/>
  <c r="M9" i="26"/>
  <c r="I9" i="26"/>
  <c r="I10" i="26" s="1"/>
  <c r="E9" i="26"/>
  <c r="L9" i="26"/>
  <c r="H9" i="26"/>
  <c r="D9" i="26"/>
  <c r="C9" i="26"/>
  <c r="K9" i="26"/>
  <c r="G9" i="26"/>
  <c r="C23" i="4"/>
  <c r="C72" i="4" s="1"/>
  <c r="D13" i="10"/>
  <c r="D30" i="9"/>
  <c r="H30" i="9"/>
  <c r="B48" i="9"/>
  <c r="H48" i="9" s="1"/>
  <c r="G30" i="8"/>
  <c r="E48" i="8"/>
  <c r="L49" i="18"/>
  <c r="F7" i="14"/>
  <c r="R4" i="10"/>
  <c r="F4" i="10" s="1"/>
  <c r="E84" i="20"/>
  <c r="AF71" i="17"/>
  <c r="E62" i="17"/>
  <c r="Z19" i="10" s="1"/>
  <c r="E19" i="10" s="1"/>
  <c r="AG62" i="17"/>
  <c r="F62" i="17" s="1"/>
  <c r="AA19" i="10" s="1"/>
  <c r="F19" i="10" s="1"/>
  <c r="U52" i="13"/>
  <c r="H22" i="16"/>
  <c r="L22" i="16"/>
  <c r="F43" i="16"/>
  <c r="L43" i="16" s="1"/>
  <c r="V18" i="10" s="1"/>
  <c r="R65" i="13"/>
  <c r="S27" i="10"/>
  <c r="S30" i="10" s="1"/>
  <c r="D16" i="10"/>
  <c r="R35" i="13"/>
  <c r="I63" i="18"/>
  <c r="O20" i="26"/>
  <c r="D35" i="11"/>
  <c r="D65" i="11" s="1"/>
  <c r="J40" i="9"/>
  <c r="G48" i="9"/>
  <c r="E76" i="22"/>
  <c r="X59" i="21"/>
  <c r="X84" i="21" s="1"/>
  <c r="T84" i="21"/>
  <c r="D24" i="20"/>
  <c r="J54" i="18"/>
  <c r="J55" i="18" s="1"/>
  <c r="D55" i="18" s="1"/>
  <c r="C31" i="2" s="1"/>
  <c r="D59" i="20"/>
  <c r="D84" i="20" s="1"/>
  <c r="J62" i="18"/>
  <c r="D42" i="18"/>
  <c r="F99" i="17"/>
  <c r="D35" i="17"/>
  <c r="P14" i="10"/>
  <c r="I35" i="17"/>
  <c r="E35" i="17"/>
  <c r="E59" i="21"/>
  <c r="E84" i="21" s="1"/>
  <c r="M14" i="10"/>
  <c r="X35" i="12"/>
  <c r="X66" i="12" s="1"/>
  <c r="AA94" i="17"/>
  <c r="I35" i="14"/>
  <c r="F34" i="14"/>
  <c r="F51" i="13"/>
  <c r="F36" i="20"/>
  <c r="L58" i="18" s="1"/>
  <c r="F58" i="18" s="1"/>
  <c r="F36" i="18"/>
  <c r="E13" i="2" s="1"/>
  <c r="P21" i="10"/>
  <c r="P27" i="10" s="1"/>
  <c r="P30" i="10" s="1"/>
  <c r="K66" i="12"/>
  <c r="L66" i="12" s="1"/>
  <c r="U27" i="10"/>
  <c r="U30" i="10" s="1"/>
  <c r="F16" i="10"/>
  <c r="F7" i="13"/>
  <c r="V35" i="13"/>
  <c r="V65" i="13" s="1"/>
  <c r="X65" i="13" s="1"/>
  <c r="X34" i="13"/>
  <c r="G94" i="17"/>
  <c r="D94" i="17" s="1"/>
  <c r="I35" i="13"/>
  <c r="D32" i="2"/>
  <c r="H5" i="3" s="1"/>
  <c r="AG34" i="13"/>
  <c r="H22" i="3"/>
  <c r="D39" i="2"/>
  <c r="E35" i="12"/>
  <c r="K14" i="10" s="1"/>
  <c r="B27" i="6"/>
  <c r="D12" i="6"/>
  <c r="D27" i="6" s="1"/>
  <c r="J10" i="26"/>
  <c r="I25" i="13"/>
  <c r="F25" i="13" s="1"/>
  <c r="O11" i="10" s="1"/>
  <c r="E78" i="4"/>
  <c r="E79" i="4" s="1"/>
  <c r="C79" i="4"/>
  <c r="I14" i="10"/>
  <c r="G15" i="8"/>
  <c r="J15" i="8" s="1"/>
  <c r="F48" i="8"/>
  <c r="I48" i="8" s="1"/>
  <c r="L8" i="26"/>
  <c r="L10" i="26" s="1"/>
  <c r="H8" i="26"/>
  <c r="D8" i="26"/>
  <c r="D10" i="26" s="1"/>
  <c r="K8" i="26"/>
  <c r="G8" i="26"/>
  <c r="C8" i="26"/>
  <c r="N8" i="26"/>
  <c r="N10" i="26" s="1"/>
  <c r="J8" i="26"/>
  <c r="F8" i="26"/>
  <c r="F10" i="26" s="1"/>
  <c r="M8" i="26"/>
  <c r="M10" i="26" s="1"/>
  <c r="E8" i="26"/>
  <c r="E10" i="26" s="1"/>
  <c r="I8" i="26"/>
  <c r="E23" i="4"/>
  <c r="E72" i="4" s="1"/>
  <c r="E5" i="2"/>
  <c r="E15" i="2"/>
  <c r="D24" i="21"/>
  <c r="D84" i="21" s="1"/>
  <c r="M54" i="18"/>
  <c r="M55" i="18" s="1"/>
  <c r="K55" i="18"/>
  <c r="E55" i="18" s="1"/>
  <c r="D31" i="2" s="1"/>
  <c r="E54" i="18"/>
  <c r="O35" i="17"/>
  <c r="N94" i="17"/>
  <c r="O94" i="17" s="1"/>
  <c r="C11" i="3"/>
  <c r="C10" i="3" s="1"/>
  <c r="C22" i="2"/>
  <c r="C20" i="2" s="1"/>
  <c r="Z14" i="10"/>
  <c r="F28" i="17"/>
  <c r="AA12" i="10" s="1"/>
  <c r="F12" i="10" s="1"/>
  <c r="D11" i="10"/>
  <c r="G14" i="10"/>
  <c r="AB66" i="12"/>
  <c r="AD66" i="12" s="1"/>
  <c r="AD35" i="12"/>
  <c r="G10" i="26"/>
  <c r="W47" i="27"/>
  <c r="P84" i="21"/>
  <c r="O63" i="18"/>
  <c r="H84" i="21"/>
  <c r="F24" i="21"/>
  <c r="O54" i="18"/>
  <c r="O55" i="18" s="1"/>
  <c r="O75" i="18" s="1"/>
  <c r="O79" i="18" s="1"/>
  <c r="F48" i="18"/>
  <c r="I49" i="18"/>
  <c r="F74" i="20"/>
  <c r="F49" i="20"/>
  <c r="L60" i="18" s="1"/>
  <c r="G60" i="18"/>
  <c r="D59" i="19"/>
  <c r="D84" i="19" s="1"/>
  <c r="I58" i="20"/>
  <c r="I59" i="20" s="1"/>
  <c r="I84" i="20" s="1"/>
  <c r="F53" i="20"/>
  <c r="F58" i="20" s="1"/>
  <c r="L42" i="18"/>
  <c r="F42" i="18" s="1"/>
  <c r="L35" i="14"/>
  <c r="L58" i="14" s="1"/>
  <c r="M75" i="18"/>
  <c r="M79" i="18" s="1"/>
  <c r="D67" i="18"/>
  <c r="H75" i="18"/>
  <c r="H94" i="17"/>
  <c r="F34" i="17"/>
  <c r="AA13" i="10" s="1"/>
  <c r="E59" i="18"/>
  <c r="O66" i="12"/>
  <c r="L27" i="18"/>
  <c r="F27" i="18" s="1"/>
  <c r="D27" i="18"/>
  <c r="W94" i="17"/>
  <c r="X94" i="17" s="1"/>
  <c r="F25" i="17"/>
  <c r="AA11" i="10" s="1"/>
  <c r="AA14" i="10" s="1"/>
  <c r="F25" i="14"/>
  <c r="R11" i="10" s="1"/>
  <c r="R5" i="10"/>
  <c r="G65" i="13"/>
  <c r="I52" i="13"/>
  <c r="D52" i="13"/>
  <c r="M21" i="10" s="1"/>
  <c r="M27" i="10" s="1"/>
  <c r="M30" i="10" s="1"/>
  <c r="J35" i="13"/>
  <c r="L34" i="13"/>
  <c r="F17" i="13"/>
  <c r="O10" i="10" s="1"/>
  <c r="F10" i="10" s="1"/>
  <c r="N14" i="10"/>
  <c r="E9" i="10"/>
  <c r="F34" i="12"/>
  <c r="L13" i="10" s="1"/>
  <c r="F14" i="12"/>
  <c r="L9" i="10" s="1"/>
  <c r="F9" i="10" s="1"/>
  <c r="I45" i="14"/>
  <c r="I58" i="14" s="1"/>
  <c r="F44" i="14"/>
  <c r="F45" i="14" s="1"/>
  <c r="D35" i="14"/>
  <c r="D58" i="14" s="1"/>
  <c r="T35" i="13"/>
  <c r="U35" i="13" s="1"/>
  <c r="U34" i="13"/>
  <c r="E34" i="13"/>
  <c r="N13" i="10" s="1"/>
  <c r="E13" i="10" s="1"/>
  <c r="D12" i="10"/>
  <c r="K63" i="18"/>
  <c r="K75" i="18" s="1"/>
  <c r="K79" i="18" s="1"/>
  <c r="F87" i="17"/>
  <c r="R34" i="13"/>
  <c r="K27" i="10"/>
  <c r="K30" i="10" s="1"/>
  <c r="I35" i="12"/>
  <c r="F35" i="12" s="1"/>
  <c r="L14" i="10" s="1"/>
  <c r="L27" i="10" s="1"/>
  <c r="L30" i="10" s="1"/>
  <c r="H30" i="10"/>
  <c r="B48" i="8"/>
  <c r="H48" i="8" s="1"/>
  <c r="H30" i="8"/>
  <c r="D30" i="8"/>
  <c r="C10" i="26"/>
  <c r="O7" i="26"/>
  <c r="H10" i="26"/>
  <c r="F35" i="11"/>
  <c r="F65" i="11" s="1"/>
  <c r="Z65" i="13"/>
  <c r="AA65" i="13" s="1"/>
  <c r="F5" i="10"/>
  <c r="D4" i="2"/>
  <c r="D19" i="2" s="1"/>
  <c r="D4" i="3"/>
  <c r="D3" i="3" s="1"/>
  <c r="R14" i="10" l="1"/>
  <c r="H4" i="3"/>
  <c r="C4" i="2"/>
  <c r="C25" i="2" s="1"/>
  <c r="C4" i="3"/>
  <c r="C3" i="3" s="1"/>
  <c r="C16" i="3" s="1"/>
  <c r="C28" i="3" s="1"/>
  <c r="B11" i="26"/>
  <c r="E6" i="3"/>
  <c r="G4" i="3"/>
  <c r="L62" i="18"/>
  <c r="F62" i="18" s="1"/>
  <c r="F59" i="20"/>
  <c r="F84" i="20" s="1"/>
  <c r="V27" i="10"/>
  <c r="V30" i="10" s="1"/>
  <c r="D18" i="10"/>
  <c r="C35" i="2" s="1"/>
  <c r="G9" i="3" s="1"/>
  <c r="AG71" i="17"/>
  <c r="F71" i="17" s="1"/>
  <c r="AA18" i="10" s="1"/>
  <c r="AA27" i="10" s="1"/>
  <c r="AA30" i="10" s="1"/>
  <c r="AF94" i="17"/>
  <c r="AG94" i="17" s="1"/>
  <c r="E71" i="17"/>
  <c r="Z18" i="10" s="1"/>
  <c r="D37" i="2"/>
  <c r="H21" i="3"/>
  <c r="H20" i="3" s="1"/>
  <c r="H27" i="3" s="1"/>
  <c r="D25" i="2"/>
  <c r="D52" i="2"/>
  <c r="D51" i="2" s="1"/>
  <c r="K19" i="26"/>
  <c r="K21" i="26" s="1"/>
  <c r="K22" i="26" s="1"/>
  <c r="G19" i="26"/>
  <c r="G21" i="26" s="1"/>
  <c r="G22" i="26" s="1"/>
  <c r="C19" i="26"/>
  <c r="N19" i="26"/>
  <c r="N21" i="26" s="1"/>
  <c r="N22" i="26" s="1"/>
  <c r="J19" i="26"/>
  <c r="J21" i="26" s="1"/>
  <c r="J22" i="26" s="1"/>
  <c r="F19" i="26"/>
  <c r="F21" i="26" s="1"/>
  <c r="F22" i="26" s="1"/>
  <c r="I19" i="26"/>
  <c r="I21" i="26" s="1"/>
  <c r="I22" i="26" s="1"/>
  <c r="H19" i="26"/>
  <c r="H21" i="26" s="1"/>
  <c r="H22" i="26" s="1"/>
  <c r="M19" i="26"/>
  <c r="M21" i="26" s="1"/>
  <c r="M22" i="26" s="1"/>
  <c r="E19" i="26"/>
  <c r="E21" i="26" s="1"/>
  <c r="E22" i="26" s="1"/>
  <c r="L19" i="26"/>
  <c r="L21" i="26" s="1"/>
  <c r="L22" i="26" s="1"/>
  <c r="D19" i="26"/>
  <c r="D21" i="26" s="1"/>
  <c r="D22" i="26" s="1"/>
  <c r="B21" i="26"/>
  <c r="B22" i="26" s="1"/>
  <c r="R21" i="10"/>
  <c r="J65" i="13"/>
  <c r="L65" i="13" s="1"/>
  <c r="L35" i="13"/>
  <c r="E75" i="18"/>
  <c r="H79" i="18"/>
  <c r="E79" i="18" s="1"/>
  <c r="G27" i="10"/>
  <c r="D14" i="10"/>
  <c r="B4" i="26"/>
  <c r="E7" i="2"/>
  <c r="O8" i="26"/>
  <c r="O10" i="26" s="1"/>
  <c r="E66" i="12"/>
  <c r="F11" i="10"/>
  <c r="Z12" i="31"/>
  <c r="AI12" i="31" s="1"/>
  <c r="AI5" i="31"/>
  <c r="F84" i="21"/>
  <c r="E39" i="2"/>
  <c r="B34" i="26" s="1"/>
  <c r="I22" i="3"/>
  <c r="L12" i="26"/>
  <c r="H12" i="26"/>
  <c r="D12" i="26"/>
  <c r="K12" i="26"/>
  <c r="G12" i="26"/>
  <c r="C12" i="26"/>
  <c r="N12" i="26"/>
  <c r="J12" i="26"/>
  <c r="F12" i="26"/>
  <c r="I12" i="26"/>
  <c r="E12" i="26"/>
  <c r="M12" i="26"/>
  <c r="F34" i="13"/>
  <c r="O13" i="10" s="1"/>
  <c r="O14" i="10" s="1"/>
  <c r="F14" i="10" s="1"/>
  <c r="E33" i="2" s="1"/>
  <c r="D66" i="12"/>
  <c r="F63" i="18"/>
  <c r="K27" i="26"/>
  <c r="G27" i="26"/>
  <c r="C27" i="26"/>
  <c r="N27" i="26"/>
  <c r="J27" i="26"/>
  <c r="F27" i="26"/>
  <c r="M27" i="26"/>
  <c r="E27" i="26"/>
  <c r="L27" i="26"/>
  <c r="D27" i="26"/>
  <c r="I27" i="26"/>
  <c r="H27" i="26"/>
  <c r="C52" i="2"/>
  <c r="C51" i="2" s="1"/>
  <c r="I27" i="10"/>
  <c r="E14" i="10"/>
  <c r="D33" i="2" s="1"/>
  <c r="H6" i="3" s="1"/>
  <c r="L63" i="18"/>
  <c r="X35" i="13"/>
  <c r="F35" i="17"/>
  <c r="N22" i="16"/>
  <c r="H43" i="16"/>
  <c r="N43" i="16" s="1"/>
  <c r="X18" i="10" s="1"/>
  <c r="I10" i="3"/>
  <c r="E36" i="2"/>
  <c r="B31" i="26" s="1"/>
  <c r="J30" i="9"/>
  <c r="D48" i="9"/>
  <c r="J48" i="9" s="1"/>
  <c r="F66" i="12"/>
  <c r="N27" i="10"/>
  <c r="N30" i="10" s="1"/>
  <c r="D23" i="10"/>
  <c r="J27" i="10"/>
  <c r="J30" i="10" s="1"/>
  <c r="D54" i="18"/>
  <c r="D65" i="13"/>
  <c r="I94" i="17"/>
  <c r="F94" i="17" s="1"/>
  <c r="E94" i="17"/>
  <c r="E34" i="2"/>
  <c r="B29" i="26" s="1"/>
  <c r="I8" i="3"/>
  <c r="F35" i="14"/>
  <c r="F58" i="14" s="1"/>
  <c r="R13" i="10"/>
  <c r="C34" i="2"/>
  <c r="G8" i="3"/>
  <c r="L55" i="18"/>
  <c r="F55" i="18" s="1"/>
  <c r="E31" i="2" s="1"/>
  <c r="F54" i="18"/>
  <c r="J30" i="8"/>
  <c r="D48" i="8"/>
  <c r="J48" i="8" s="1"/>
  <c r="I75" i="18"/>
  <c r="F49" i="18"/>
  <c r="I65" i="13"/>
  <c r="F52" i="13"/>
  <c r="O21" i="10" s="1"/>
  <c r="D60" i="18"/>
  <c r="G63" i="18"/>
  <c r="F35" i="13"/>
  <c r="J63" i="18"/>
  <c r="J75" i="18" s="1"/>
  <c r="J79" i="18" s="1"/>
  <c r="D62" i="18"/>
  <c r="D21" i="10"/>
  <c r="C38" i="2" s="1"/>
  <c r="T65" i="13"/>
  <c r="H10" i="3"/>
  <c r="D36" i="2"/>
  <c r="G48" i="8"/>
  <c r="O9" i="26"/>
  <c r="E35" i="13"/>
  <c r="E29" i="10"/>
  <c r="C10" i="31"/>
  <c r="V7" i="31"/>
  <c r="D16" i="3"/>
  <c r="D28" i="3" s="1"/>
  <c r="E52" i="2"/>
  <c r="E51" i="2" s="1"/>
  <c r="F60" i="18"/>
  <c r="B26" i="26" l="1"/>
  <c r="I4" i="3"/>
  <c r="B28" i="26"/>
  <c r="I6" i="3"/>
  <c r="R27" i="10"/>
  <c r="R30" i="10" s="1"/>
  <c r="K31" i="26"/>
  <c r="G31" i="26"/>
  <c r="C31" i="26"/>
  <c r="N31" i="26"/>
  <c r="J31" i="26"/>
  <c r="F31" i="26"/>
  <c r="M31" i="26"/>
  <c r="E31" i="26"/>
  <c r="L31" i="26"/>
  <c r="D31" i="26"/>
  <c r="I31" i="26"/>
  <c r="H31" i="26"/>
  <c r="Z27" i="10"/>
  <c r="Z30" i="10" s="1"/>
  <c r="E18" i="10"/>
  <c r="D35" i="2" s="1"/>
  <c r="H9" i="3" s="1"/>
  <c r="U65" i="13"/>
  <c r="E65" i="13"/>
  <c r="O27" i="10"/>
  <c r="O30" i="10" s="1"/>
  <c r="F21" i="10"/>
  <c r="E38" i="2" s="1"/>
  <c r="O19" i="26"/>
  <c r="O21" i="26" s="1"/>
  <c r="O22" i="26" s="1"/>
  <c r="C21" i="26"/>
  <c r="C22" i="26" s="1"/>
  <c r="F13" i="10"/>
  <c r="E30" i="10"/>
  <c r="F65" i="13"/>
  <c r="F18" i="10"/>
  <c r="E35" i="2" s="1"/>
  <c r="E30" i="2" s="1"/>
  <c r="X27" i="10"/>
  <c r="X30" i="10" s="1"/>
  <c r="I79" i="18"/>
  <c r="E27" i="10"/>
  <c r="F13" i="26"/>
  <c r="F23" i="26" s="1"/>
  <c r="L4" i="26"/>
  <c r="L6" i="26" s="1"/>
  <c r="H4" i="26"/>
  <c r="H6" i="26" s="1"/>
  <c r="D4" i="26"/>
  <c r="D6" i="26" s="1"/>
  <c r="K4" i="26"/>
  <c r="K6" i="26" s="1"/>
  <c r="G4" i="26"/>
  <c r="G6" i="26" s="1"/>
  <c r="C4" i="26"/>
  <c r="B6" i="26"/>
  <c r="B13" i="26" s="1"/>
  <c r="N4" i="26"/>
  <c r="N6" i="26" s="1"/>
  <c r="J4" i="26"/>
  <c r="J6" i="26" s="1"/>
  <c r="F4" i="26"/>
  <c r="F6" i="26" s="1"/>
  <c r="I4" i="26"/>
  <c r="I6" i="26" s="1"/>
  <c r="E4" i="26"/>
  <c r="E6" i="26" s="1"/>
  <c r="M4" i="26"/>
  <c r="M6" i="26" s="1"/>
  <c r="V10" i="31"/>
  <c r="C12" i="31"/>
  <c r="V12" i="31" s="1"/>
  <c r="I30" i="10"/>
  <c r="C37" i="2"/>
  <c r="G21" i="3"/>
  <c r="L75" i="18"/>
  <c r="L79" i="18" s="1"/>
  <c r="O27" i="26"/>
  <c r="E13" i="26"/>
  <c r="E23" i="26" s="1"/>
  <c r="D27" i="10"/>
  <c r="D30" i="10" s="1"/>
  <c r="G30" i="10"/>
  <c r="H3" i="3"/>
  <c r="H16" i="3" s="1"/>
  <c r="H28" i="3" s="1"/>
  <c r="C19" i="2"/>
  <c r="D63" i="18"/>
  <c r="C33" i="2" s="1"/>
  <c r="G75" i="18"/>
  <c r="K29" i="26"/>
  <c r="G29" i="26"/>
  <c r="C29" i="26"/>
  <c r="N29" i="26"/>
  <c r="J29" i="26"/>
  <c r="F29" i="26"/>
  <c r="I29" i="26"/>
  <c r="H29" i="26"/>
  <c r="M29" i="26"/>
  <c r="E29" i="26"/>
  <c r="L29" i="26"/>
  <c r="D29" i="26"/>
  <c r="G22" i="3"/>
  <c r="C39" i="2"/>
  <c r="O12" i="26"/>
  <c r="E4" i="3"/>
  <c r="E3" i="3" s="1"/>
  <c r="E16" i="3" s="1"/>
  <c r="E28" i="3" s="1"/>
  <c r="E4" i="2"/>
  <c r="B23" i="26"/>
  <c r="D41" i="2"/>
  <c r="N11" i="26"/>
  <c r="N13" i="26" s="1"/>
  <c r="N23" i="26" s="1"/>
  <c r="J11" i="26"/>
  <c r="J13" i="26" s="1"/>
  <c r="J23" i="26" s="1"/>
  <c r="F11" i="26"/>
  <c r="M11" i="26"/>
  <c r="M13" i="26" s="1"/>
  <c r="M23" i="26" s="1"/>
  <c r="I11" i="26"/>
  <c r="I13" i="26" s="1"/>
  <c r="I23" i="26" s="1"/>
  <c r="E11" i="26"/>
  <c r="L11" i="26"/>
  <c r="L13" i="26" s="1"/>
  <c r="L23" i="26" s="1"/>
  <c r="H11" i="26"/>
  <c r="H13" i="26" s="1"/>
  <c r="H23" i="26" s="1"/>
  <c r="D11" i="26"/>
  <c r="D13" i="26" s="1"/>
  <c r="D23" i="26" s="1"/>
  <c r="G11" i="26"/>
  <c r="G13" i="26" s="1"/>
  <c r="G23" i="26" s="1"/>
  <c r="C11" i="26"/>
  <c r="K11" i="26"/>
  <c r="K13" i="26" s="1"/>
  <c r="K23" i="26" s="1"/>
  <c r="D30" i="2"/>
  <c r="G6" i="3" l="1"/>
  <c r="G3" i="3" s="1"/>
  <c r="G16" i="3" s="1"/>
  <c r="C30" i="2"/>
  <c r="G20" i="3"/>
  <c r="G27" i="3" s="1"/>
  <c r="F79" i="18"/>
  <c r="B33" i="26"/>
  <c r="B36" i="26" s="1"/>
  <c r="I21" i="3"/>
  <c r="I20" i="3" s="1"/>
  <c r="I27" i="3" s="1"/>
  <c r="E37" i="2"/>
  <c r="E41" i="2" s="1"/>
  <c r="E43" i="2" s="1"/>
  <c r="D43" i="2"/>
  <c r="D56" i="2" s="1"/>
  <c r="D47" i="2"/>
  <c r="C41" i="2"/>
  <c r="C43" i="2" s="1"/>
  <c r="C56" i="2" s="1"/>
  <c r="O31" i="26"/>
  <c r="O11" i="26"/>
  <c r="O13" i="26" s="1"/>
  <c r="O23" i="26" s="1"/>
  <c r="E19" i="2"/>
  <c r="E47" i="2" s="1"/>
  <c r="E25" i="2"/>
  <c r="E56" i="2" s="1"/>
  <c r="D75" i="18"/>
  <c r="G79" i="18"/>
  <c r="D79" i="18" s="1"/>
  <c r="F27" i="10"/>
  <c r="F30" i="10" s="1"/>
  <c r="C6" i="26"/>
  <c r="C13" i="26" s="1"/>
  <c r="O4" i="26"/>
  <c r="O6" i="26" s="1"/>
  <c r="B30" i="26"/>
  <c r="B32" i="26" s="1"/>
  <c r="I9" i="3"/>
  <c r="I3" i="3" s="1"/>
  <c r="I16" i="3" s="1"/>
  <c r="I28" i="3" s="1"/>
  <c r="M26" i="26"/>
  <c r="I26" i="26"/>
  <c r="E26" i="26"/>
  <c r="L26" i="26"/>
  <c r="H26" i="26"/>
  <c r="D26" i="26"/>
  <c r="K26" i="26"/>
  <c r="C26" i="26"/>
  <c r="J26" i="26"/>
  <c r="G26" i="26"/>
  <c r="F26" i="26"/>
  <c r="N26" i="26"/>
  <c r="O29" i="26"/>
  <c r="F75" i="18"/>
  <c r="C23" i="26"/>
  <c r="M28" i="26"/>
  <c r="I28" i="26"/>
  <c r="E28" i="26"/>
  <c r="L28" i="26"/>
  <c r="H28" i="26"/>
  <c r="D28" i="26"/>
  <c r="G28" i="26"/>
  <c r="N28" i="26"/>
  <c r="F28" i="26"/>
  <c r="K28" i="26"/>
  <c r="C28" i="26"/>
  <c r="J28" i="26"/>
  <c r="O28" i="26" l="1"/>
  <c r="F32" i="26"/>
  <c r="F38" i="26" s="1"/>
  <c r="B38" i="26"/>
  <c r="B40" i="26" s="1"/>
  <c r="C3" i="26" s="1"/>
  <c r="C47" i="2"/>
  <c r="D32" i="26"/>
  <c r="D38" i="26" s="1"/>
  <c r="N32" i="26"/>
  <c r="N38" i="26" s="1"/>
  <c r="C32" i="26"/>
  <c r="C38" i="26" s="1"/>
  <c r="C40" i="26" s="1"/>
  <c r="D3" i="26" s="1"/>
  <c r="D40" i="26" s="1"/>
  <c r="E3" i="26" s="1"/>
  <c r="E40" i="26" s="1"/>
  <c r="F3" i="26" s="1"/>
  <c r="F40" i="26" s="1"/>
  <c r="G3" i="26" s="1"/>
  <c r="O26" i="26"/>
  <c r="E32" i="26"/>
  <c r="E38" i="26" s="1"/>
  <c r="M30" i="26"/>
  <c r="M32" i="26" s="1"/>
  <c r="M38" i="26" s="1"/>
  <c r="I30" i="26"/>
  <c r="I32" i="26" s="1"/>
  <c r="I38" i="26" s="1"/>
  <c r="E30" i="26"/>
  <c r="L30" i="26"/>
  <c r="L32" i="26" s="1"/>
  <c r="L38" i="26" s="1"/>
  <c r="H30" i="26"/>
  <c r="H32" i="26" s="1"/>
  <c r="H38" i="26" s="1"/>
  <c r="D30" i="26"/>
  <c r="K30" i="26"/>
  <c r="K32" i="26" s="1"/>
  <c r="K38" i="26" s="1"/>
  <c r="C30" i="26"/>
  <c r="J30" i="26"/>
  <c r="J32" i="26" s="1"/>
  <c r="J38" i="26" s="1"/>
  <c r="G30" i="26"/>
  <c r="G32" i="26" s="1"/>
  <c r="G38" i="26" s="1"/>
  <c r="N30" i="26"/>
  <c r="F30" i="26"/>
  <c r="G28" i="3"/>
  <c r="G40" i="26" l="1"/>
  <c r="H3" i="26" s="1"/>
  <c r="H40" i="26" s="1"/>
  <c r="I3" i="26" s="1"/>
  <c r="I40" i="26" s="1"/>
  <c r="J3" i="26" s="1"/>
  <c r="J40" i="26" s="1"/>
  <c r="K3" i="26" s="1"/>
  <c r="K40" i="26" s="1"/>
  <c r="L3" i="26" s="1"/>
  <c r="L40" i="26" s="1"/>
  <c r="M3" i="26" s="1"/>
  <c r="M40" i="26" s="1"/>
  <c r="N3" i="26" s="1"/>
  <c r="N40" i="26" s="1"/>
  <c r="O3" i="26" s="1"/>
  <c r="O30" i="26"/>
  <c r="O32" i="26" s="1"/>
  <c r="O38" i="26" s="1"/>
  <c r="O40" i="26" l="1"/>
</calcChain>
</file>

<file path=xl/comments1.xml><?xml version="1.0" encoding="utf-8"?>
<comments xmlns="http://schemas.openxmlformats.org/spreadsheetml/2006/main">
  <authors>
    <author/>
  </authors>
  <commentList>
    <comment ref="C29" authorId="0" shapeId="0">
      <text>
        <r>
          <rPr>
            <sz val="11"/>
            <color theme="1"/>
            <rFont val="Arial"/>
          </rPr>
          <t>Felhasználó:
VP piac: 50.000 eFt
VP külterület: 58.309 eFt
LEADER zongora: 8.797 eFT</t>
        </r>
      </text>
    </comment>
    <comment ref="C76" authorId="0" shapeId="0">
      <text>
        <r>
          <rPr>
            <sz val="11"/>
            <color theme="1"/>
            <rFont val="Arial"/>
          </rPr>
          <t>Felhasználó:
Települési adó tartaléka: 11.200 eFt
Csatorna bankszla: 13.668 eFt
Beruh.bér Phnál: 19.558 eFt
800M: 29.431eFt
400M: 49.669 eFt
TOP 3.2.1 Iskolaenergetika: 288 eFt
TOP 2.1.2 Zöld város többlet igénynyel együtt (5.442eFt): 67.726 eFt
TOP 4.1.1. Egészségház: 1.230 eFt
TOP 5.3.1 Helyi identitás: 10.827 eFt
EFOP 4.1.8 Könyvtár: 706 eFt
EFOP 4.1.9 Múzeum: 777 eFt
Civil szervezetek: 400 eFt</t>
        </r>
      </text>
    </comment>
    <comment ref="C77" authorId="0" shapeId="0">
      <text>
        <r>
          <rPr>
            <sz val="11"/>
            <color theme="1"/>
            <rFont val="Arial"/>
          </rPr>
          <t>Felhasználó:
HÉSZ: 3.810 eFt
800M: 101.217 eFt
400M: 325.810 eFt
TOP 3.2.1 Iskolaenergetika: 146 eFt
TOP 2.1.2 Zöld város többlet igénnyel együtt (20.156eFt): 279.752 eFt 
TOP 4.1.1 Egészségház: 739 eFt
TOP 5.3.1 Helyi identitás: 3.429 eFt
VP Piac: 8.589 eFt
EFOP 4.1.8 Könyvtár: 13.632 eFt
EFOP 4.1.9 Múzeum: 13.805 eFt
VP külterület: 127.473 eFt
LEADER zongora: 1.553 eFt
Tornaterem: 17.068 eFt
Védőnői beruh: 460 eFt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F6" authorId="0" shapeId="0">
      <text>
        <r>
          <rPr>
            <sz val="11"/>
            <color theme="1"/>
            <rFont val="Arial"/>
          </rPr>
          <t xml:space="preserve">user:
Köfop ASP
</t>
        </r>
      </text>
    </comment>
    <comment ref="AF9" authorId="0" shapeId="0">
      <text>
        <r>
          <rPr>
            <sz val="11"/>
            <color theme="1"/>
            <rFont val="Arial"/>
          </rPr>
          <t xml:space="preserve">user:
Köfop ASP </t>
        </r>
      </text>
    </comment>
    <comment ref="G15" authorId="0" shapeId="0">
      <text>
        <r>
          <rPr>
            <sz val="11"/>
            <color theme="1"/>
            <rFont val="Arial"/>
          </rPr>
          <t>Felhasználó:
Norbi: 12*215,8eFt
weboldal: 12*20+áfa</t>
        </r>
      </text>
    </comment>
    <comment ref="G20" authorId="0" shapeId="0">
      <text>
        <r>
          <rPr>
            <sz val="11"/>
            <color theme="1"/>
            <rFont val="Arial"/>
          </rPr>
          <t>Felhasználó:
MÁV:52+áfa
Egészségh.járda: 116 (1077/3hrsz)</t>
        </r>
      </text>
    </comment>
    <comment ref="G21" authorId="0" shapeId="0">
      <text>
        <r>
          <rPr>
            <sz val="11"/>
            <color theme="1"/>
            <rFont val="Arial"/>
          </rPr>
          <t xml:space="preserve">Felhasználó:
Keve: 12*35eFt kamerarendszer karb., működtetés
</t>
        </r>
      </text>
    </comment>
    <comment ref="G22" authorId="0" shapeId="0">
      <text>
        <r>
          <rPr>
            <sz val="11"/>
            <color theme="1"/>
            <rFont val="Arial"/>
          </rPr>
          <t>Felhasználó:
továbbszla: 500eFt</t>
        </r>
      </text>
    </comment>
    <comment ref="G24" authorId="0" shapeId="0">
      <text>
        <r>
          <rPr>
            <sz val="11"/>
            <color theme="1"/>
            <rFont val="Arial"/>
          </rPr>
          <t>Felhasználó:
gyepmester: 550eFt
biztosítás: 1500eFt
egyéb: 300eFt
Eg.ház tűzjelző felügy: 176eFt</t>
        </r>
      </text>
    </comment>
    <comment ref="AF33" authorId="0" shapeId="0">
      <text>
        <r>
          <rPr>
            <sz val="11"/>
            <color theme="1"/>
            <rFont val="Arial"/>
          </rPr>
          <t>Felhasználó:
KÖFOP ASP maradványa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D62" authorId="0" shapeId="0">
      <text>
        <r>
          <rPr>
            <sz val="11"/>
            <color theme="1"/>
            <rFont val="Arial"/>
          </rPr>
          <t>Felhasználó:
2020.évi terv alapján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G5" authorId="0" shapeId="0">
      <text>
        <r>
          <rPr>
            <sz val="11"/>
            <color theme="1"/>
            <rFont val="Arial"/>
          </rPr>
          <t xml:space="preserve">Felhasználó:
gar.bérminimum 231 E Ft-ra emelkedik+ NOKS dolgozók 10% pótléka, összeses 4E Ft növekedést eredményez
</t>
        </r>
      </text>
    </comment>
    <comment ref="G8" authorId="0" shapeId="0">
      <text>
        <r>
          <rPr>
            <sz val="11"/>
            <color theme="1"/>
            <rFont val="Arial"/>
          </rPr>
          <t>Felhasználó:
2019.10.16-án 704 E a teljesítés</t>
        </r>
      </text>
    </comment>
    <comment ref="G34" authorId="0" shapeId="0">
      <text>
        <r>
          <rPr>
            <sz val="11"/>
            <color theme="1"/>
            <rFont val="Arial"/>
          </rPr>
          <t>Felhasználó:
Eddig 15. Eft/év volt a ruhapénz, most szeretné a vezető 30 Eft/év/főre módosítani.</t>
        </r>
      </text>
    </comment>
    <comment ref="P41" authorId="0" shapeId="0">
      <text>
        <r>
          <rPr>
            <sz val="11"/>
            <color theme="1"/>
            <rFont val="Arial"/>
          </rPr>
          <t>Felhasználó:
2020.évi normatíva adatokkal tervezve</t>
        </r>
      </text>
    </comment>
    <comment ref="J43" authorId="0" shapeId="0">
      <text>
        <r>
          <rPr>
            <sz val="11"/>
            <color theme="1"/>
            <rFont val="Arial"/>
          </rPr>
          <t>Felhasználó:
Alba Idea nyomtató karbantartása kb. 9000 Ft/hó</t>
        </r>
      </text>
    </comment>
    <comment ref="J48" authorId="0" shapeId="0">
      <text>
        <r>
          <rPr>
            <sz val="11"/>
            <color theme="1"/>
            <rFont val="Arial"/>
          </rPr>
          <t>Felhasználó:
450 E Ft bankköltség, 90 E Ft postaköltség</t>
        </r>
      </text>
    </comment>
    <comment ref="P53" authorId="0" shapeId="0">
      <text>
        <r>
          <rPr>
            <sz val="11"/>
            <color theme="1"/>
            <rFont val="Arial"/>
          </rPr>
          <t>Felhasználó:
2020.évi normatíva adatok alapján tervezve</t>
        </r>
      </text>
    </comment>
    <comment ref="P54" authorId="0" shapeId="0">
      <text>
        <r>
          <rPr>
            <sz val="11"/>
            <color theme="1"/>
            <rFont val="Arial"/>
          </rPr>
          <t>Felhasználó:
2020.évi normatíva adatok alapján tervezve</t>
        </r>
      </text>
    </comment>
    <comment ref="D59" authorId="0" shapeId="0">
      <text>
        <r>
          <rPr>
            <sz val="11"/>
            <color theme="1"/>
            <rFont val="Arial"/>
          </rPr>
          <t xml:space="preserve">Felhasználó:
1166 E Ft növekedés, ami a ruhapénz emelése </t>
        </r>
      </text>
    </comment>
    <comment ref="J61" authorId="0" shapeId="0">
      <text>
        <r>
          <rPr>
            <sz val="11"/>
            <color theme="1"/>
            <rFont val="Arial"/>
          </rPr>
          <t>Felhasználó:
2020.évi terv alapján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V2" authorId="0" shapeId="0">
      <text>
        <r>
          <rPr>
            <sz val="11"/>
            <color theme="1"/>
            <rFont val="Arial"/>
          </rPr>
          <t>Felhasználó:
PM-ból</t>
        </r>
      </text>
    </comment>
    <comment ref="G15" authorId="0" shapeId="0">
      <text>
        <r>
          <rPr>
            <sz val="11"/>
            <color theme="1"/>
            <rFont val="Arial"/>
          </rPr>
          <t>Felhasználó:
12*36 E Ft</t>
        </r>
      </text>
    </comment>
    <comment ref="S21" authorId="0" shapeId="0">
      <text>
        <r>
          <rPr>
            <sz val="11"/>
            <color theme="1"/>
            <rFont val="Arial"/>
          </rPr>
          <t>Felhasználó:
megbízási szerződéssel vannak főállásúak helyett</t>
        </r>
      </text>
    </comment>
    <comment ref="G48" authorId="0" shapeId="0">
      <text>
        <r>
          <rPr>
            <sz val="11"/>
            <color theme="1"/>
            <rFont val="Arial"/>
          </rPr>
          <t xml:space="preserve">Felhasználó:
fénymásoló üzemeltetés 420 ezer FT, bankköltség, postaköltség, ill. rendezvények költségei, melyek a 2018.évben 4975 ezer Ft volt. Idei évben 2623 Eft és  BBK rendezvény 6098 E ft MVÖ a szolgáltatási terv alapján, 10.22 rendezvényterv alapján ez 9135 Eft , szeprtemberi 2 napos rendezvény nincs benne ebben az összegben az tartalékba lett helyezve.
</t>
        </r>
      </text>
    </comment>
    <comment ref="G54" authorId="0" shapeId="0">
      <text>
        <r>
          <rPr>
            <sz val="11"/>
            <color theme="1"/>
            <rFont val="Arial"/>
          </rPr>
          <t>Felhasználó:
250e Ft bevétellel tervezve
70e Ft továbbszámlázás</t>
        </r>
      </text>
    </comment>
    <comment ref="J54" authorId="0" shapeId="0">
      <text>
        <r>
          <rPr>
            <sz val="11"/>
            <color theme="1"/>
            <rFont val="Arial"/>
          </rPr>
          <t>Felhasználó:
1,5 millió Ft bevétellel tervezve</t>
        </r>
      </text>
    </comment>
    <comment ref="P54" authorId="0" shapeId="0">
      <text>
        <r>
          <rPr>
            <sz val="11"/>
            <color theme="1"/>
            <rFont val="Arial"/>
          </rPr>
          <t>Felhasználó:
250 Ft bevétellel számolva</t>
        </r>
      </text>
    </comment>
    <comment ref="V57" authorId="0" shapeId="0">
      <text>
        <r>
          <rPr>
            <sz val="11"/>
            <color theme="1"/>
            <rFont val="Arial"/>
          </rPr>
          <t>Felhasználó:
TOP 5.3.1 2020-2021 évi kiadás</t>
        </r>
      </text>
    </comment>
    <comment ref="G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J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S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V84" authorId="0" shapeId="0">
      <text>
        <r>
          <rPr>
            <sz val="11"/>
            <color theme="1"/>
            <rFont val="Arial"/>
          </rPr>
          <t>Felhasználó:
Pm 2018. terhére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8" authorId="0" shapeId="0">
      <text>
        <r>
          <rPr>
            <sz val="11"/>
            <color theme="1"/>
            <rFont val="Arial"/>
          </rPr>
          <t>Felhasználó:
munkaszervezet 4mFt
TKT pénzmaradv: 2mFt</t>
        </r>
      </text>
    </comment>
    <comment ref="B9" authorId="0" shapeId="0">
      <text>
        <r>
          <rPr>
            <sz val="11"/>
            <color theme="1"/>
            <rFont val="Arial"/>
          </rPr>
          <t>Felhasználó:
1788*12=21456e
várható, becsült tervszám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23" authorId="0" shapeId="0">
      <text>
        <r>
          <rPr>
            <sz val="11"/>
            <color theme="1"/>
            <rFont val="Arial"/>
          </rPr>
          <t>Felhasználó:
óvodai élelmezés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Arial"/>
          </rPr>
          <t>Felhasználó:
folyóiratok, könyvek:60+16</t>
        </r>
      </text>
    </comment>
    <comment ref="D12" authorId="0" shapeId="0">
      <text>
        <r>
          <rPr>
            <sz val="11"/>
            <color theme="1"/>
            <rFont val="Arial"/>
          </rPr>
          <t>Felhasználó:
Kar.naptár:400+100áfa
Koszorú, meghívó: 150+50áfa
Repi anyag: 400+100
Önk.díjak rekláma., prop: 180+50</t>
        </r>
      </text>
    </comment>
    <comment ref="D23" authorId="0" shapeId="0">
      <text>
        <r>
          <rPr>
            <sz val="11"/>
            <color theme="1"/>
            <rFont val="Arial"/>
          </rPr>
          <t>Felhasználó:
ügyvédi díj:1000+áfa</t>
        </r>
      </text>
    </comment>
    <comment ref="D24" authorId="0" shapeId="0">
      <text>
        <r>
          <rPr>
            <sz val="11"/>
            <color theme="1"/>
            <rFont val="Arial"/>
          </rPr>
          <t>Felhasználó:
Beethoven koncert:78+22
Fogl.eü: 200
Kontroll Audit: 480+30uti+áfa
Bankktg+likvidhitelktg: 3.300eFt
Kommunikációs díja: 12*220=2.640eFt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G2" authorId="0" shapeId="0">
      <text>
        <r>
          <rPr>
            <sz val="11"/>
            <color theme="1"/>
            <rFont val="Arial"/>
          </rPr>
          <t>Felhasználó:
Járási Hivatal isk. kiváltása - 800M</t>
        </r>
      </text>
    </comment>
    <comment ref="J2" authorId="0" shapeId="0">
      <text>
        <r>
          <rPr>
            <sz val="11"/>
            <color theme="1"/>
            <rFont val="Arial"/>
          </rPr>
          <t>Felhasználó:
Út és közmű - 800M</t>
        </r>
      </text>
    </comment>
    <comment ref="M2" authorId="0" shapeId="0">
      <text>
        <r>
          <rPr>
            <sz val="11"/>
            <color theme="1"/>
            <rFont val="Arial"/>
          </rPr>
          <t>Felhasználó:
VÜ telephely 800M</t>
        </r>
      </text>
    </comment>
    <comment ref="P2" authorId="0" shapeId="0">
      <text>
        <r>
          <rPr>
            <sz val="11"/>
            <color theme="1"/>
            <rFont val="Arial"/>
          </rPr>
          <t>Felhasználó:
Rekreációs terület 800M</t>
        </r>
      </text>
    </comment>
    <comment ref="AB2" authorId="0" shapeId="0">
      <text>
        <r>
          <rPr>
            <sz val="11"/>
            <color theme="1"/>
            <rFont val="Arial"/>
          </rPr>
          <t>Felhasználó:
Tornaterem építés</t>
        </r>
      </text>
    </comment>
    <comment ref="J30" authorId="0" shapeId="0">
      <text>
        <r>
          <rPr>
            <sz val="11"/>
            <color theme="1"/>
            <rFont val="Arial"/>
          </rPr>
          <t>Felhasználó:
beruh.ford.áfa 951eFt</t>
        </r>
      </text>
    </comment>
    <comment ref="M30" authorId="0" shapeId="0">
      <text>
        <r>
          <rPr>
            <sz val="11"/>
            <color theme="1"/>
            <rFont val="Arial"/>
          </rPr>
          <t>Felhasználó:
beruh.ford.áfa</t>
        </r>
      </text>
    </comment>
    <comment ref="J33" authorId="0" shapeId="0">
      <text>
        <r>
          <rPr>
            <sz val="11"/>
            <color theme="1"/>
            <rFont val="Arial"/>
          </rPr>
          <t>Felhasználó:
Közbesz.közzétételi díj 8eFt</t>
        </r>
      </text>
    </comment>
    <comment ref="M33" authorId="0" shapeId="0">
      <text>
        <r>
          <rPr>
            <sz val="11"/>
            <color theme="1"/>
            <rFont val="Arial"/>
          </rPr>
          <t>Felhasználó:
közbesz.szakértő 1.535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G2" authorId="0" shapeId="0">
      <text>
        <r>
          <rPr>
            <sz val="11"/>
            <color theme="1"/>
            <rFont val="Arial"/>
          </rPr>
          <t>Felhasználó:
Támogatás és többlet igény együtt</t>
        </r>
      </text>
    </comment>
    <comment ref="V2" authorId="0" shapeId="0">
      <text>
        <r>
          <rPr>
            <sz val="11"/>
            <color theme="1"/>
            <rFont val="Arial"/>
          </rPr>
          <t>Felhasználó:
önerővel együtt</t>
        </r>
      </text>
    </comment>
    <comment ref="AE2" authorId="0" shapeId="0">
      <text>
        <r>
          <rPr>
            <sz val="11"/>
            <color theme="1"/>
            <rFont val="Arial"/>
          </rPr>
          <t>Felhasználó:
Önerővel együtt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J24" authorId="0" shapeId="0">
      <text>
        <r>
          <rPr>
            <sz val="11"/>
            <color theme="1"/>
            <rFont val="Arial"/>
          </rPr>
          <t>Felhasználó:
Iskolaeü: 12*43</t>
        </r>
      </text>
    </comment>
    <comment ref="G37" authorId="0" shapeId="0">
      <text>
        <r>
          <rPr>
            <sz val="11"/>
            <color theme="1"/>
            <rFont val="Arial"/>
          </rPr>
          <t>Felhasználó:
Stefánia pr: 236+64</t>
        </r>
      </text>
    </comment>
    <comment ref="G41" authorId="0" shapeId="0">
      <text>
        <r>
          <rPr>
            <sz val="11"/>
            <color theme="1"/>
            <rFont val="Arial"/>
          </rPr>
          <t>Felhasználó:
Digitális mérleg: 125+35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C6" authorId="0" shapeId="0">
      <text>
        <r>
          <rPr>
            <sz val="11"/>
            <color theme="1"/>
            <rFont val="Arial"/>
          </rPr>
          <t>Felhasználó:
Normatívából: 5.911eFt (16.570eFt-10.659eFt)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1"/>
            <color theme="1"/>
            <rFont val="Arial"/>
          </rPr>
          <t xml:space="preserve">Felhasználó:
Egyéb (400eFT): 
Rákóczi Szöv 100eFt
Kárpátaljai f.nyar 150eFt
Bálványosi Sz.egy 100eFt
Csángó bál 50eFt
</t>
        </r>
      </text>
    </comment>
    <comment ref="F40" authorId="0" shapeId="0">
      <text>
        <r>
          <rPr>
            <sz val="11"/>
            <color theme="1"/>
            <rFont val="Arial"/>
          </rPr>
          <t>Felhasználó:
MG 2020 terv 3.verzió csökkentve 2.336eFt-tal</t>
        </r>
      </text>
    </comment>
  </commentList>
</comments>
</file>

<file path=xl/sharedStrings.xml><?xml version="1.0" encoding="utf-8"?>
<sst xmlns="http://schemas.openxmlformats.org/spreadsheetml/2006/main" count="2756" uniqueCount="1006">
  <si>
    <t>Martonvásár Város Képviselőtestület …../2020 (….) önkormányzati rendelete Martonvásár Város 2020.évi költségvetésének módosításáról</t>
  </si>
  <si>
    <t>Tartalom jegyzék</t>
  </si>
  <si>
    <t>1.sz. melléklet</t>
  </si>
  <si>
    <t>Martonvásár Város Önkormányzatának 2020.évi költségvetésének pénzügyi mérlege I.</t>
  </si>
  <si>
    <t>2.sz. melléklet</t>
  </si>
  <si>
    <t>Martonvásár Város Önkormányzatának 2020.évi költségvetésének pénzügyi mérlege II.</t>
  </si>
  <si>
    <t>3.sz. melléklet</t>
  </si>
  <si>
    <t>Martonvásár Város Önkormányzatának 2020. évi bevétele (intézmények nélkül)</t>
  </si>
  <si>
    <t>3/a.sz. melléklet</t>
  </si>
  <si>
    <t>Martonvásár Város Önkormányzatának 2020. évi átvett pénzeszközei</t>
  </si>
  <si>
    <t>3/b.sz. melléklet</t>
  </si>
  <si>
    <t>Martonvásár Város Önkormányzatának 2020. évi működési bevételei</t>
  </si>
  <si>
    <t>3/c.sz. melléklet</t>
  </si>
  <si>
    <t>Martonvásár Város Önkormányzatának 2020. évi  közhatalmi bevételei</t>
  </si>
  <si>
    <t>4.sz. melléklet</t>
  </si>
  <si>
    <t>Martonvásár Város Önkormányzatának 2020. évi normatív támogatásai</t>
  </si>
  <si>
    <t>5.sz. melléklet</t>
  </si>
  <si>
    <t>Martonvásár Város Önkormányzatának 2020. évi kiadásai (intézmények nélkül)</t>
  </si>
  <si>
    <t>5/a.sz. melléklet</t>
  </si>
  <si>
    <t>Martonvásár Város Önkormányzatának 2020. évi kiadásai - Önkormányzati jogalkotás kormányzati funkció</t>
  </si>
  <si>
    <t>5/b.sz. melléklet</t>
  </si>
  <si>
    <t>Martonvásár Város Önkormányzatának 2020. évi kiadásai - Városfejlesztési feladatok ellátása saját forrásból</t>
  </si>
  <si>
    <t>5/c.sz. melléklet</t>
  </si>
  <si>
    <t>Martonvásár Város Önkormányzatának 2020. évi kiadásai - Városfejlesztési feladatok ellátása EU forrásból</t>
  </si>
  <si>
    <t>5/d.sz. melléklet</t>
  </si>
  <si>
    <t>Martonvásár Város Önkormányzatának 2020. évi kiadásai - Védőnői és eü feladatok ellátása</t>
  </si>
  <si>
    <t>5/e.sz. melléklet</t>
  </si>
  <si>
    <t>Martonvásár Város Önkormányzatának 2020. évi kiadásai - Szociális feladatok ellátása</t>
  </si>
  <si>
    <t>5/f.sz. melléklet</t>
  </si>
  <si>
    <t>Martonvásár Város Önkormányzatának 2020. évi kiadásai - Átadott pénzeszközök</t>
  </si>
  <si>
    <t>5/g.sz. melléklet</t>
  </si>
  <si>
    <t>Martonvásár Város Önkormányzatának 2020. évi kiadásai - Egyéb feladatok ellátása</t>
  </si>
  <si>
    <t>6.sz. melléklet</t>
  </si>
  <si>
    <t>Martonvásár Város Önkormányzat- Intézmények bevételei és kiadásai mindösszesen</t>
  </si>
  <si>
    <t>6/a.sz. melléklet</t>
  </si>
  <si>
    <t>Martonvásári Polgármesteri Hivatal 2020. évi kiadásai</t>
  </si>
  <si>
    <t>6/b.sz.melléklet</t>
  </si>
  <si>
    <t>Brunszvik Teréz Óvoda 2020. évi kiadásai</t>
  </si>
  <si>
    <t>6/c.sz.melléklet</t>
  </si>
  <si>
    <t>Brunszvik-Beethoven Kulturális Központ 2020. évi kiadásai</t>
  </si>
  <si>
    <t>7.sz. melléklet</t>
  </si>
  <si>
    <t>Martonvásár Város Önkormányzat beruházási (felhalmozási) célú kiadásai feladatonként</t>
  </si>
  <si>
    <t>8.sz. melléklet</t>
  </si>
  <si>
    <t>Martonvásár Város Önkormányzat felújítási célú kiadásai feladatonként</t>
  </si>
  <si>
    <t>9.sz.melléklet</t>
  </si>
  <si>
    <t>Martonvásár Város Önkormányzata és Intézményei  2020. évi létszámkerete</t>
  </si>
  <si>
    <t>10.sz.melléklet</t>
  </si>
  <si>
    <t>Többéves kihatással járó döntésekből származó kötelezettségek célok szerint, évenkénti bontásban</t>
  </si>
  <si>
    <t>11.sz.melléklet</t>
  </si>
  <si>
    <t>Martonvásár Város Önkormányzata - Előirányzat felhasználási ütemterv</t>
  </si>
  <si>
    <t>12.a melléklet</t>
  </si>
  <si>
    <t>Előirányzat módosítás részletes nyilvántartása - Martonvásár Város Önkormányzata</t>
  </si>
  <si>
    <t>12.b melléklet</t>
  </si>
  <si>
    <t>Előirányzat módosítás részletes nyilvántartása - Martonvásári Polgármesteri Hivatal</t>
  </si>
  <si>
    <t>12.c melléklet</t>
  </si>
  <si>
    <t>Előirányzat módosítás részletes nyilvántartása - Brunszvik Teréz Óvoda</t>
  </si>
  <si>
    <t>12.d melléklet</t>
  </si>
  <si>
    <t>Előirányzat módosítás részletes nyilvántartása - Brunszvik-Beethoven Kulturális Központ</t>
  </si>
  <si>
    <t>12.e melléklet</t>
  </si>
  <si>
    <t>Konszolidált előirányzat módosítás Martonvásár Város Önkormányzata és intézményei</t>
  </si>
  <si>
    <t>B E V É T E L E K</t>
  </si>
  <si>
    <t>1. sz. táblázat</t>
  </si>
  <si>
    <t>Adatok E forintban</t>
  </si>
  <si>
    <t>Megnevezése</t>
  </si>
  <si>
    <t>Eredeti ei.</t>
  </si>
  <si>
    <t>Módosítás</t>
  </si>
  <si>
    <t>Módosítottei.</t>
  </si>
  <si>
    <t>I.</t>
  </si>
  <si>
    <t xml:space="preserve"> Működési célú bevételek</t>
  </si>
  <si>
    <t>a</t>
  </si>
  <si>
    <t xml:space="preserve">Önkormányzatok működési támogatásai </t>
  </si>
  <si>
    <t>b</t>
  </si>
  <si>
    <t>Egyéb működési célú támogatások bevételei államháztartáson belülről</t>
  </si>
  <si>
    <t>1.</t>
  </si>
  <si>
    <t>Működési célú támogatások államháztartáson belülről</t>
  </si>
  <si>
    <t>2.</t>
  </si>
  <si>
    <t xml:space="preserve">Közhatalmi bevételek </t>
  </si>
  <si>
    <t>a.</t>
  </si>
  <si>
    <t xml:space="preserve">Jövedelemadók </t>
  </si>
  <si>
    <t>b.</t>
  </si>
  <si>
    <t xml:space="preserve">Vagyoni tipusú adók </t>
  </si>
  <si>
    <t>c.</t>
  </si>
  <si>
    <t>Termékek és szolgáltatások adói</t>
  </si>
  <si>
    <t>Bevételek</t>
  </si>
  <si>
    <t>d.</t>
  </si>
  <si>
    <t xml:space="preserve">Egyéb közhatalmi bevételek </t>
  </si>
  <si>
    <t>Eredeti előirányzat</t>
  </si>
  <si>
    <t>Módosított előirányzat</t>
  </si>
  <si>
    <t>Kiadások</t>
  </si>
  <si>
    <t xml:space="preserve">Működési bevételek </t>
  </si>
  <si>
    <t>Működési bevételek</t>
  </si>
  <si>
    <t xml:space="preserve">Működési célú átvett pénzeszközök </t>
  </si>
  <si>
    <t>Működési kiadások</t>
  </si>
  <si>
    <t>II.</t>
  </si>
  <si>
    <t xml:space="preserve">Felhalmozási bevételek </t>
  </si>
  <si>
    <t>Működési célú tám. Áh belülről</t>
  </si>
  <si>
    <t xml:space="preserve">Felhalmozási célú támogatások államháztartáson belülről </t>
  </si>
  <si>
    <t>Személyi juttatások</t>
  </si>
  <si>
    <t>Közhatalmi bevételek</t>
  </si>
  <si>
    <t xml:space="preserve">Felhalmozási célú átvett pénzeszközök </t>
  </si>
  <si>
    <t>Munkaadókat terhelő járulékok</t>
  </si>
  <si>
    <t>KÖLTSÉGVETÉSI BEVÉTELEK ÖSSZESEN</t>
  </si>
  <si>
    <t>III.</t>
  </si>
  <si>
    <t>Finanszírozási bevételek</t>
  </si>
  <si>
    <t>Dologi kiadások</t>
  </si>
  <si>
    <t>Műk. célú átvett pénzeszközök</t>
  </si>
  <si>
    <t>Forgatási célú értékpapírok bevátlása</t>
  </si>
  <si>
    <t>ebből fordított áfa</t>
  </si>
  <si>
    <t xml:space="preserve">Maradvány igénybevétele </t>
  </si>
  <si>
    <t>Működési célú maradvány</t>
  </si>
  <si>
    <t>Ellátottak juttatási</t>
  </si>
  <si>
    <t>Felhalmozási célú maradvány</t>
  </si>
  <si>
    <t>Működési célú tám.ért.kiadások</t>
  </si>
  <si>
    <t>BEVÉTELEK ÖSSZESEN</t>
  </si>
  <si>
    <t>K I A D Á S O K</t>
  </si>
  <si>
    <t>2. sz. táblázat</t>
  </si>
  <si>
    <t xml:space="preserve">Tartalék </t>
  </si>
  <si>
    <t>Települési adó bevételből származó többlet tartalék</t>
  </si>
  <si>
    <t>Rovat-szám</t>
  </si>
  <si>
    <t xml:space="preserve"> Működési célú kiadások</t>
  </si>
  <si>
    <t>2020. évi</t>
  </si>
  <si>
    <t xml:space="preserve">Személyi juttatások összesen </t>
  </si>
  <si>
    <t>Fejlesztési céltartalék</t>
  </si>
  <si>
    <t>Vészhelyzeti tartalék</t>
  </si>
  <si>
    <t xml:space="preserve">Munkaadókat terhelő járulékok és szociális hozzájárulási adó                                                                   </t>
  </si>
  <si>
    <t>Általános tartalék</t>
  </si>
  <si>
    <t xml:space="preserve">Dologi kiadások </t>
  </si>
  <si>
    <t xml:space="preserve">Ellátottak pénzbeli juttatásai </t>
  </si>
  <si>
    <t>Módosított ei.</t>
  </si>
  <si>
    <t xml:space="preserve"> </t>
  </si>
  <si>
    <t>Egyéb működési célú kiadások</t>
  </si>
  <si>
    <t>B111</t>
  </si>
  <si>
    <t>Helyi önkormányzatok működésének általános támogatása</t>
  </si>
  <si>
    <t>Tartalék</t>
  </si>
  <si>
    <t>B112</t>
  </si>
  <si>
    <t>Települési önkormányzatok egyes köznevelési feladatainak támogatása</t>
  </si>
  <si>
    <t>II</t>
  </si>
  <si>
    <t>Felhalmozási kiadások</t>
  </si>
  <si>
    <t>B113</t>
  </si>
  <si>
    <t>Települési önkormányzatok szociális gyermekjóléti és gyermekétkeztetési feladatainak támogatása</t>
  </si>
  <si>
    <t>Beruházások</t>
  </si>
  <si>
    <t>B114</t>
  </si>
  <si>
    <t>Települési önkormányzatok kulturális feladatainak támogatása</t>
  </si>
  <si>
    <t>B115</t>
  </si>
  <si>
    <t>Működési célú költségvetési támogatások és kiegészítő támogatások</t>
  </si>
  <si>
    <t xml:space="preserve">Felújítások </t>
  </si>
  <si>
    <t>B116</t>
  </si>
  <si>
    <t>Elszámolásból származó bevételek</t>
  </si>
  <si>
    <t>B11</t>
  </si>
  <si>
    <t>Egyéb felhalmozási célú kiadások</t>
  </si>
  <si>
    <t>KÖLTSÉGVETÉSI KIADÁSOK ÖSSZESEN</t>
  </si>
  <si>
    <t>B16</t>
  </si>
  <si>
    <t>ebből:központi ktgvetési szervek</t>
  </si>
  <si>
    <t>III</t>
  </si>
  <si>
    <t>Finanszírozási kiadások</t>
  </si>
  <si>
    <t>ebből: központi kezelésű előirányzatok</t>
  </si>
  <si>
    <t>KIADÁSOK ÖSSZESEN</t>
  </si>
  <si>
    <t>ebből: fejezeti kezelésű előirányzatok, EU-s programok és azok hazai társfinanszírozása</t>
  </si>
  <si>
    <t>ebből: egyéb fejezeti kezelésű előirányzatok</t>
  </si>
  <si>
    <t>ebből: TB pénzügy alapjai</t>
  </si>
  <si>
    <t>KÖLTSÉGVETÉSI BEVÉTELEK ÉS KIADÁSOK EGYENLEGE</t>
  </si>
  <si>
    <t>ebből: elkülönített állami pénzalapok</t>
  </si>
  <si>
    <t>3. sz. táblázat</t>
  </si>
  <si>
    <t>ebből: helyi önkormányzatok és költségvetési szerveik</t>
  </si>
  <si>
    <t>ebből: társulások és költségvetési szerveik</t>
  </si>
  <si>
    <t>Költségvetési hiány, többlet ( költségvetési bevételek  - költségvetési kiadások) (+/-)</t>
  </si>
  <si>
    <t>FINANSZÍROZÁSI CÉLÚ BEVÉTELEK ÉS KIADÁSOK EGYENLEGE</t>
  </si>
  <si>
    <t>4. sz. táblázat</t>
  </si>
  <si>
    <r>
      <t xml:space="preserve">Finanszírozási célú műveletek egyenlege </t>
    </r>
    <r>
      <rPr>
        <sz val="8"/>
        <rFont val="Times New Roman CE"/>
      </rPr>
      <t>(1.1 - 1.2) +/-</t>
    </r>
  </si>
  <si>
    <t>1.1.</t>
  </si>
  <si>
    <t>Finanszírozási célú műv. bevételei (1. sz. mell.1. sz. táblázat III.)</t>
  </si>
  <si>
    <t>ebből: nezmetiségi önkormányzatok és költségvetési szerveik</t>
  </si>
  <si>
    <t>1.2.</t>
  </si>
  <si>
    <t>Finanszírozási célú műv. kiadásai (1. sz. mell .2. sz. táblázat III:)</t>
  </si>
  <si>
    <t>ebből: térségi fejlesztési tanácsok és költségvetési szerveik</t>
  </si>
  <si>
    <t>Csatorna fejlesztési ct.</t>
  </si>
  <si>
    <t>5 sz. táblázat</t>
  </si>
  <si>
    <t>I. Működtetés összesen</t>
  </si>
  <si>
    <t>Költségvetési egyenleg</t>
  </si>
  <si>
    <t>Felhalmozási bevételek</t>
  </si>
  <si>
    <t>Felhalmozási célú támogatás</t>
  </si>
  <si>
    <t>Felhalmozásra átvett pénzeszközök</t>
  </si>
  <si>
    <t>Felújítások</t>
  </si>
  <si>
    <t>Felhalmozási bevétel</t>
  </si>
  <si>
    <t>Egyéb felhalmozási kiadások</t>
  </si>
  <si>
    <t>B1</t>
  </si>
  <si>
    <t>B21</t>
  </si>
  <si>
    <t>Felhalmozási célú önkormnyzati támogatások</t>
  </si>
  <si>
    <t>B23</t>
  </si>
  <si>
    <t>Felh.célú visszatérítendő támogatások, kölcsönök visszatérülése ÁH belülről</t>
  </si>
  <si>
    <t>B25</t>
  </si>
  <si>
    <t>Egyéb felhalmozási célú támogatások bevételei államháztartáson belülről</t>
  </si>
  <si>
    <t>ebből:Központi ktgvetési szervek</t>
  </si>
  <si>
    <t>B2</t>
  </si>
  <si>
    <t>B311</t>
  </si>
  <si>
    <t>II.Fejlesztés összesen</t>
  </si>
  <si>
    <t>Mindösszesen</t>
  </si>
  <si>
    <t>Magánszemélyek jövedelemadói</t>
  </si>
  <si>
    <t>B312</t>
  </si>
  <si>
    <t xml:space="preserve">Társaságok jövedelemadói </t>
  </si>
  <si>
    <t>B31</t>
  </si>
  <si>
    <t>B32</t>
  </si>
  <si>
    <t>Szociális hozzájárulási adó és járulékok</t>
  </si>
  <si>
    <t>B33</t>
  </si>
  <si>
    <t>Bérhez és foglalkoztatáshoz kapcsolódó adók</t>
  </si>
  <si>
    <t>B34</t>
  </si>
  <si>
    <t>ebből: Építményadó</t>
  </si>
  <si>
    <t>ebből: Telekadó</t>
  </si>
  <si>
    <t>ebből: Kommunális adó</t>
  </si>
  <si>
    <t>B351</t>
  </si>
  <si>
    <t xml:space="preserve">Értékesítési és forgalmi adók </t>
  </si>
  <si>
    <t>B352</t>
  </si>
  <si>
    <t xml:space="preserve">Fogyasztási adók </t>
  </si>
  <si>
    <t>B353</t>
  </si>
  <si>
    <t xml:space="preserve">Pénzügyi monopóliumok nyereségét terhelő adók </t>
  </si>
  <si>
    <t>B354</t>
  </si>
  <si>
    <t>Gépjárműadók</t>
  </si>
  <si>
    <t>B355</t>
  </si>
  <si>
    <t xml:space="preserve">Egyéb áruhasználati és szolgáltatási adók </t>
  </si>
  <si>
    <t>B35</t>
  </si>
  <si>
    <t>B36</t>
  </si>
  <si>
    <t>B3</t>
  </si>
  <si>
    <t>B401</t>
  </si>
  <si>
    <t>Készletértékesítés ellenértéke</t>
  </si>
  <si>
    <t>B402</t>
  </si>
  <si>
    <t>Szolgáltatások ellenértéke</t>
  </si>
  <si>
    <t>B403</t>
  </si>
  <si>
    <t>Közvetített szolgáltatások ellenértéke</t>
  </si>
  <si>
    <t>B404</t>
  </si>
  <si>
    <t>Tulajdonosi bevételek</t>
  </si>
  <si>
    <t>B405</t>
  </si>
  <si>
    <t>Ellátási díjak</t>
  </si>
  <si>
    <t>B406</t>
  </si>
  <si>
    <t>Kiszámlázott általános forgalmi adó</t>
  </si>
  <si>
    <t>B407</t>
  </si>
  <si>
    <t>Általános forgalmi adó visszatérítése</t>
  </si>
  <si>
    <t>B408</t>
  </si>
  <si>
    <t>Kamatbevételek</t>
  </si>
  <si>
    <t>B409</t>
  </si>
  <si>
    <t>Egyéb pénzügyi műveletek bevételei</t>
  </si>
  <si>
    <t>B411</t>
  </si>
  <si>
    <t>Egyéb működési bevételek</t>
  </si>
  <si>
    <t>B4</t>
  </si>
  <si>
    <t>B5</t>
  </si>
  <si>
    <t>B64</t>
  </si>
  <si>
    <t>Működési célú támogatások visszatérülése ÁH-n kívülről</t>
  </si>
  <si>
    <t>B65</t>
  </si>
  <si>
    <t>Egyéb működési célú átvett pénzeszközök</t>
  </si>
  <si>
    <t>B6</t>
  </si>
  <si>
    <t>B75</t>
  </si>
  <si>
    <t>Egyéb felhalmozási célú átvett pénzeszközök</t>
  </si>
  <si>
    <t>B7</t>
  </si>
  <si>
    <t>B1-B7</t>
  </si>
  <si>
    <t xml:space="preserve">Költségvetési bevételek </t>
  </si>
  <si>
    <t>B811</t>
  </si>
  <si>
    <t>Hitelek, kölcsön felvétel pénzügyi vállalkozástól</t>
  </si>
  <si>
    <t>B812</t>
  </si>
  <si>
    <t>Forgatási célú belföldi értékpapírok beváltása</t>
  </si>
  <si>
    <t>B8131</t>
  </si>
  <si>
    <t>Előző év költségvetési maradványának igénybevétele</t>
  </si>
  <si>
    <t>ebből működési maradvány</t>
  </si>
  <si>
    <t>ebből felhalmozási maradvány</t>
  </si>
  <si>
    <t>B813</t>
  </si>
  <si>
    <t>B8</t>
  </si>
  <si>
    <t xml:space="preserve">Finanszírozási bevételek </t>
  </si>
  <si>
    <t>Működési célú támogatások</t>
  </si>
  <si>
    <t>Megnevezés</t>
  </si>
  <si>
    <t>Mezőőri szolgálat</t>
  </si>
  <si>
    <t>Közfoglalkoztatás támogatása</t>
  </si>
  <si>
    <t>Nyári diákmunka támogatása</t>
  </si>
  <si>
    <t>Műk.célú pénzeszk.átvétel SZLV TKT és Segítő Szolg.</t>
  </si>
  <si>
    <t>Eü. Finanszírozás</t>
  </si>
  <si>
    <t>Iskolatej támogatás</t>
  </si>
  <si>
    <t>Köztisztviselői illetményalap változás támogatása</t>
  </si>
  <si>
    <t>PM elvonás intézményektől</t>
  </si>
  <si>
    <t>Önkormányzat összesen</t>
  </si>
  <si>
    <t>Választás (Önkormányzati)</t>
  </si>
  <si>
    <t>PH összesen</t>
  </si>
  <si>
    <t>Összesen</t>
  </si>
  <si>
    <t>Felhalmozási célú támogatások</t>
  </si>
  <si>
    <t>VP Piac</t>
  </si>
  <si>
    <t>VP 7.2.1 Külterületi utak</t>
  </si>
  <si>
    <t>LEADER zongor</t>
  </si>
  <si>
    <t>Kehop-2.2.1 csatorna beruházás</t>
  </si>
  <si>
    <t>Működési célú átvett pénzeszköz</t>
  </si>
  <si>
    <t>Zsidó Hitközség</t>
  </si>
  <si>
    <t>Munkáltatói kölcsön visszatérítése</t>
  </si>
  <si>
    <t>Felhalmozási célú átvett pénzeszköz</t>
  </si>
  <si>
    <t>Újság hirdetés bevétele</t>
  </si>
  <si>
    <t>Gyermekétkeztetés bevétele</t>
  </si>
  <si>
    <t>Tulajdonosi bevételek (csatorna, víz)</t>
  </si>
  <si>
    <t>Áfa megtérülés</t>
  </si>
  <si>
    <t xml:space="preserve">Továbbszámlázott szolg.  bevétele </t>
  </si>
  <si>
    <t>Letétre kapott bevételek</t>
  </si>
  <si>
    <t>Működési célú kamatbevétel</t>
  </si>
  <si>
    <t>Bérleti díj bevétel</t>
  </si>
  <si>
    <t>Kiszámlázott áfa</t>
  </si>
  <si>
    <t>PH házasságkötés bevétele</t>
  </si>
  <si>
    <t>PH  bevételek (telefon továbbszla)</t>
  </si>
  <si>
    <t>BBK bevételek</t>
  </si>
  <si>
    <t>Áfa visszatérülés</t>
  </si>
  <si>
    <t>BBKP összesen</t>
  </si>
  <si>
    <t>Óvodai bevételek</t>
  </si>
  <si>
    <t>Óvoda összesen</t>
  </si>
  <si>
    <t>Intézményi működési bevételek összesen</t>
  </si>
  <si>
    <t>Ingatlan értékesítés (Mirrotron)</t>
  </si>
  <si>
    <t xml:space="preserve">Ingatlan értékesítés </t>
  </si>
  <si>
    <t>Felhalmozási saját bevételek összesen</t>
  </si>
  <si>
    <t xml:space="preserve">  </t>
  </si>
  <si>
    <t>Építményadó</t>
  </si>
  <si>
    <t>Telekadó</t>
  </si>
  <si>
    <t>Magánszemélyek komm. adója</t>
  </si>
  <si>
    <t>Iparűzési adó</t>
  </si>
  <si>
    <t>Helyi  adók összesen</t>
  </si>
  <si>
    <t>Gépjárműadó</t>
  </si>
  <si>
    <t>Átengedett központi adók összesen</t>
  </si>
  <si>
    <t xml:space="preserve">Pótlékok, bírságok </t>
  </si>
  <si>
    <t>Talajterhelési díj</t>
  </si>
  <si>
    <t>Települési adó</t>
  </si>
  <si>
    <t>Mezőőri járulék</t>
  </si>
  <si>
    <t>Behajtási engedély, közterület foglalás</t>
  </si>
  <si>
    <t>Egyéb közhatalmi bevételek összesen</t>
  </si>
  <si>
    <t>Hátralékok behajtása, adós letéti bevétel</t>
  </si>
  <si>
    <t>Közhatalmi bevételek mindösszesen</t>
  </si>
  <si>
    <t>Normatíva jogcíme</t>
  </si>
  <si>
    <t>Martonvásár Város Önkormányzata</t>
  </si>
  <si>
    <t>Szent László Völgye TKT</t>
  </si>
  <si>
    <t>2020. évi támogatás eredeti ei.</t>
  </si>
  <si>
    <t>2020. évi módosítás</t>
  </si>
  <si>
    <t>2020. évi módosított támogatás ei.</t>
  </si>
  <si>
    <t xml:space="preserve">Önkormányzati hivatal műk. </t>
  </si>
  <si>
    <t>Település-üzemeltetés tám.</t>
  </si>
  <si>
    <t>ebből: Zöldterület gazdálkodás</t>
  </si>
  <si>
    <t>ebből: Közvilágítás fenntartása</t>
  </si>
  <si>
    <t>ebből: Köztemető fenntartása</t>
  </si>
  <si>
    <t>ebből: Közutak fenntartása</t>
  </si>
  <si>
    <t>Beszámítás összege (elvárt bevétel, visszavonás)</t>
  </si>
  <si>
    <t>Egyéb köt. Önk. Feladatok</t>
  </si>
  <si>
    <t>Üdülőhelyi feladatok támogatása</t>
  </si>
  <si>
    <t>Lakott külterülettel kapcsol. Tám</t>
  </si>
  <si>
    <t>Bérkompenzáció</t>
  </si>
  <si>
    <t>Polgármesteri illetmény támogatása</t>
  </si>
  <si>
    <t>Helyi önk műk ált támogatás összesen</t>
  </si>
  <si>
    <t>2018/2019 8hó</t>
  </si>
  <si>
    <t>2019/2020 4 hó</t>
  </si>
  <si>
    <t>Óvodaped bértámogatása</t>
  </si>
  <si>
    <t>Óvodaped pótlólagos támogatás</t>
  </si>
  <si>
    <t>Kieg.támogatás óvodaped. Minősítésből adódó kiadáshoz</t>
  </si>
  <si>
    <t>2018/2019 8 hó</t>
  </si>
  <si>
    <t>Óvodapedagógusok nev. munkáját közvetlenül segítők bértámogatása</t>
  </si>
  <si>
    <t>Óvodaműködtetési támogatás</t>
  </si>
  <si>
    <t>Elismert bértámogatás</t>
  </si>
  <si>
    <t>Üzemeltetési támogatás</t>
  </si>
  <si>
    <t>Gyermekétkeztetés támogatás</t>
  </si>
  <si>
    <t>Köznevelési támogatások összesen</t>
  </si>
  <si>
    <t>Család- és gyermekjóléti szolgálat</t>
  </si>
  <si>
    <t>Család- és gyermekjóléti központ</t>
  </si>
  <si>
    <t>Szociális étkeztetés</t>
  </si>
  <si>
    <t>Házi segítségnyújtás</t>
  </si>
  <si>
    <t>Idősek nappali ellátása</t>
  </si>
  <si>
    <t>Tanyagondnoki szolgálat</t>
  </si>
  <si>
    <t>Családi napközi / bölcsőde</t>
  </si>
  <si>
    <t>Támogató szolgáltatás</t>
  </si>
  <si>
    <t xml:space="preserve">Óvodai és iskolai szociális segítő tevékenység támogatása </t>
  </si>
  <si>
    <t>Szociális feladatok összesen</t>
  </si>
  <si>
    <t>Rászoruló gyermekek szünidei étkeztetésének támogatása</t>
  </si>
  <si>
    <t>Pénzbeli szociális ellátás támogatása</t>
  </si>
  <si>
    <t>Könyvtári, közművelődési feladat támogatása</t>
  </si>
  <si>
    <t>Köznevelési feladatok egyéb tám</t>
  </si>
  <si>
    <t>Prémium évek program támogatás</t>
  </si>
  <si>
    <t>Kulturális ill.pótlék</t>
  </si>
  <si>
    <t>Szociális ágazati pótlék</t>
  </si>
  <si>
    <t>TÁMOGATÁSOK ÖSSZESEN</t>
  </si>
  <si>
    <t>Hivatal működési támogatása</t>
  </si>
  <si>
    <t>D: tel.típus kt. Létszám max.</t>
  </si>
  <si>
    <t>ÖSSZESEN</t>
  </si>
  <si>
    <t>2019. évi támogatás eredeti ei.</t>
  </si>
  <si>
    <t>2019. évi módosítás</t>
  </si>
  <si>
    <t>2019. évi módosított támogatás ei.</t>
  </si>
  <si>
    <t>Jogalkotás</t>
  </si>
  <si>
    <t>Városfejlesztés saját forrásból</t>
  </si>
  <si>
    <t>Városfejlesztés EU forrásból</t>
  </si>
  <si>
    <t>Védőnő, Eü</t>
  </si>
  <si>
    <t>Szociális ellátások</t>
  </si>
  <si>
    <t>Átadott pénzeszközök</t>
  </si>
  <si>
    <t>Egyéb tevékenységek</t>
  </si>
  <si>
    <t>Mód.ei.</t>
  </si>
  <si>
    <t>K11</t>
  </si>
  <si>
    <t xml:space="preserve">Foglalkoztatottak személyi juttatásai </t>
  </si>
  <si>
    <t>K12</t>
  </si>
  <si>
    <t xml:space="preserve">Külső személyi juttatások </t>
  </si>
  <si>
    <t>K1</t>
  </si>
  <si>
    <t>K2</t>
  </si>
  <si>
    <t>K31</t>
  </si>
  <si>
    <t xml:space="preserve">Készletbeszerzés </t>
  </si>
  <si>
    <t>K32</t>
  </si>
  <si>
    <t xml:space="preserve">Kommunikációs szolgáltatások </t>
  </si>
  <si>
    <t>K33</t>
  </si>
  <si>
    <t xml:space="preserve">Szolgáltatási kiadások </t>
  </si>
  <si>
    <t>K34</t>
  </si>
  <si>
    <t>Kiküldetések, reklám- és propagandakiadások</t>
  </si>
  <si>
    <t>K35</t>
  </si>
  <si>
    <t>Különféle befizetések és egyéb dologi kiadások</t>
  </si>
  <si>
    <t>K3</t>
  </si>
  <si>
    <t>K4</t>
  </si>
  <si>
    <t>K5</t>
  </si>
  <si>
    <t>Ebből:  Tartalék</t>
  </si>
  <si>
    <t>K6</t>
  </si>
  <si>
    <t>K7</t>
  </si>
  <si>
    <t>K8</t>
  </si>
  <si>
    <t>K1-K8</t>
  </si>
  <si>
    <t xml:space="preserve">Költségvetési kiadások </t>
  </si>
  <si>
    <t>K9</t>
  </si>
  <si>
    <t>MINDÖSSZESEN</t>
  </si>
  <si>
    <t>Adatok E Ft-ban</t>
  </si>
  <si>
    <t>011130- Önkormányzati jogalkotás</t>
  </si>
  <si>
    <t>Kötelező feladat</t>
  </si>
  <si>
    <t>K311</t>
  </si>
  <si>
    <t>Szakmai anyagok beszerzése</t>
  </si>
  <si>
    <t>K312</t>
  </si>
  <si>
    <t>Üzemeltetési anyagok beszerzése</t>
  </si>
  <si>
    <t>K313</t>
  </si>
  <si>
    <t>Árubeszerzés</t>
  </si>
  <si>
    <t>K321</t>
  </si>
  <si>
    <t>Informatikai szolgáltatások igénybevétele</t>
  </si>
  <si>
    <t>K322</t>
  </si>
  <si>
    <t>Egyéb kommunikációs szolgáltatások</t>
  </si>
  <si>
    <t>K331</t>
  </si>
  <si>
    <t>Közüzemi díjak</t>
  </si>
  <si>
    <t>K332</t>
  </si>
  <si>
    <t>Vásárolt élelmezés</t>
  </si>
  <si>
    <t>K333</t>
  </si>
  <si>
    <t xml:space="preserve">Bérleti és lízing díjak </t>
  </si>
  <si>
    <t>K334</t>
  </si>
  <si>
    <t>Karbantartási, kisjavítási szolgáltatások</t>
  </si>
  <si>
    <t>K335</t>
  </si>
  <si>
    <t>Közvetített szolgáltatások</t>
  </si>
  <si>
    <t>K336</t>
  </si>
  <si>
    <t xml:space="preserve">Szakmai tevékenységet segítő szolgáltatások </t>
  </si>
  <si>
    <t>K337</t>
  </si>
  <si>
    <t xml:space="preserve">Egyéb szolgáltatások </t>
  </si>
  <si>
    <t>K341</t>
  </si>
  <si>
    <t>Kiküldetések kiadásai</t>
  </si>
  <si>
    <t>K342</t>
  </si>
  <si>
    <t>Reklám- és propagandakiadások</t>
  </si>
  <si>
    <t>K351</t>
  </si>
  <si>
    <t>Működési célú előzetesen felszámított általános forgalmi adó</t>
  </si>
  <si>
    <t>K352</t>
  </si>
  <si>
    <t xml:space="preserve">Fizetendő általános forgalmi adó </t>
  </si>
  <si>
    <t>K353</t>
  </si>
  <si>
    <t xml:space="preserve">Kamatkiadások   </t>
  </si>
  <si>
    <t>K354</t>
  </si>
  <si>
    <t xml:space="preserve">Egyéb pénzügyi műveletek kiadásai </t>
  </si>
  <si>
    <t>K355</t>
  </si>
  <si>
    <t>Egyéb dologi kiadások</t>
  </si>
  <si>
    <t>K502</t>
  </si>
  <si>
    <t>Elvonások és befizetések</t>
  </si>
  <si>
    <t>K504</t>
  </si>
  <si>
    <t>Működési célú visszatérítendő támogatások, kölcsönök nyújtása államháztartáson belülre</t>
  </si>
  <si>
    <t>K506</t>
  </si>
  <si>
    <t xml:space="preserve">Egyéb működési célú támogatások államháztartáson belülre </t>
  </si>
  <si>
    <t>K508</t>
  </si>
  <si>
    <t xml:space="preserve">Működési célú visszatérítendő támogatások, kölcsönök nyújtása államháztartáson kívülre </t>
  </si>
  <si>
    <t>K512</t>
  </si>
  <si>
    <t>Egyéb működési célú támogatások államháztartáson kívülre</t>
  </si>
  <si>
    <t>K513</t>
  </si>
  <si>
    <t>Tartalékok</t>
  </si>
  <si>
    <t>K61</t>
  </si>
  <si>
    <t>Immateriális javak beszerzése, létesítése</t>
  </si>
  <si>
    <t>K62</t>
  </si>
  <si>
    <t xml:space="preserve">Ingatlanok beszerzése, létesítése </t>
  </si>
  <si>
    <t>K63</t>
  </si>
  <si>
    <t>Informatikai eszközök beszerzése, létesítése</t>
  </si>
  <si>
    <t>K64</t>
  </si>
  <si>
    <t>Egyéb tárgyi eszközök beszerzése, létesítése</t>
  </si>
  <si>
    <t>K65</t>
  </si>
  <si>
    <t>Részesedések beszerzése</t>
  </si>
  <si>
    <t>K66</t>
  </si>
  <si>
    <t>Meglévő részesedések növeléséhez kapcsolódó kiadások</t>
  </si>
  <si>
    <t>K67</t>
  </si>
  <si>
    <t>Beruházási célú előzetesen felszámított általános forgalmi adó</t>
  </si>
  <si>
    <t>K71</t>
  </si>
  <si>
    <t>Ingatlanok felújítása</t>
  </si>
  <si>
    <t>K72</t>
  </si>
  <si>
    <t>Informatikai eszközök felújítása</t>
  </si>
  <si>
    <t>K73</t>
  </si>
  <si>
    <t xml:space="preserve">Egyéb tárgyi eszközök felújítása </t>
  </si>
  <si>
    <t>K74</t>
  </si>
  <si>
    <t>Felújítási célú előzetesen felszámított általános forgalmi adó</t>
  </si>
  <si>
    <t>K82</t>
  </si>
  <si>
    <t>Felhalmozási célú visszatérítendő támogatások, kölcsönök nyújtása ÁH belülre</t>
  </si>
  <si>
    <t>K84</t>
  </si>
  <si>
    <t>Egyéb felhalmozási célú támogatások áh belülre</t>
  </si>
  <si>
    <t>K89</t>
  </si>
  <si>
    <t xml:space="preserve">Egyéb felhalmozási célú támogatások államháztartáson kívülre </t>
  </si>
  <si>
    <t>013350- Az önkormányzati vagyonnal való gazdálkodással kapcsolatos feladat</t>
  </si>
  <si>
    <t>045120-Útépítés</t>
  </si>
  <si>
    <t>013350- Városüzemeltetési telephely építés</t>
  </si>
  <si>
    <t>066020- Város- és községgazdálkodás</t>
  </si>
  <si>
    <t>013350- Az önkormányzati vagyonnal való gazdálkodással kapcsolatos feladat (saját forrás)</t>
  </si>
  <si>
    <t>052020 Szennyvíz gyűjtése, tisztítása, elhelyezése;
063080 Vízellátással kapcsolatos közmű építése, fenntartása, üzemeltetése</t>
  </si>
  <si>
    <t>066020 - BM támogatás 400M (Brunszvik Terv megvalósítása)</t>
  </si>
  <si>
    <t>013350- Az önkormányzati vagyonnal való gazdálkodással kapcsolatos feladat (Tornaterem)</t>
  </si>
  <si>
    <t>TOP 2.1.2 (Zöld város)</t>
  </si>
  <si>
    <t>TOP 4.1.1 (Egészségház)</t>
  </si>
  <si>
    <t>TOP 5.3.1 (Helyi identitás)</t>
  </si>
  <si>
    <t>EFOP 4.1.8 (Könyvtár)</t>
  </si>
  <si>
    <t>EFOP 4.1.9 (Múzeum)</t>
  </si>
  <si>
    <t>VP 7.2.7 (Külterületi út)</t>
  </si>
  <si>
    <t>KEHOP 2.1.2 (Csatorna)</t>
  </si>
  <si>
    <t>TOP-3.2.1 Iskolaenergetika</t>
  </si>
  <si>
    <t>LEADER VP - zongora</t>
  </si>
  <si>
    <t>Pályázat</t>
  </si>
  <si>
    <t>pályázat</t>
  </si>
  <si>
    <t>Működési célú visszatérítendő támogatások, kölcsönök nyújtása államháztartáson belülre (=135+…+144)</t>
  </si>
  <si>
    <t>Működési célú visszatérítendő támogatások, kölcsönök nyújtása államháztartáson kívülre (=170+…+180)</t>
  </si>
  <si>
    <t xml:space="preserve">Egyéb felhalmozási célú támogatások áh kívülre </t>
  </si>
  <si>
    <t>K915</t>
  </si>
  <si>
    <t>Központi, irányító szervi támogatás folyósítása</t>
  </si>
  <si>
    <t>K88</t>
  </si>
  <si>
    <t>074031- Család és nővédelmi eü gondozás</t>
  </si>
  <si>
    <t>074032- Ifjúság-eüi gondozás</t>
  </si>
  <si>
    <t>072420- Eü laboratóriumi szolg.</t>
  </si>
  <si>
    <t>072210 - Járóbetegek gyógyító szakellátása</t>
  </si>
  <si>
    <t>074011- Foglalkozás eü-i alapellátás</t>
  </si>
  <si>
    <t>Önként vállalt feladat</t>
  </si>
  <si>
    <t>Mód. Ei.</t>
  </si>
  <si>
    <t>Telj. Ei.</t>
  </si>
  <si>
    <t>ebből: termőföld-vásárlás kiadásai</t>
  </si>
  <si>
    <t>K48 - Egyéb nem intézményi ellátások</t>
  </si>
  <si>
    <t>Cofog</t>
  </si>
  <si>
    <t>107060</t>
  </si>
  <si>
    <t>Iskolatej</t>
  </si>
  <si>
    <t>Köztemetés</t>
  </si>
  <si>
    <t>Rendkívüli települési támogatás (pénzbeni és természetbeni ellátások)</t>
  </si>
  <si>
    <t>K506 - Egyéb működési célú támogatások áh-n belülre</t>
  </si>
  <si>
    <t>102030</t>
  </si>
  <si>
    <t>Idősek nappali feladatainak ellátása</t>
  </si>
  <si>
    <t>104042</t>
  </si>
  <si>
    <t>104043</t>
  </si>
  <si>
    <t>107052</t>
  </si>
  <si>
    <t>Házi segítségnyújtás ellátása</t>
  </si>
  <si>
    <t>101222</t>
  </si>
  <si>
    <t>Támogatószolgálati feladatok ellátása</t>
  </si>
  <si>
    <t>104030</t>
  </si>
  <si>
    <t>Bölcsöde</t>
  </si>
  <si>
    <t>107051</t>
  </si>
  <si>
    <t xml:space="preserve">Szociális étkeztetés </t>
  </si>
  <si>
    <t>Rovatrend</t>
  </si>
  <si>
    <t>Egyéb működési célú támogatások áh-n belülre</t>
  </si>
  <si>
    <t>Egyéb működési célú támogatások áh-n kívülre</t>
  </si>
  <si>
    <t xml:space="preserve">Egyéb felhalmozási célú támogatások </t>
  </si>
  <si>
    <t>084032</t>
  </si>
  <si>
    <t>Civil szervezetek programtámogatása</t>
  </si>
  <si>
    <t>084032;
011130</t>
  </si>
  <si>
    <t>Polgárőrség, Rendőrség, Mentőszolgálat és Tűzoltóság  támogatása</t>
  </si>
  <si>
    <t>081041</t>
  </si>
  <si>
    <t>Sportszervezetek támogatása</t>
  </si>
  <si>
    <t>TKT-nak pénzeszköz átadás</t>
  </si>
  <si>
    <t>072312</t>
  </si>
  <si>
    <t>Fogorvosi szolgáltatás</t>
  </si>
  <si>
    <t>011130</t>
  </si>
  <si>
    <t>Orvosi ügylet, tagdíj, belső ellenőrzés</t>
  </si>
  <si>
    <t>TKT-nak pénzeszköz átadás normatíva</t>
  </si>
  <si>
    <t>TKT-nak pénzeszköz átadás felhalmozási</t>
  </si>
  <si>
    <t>Martonsport Kft-nek átadott pe</t>
  </si>
  <si>
    <t>Martongazdának átadott pe városüzemeltetési feladatokra</t>
  </si>
  <si>
    <t>051030</t>
  </si>
  <si>
    <t>Nem veszélyes hulladék vegyes begyűjtése, szállítása, átrakása</t>
  </si>
  <si>
    <t>045120</t>
  </si>
  <si>
    <t>Út, autópálya építése</t>
  </si>
  <si>
    <t>045160</t>
  </si>
  <si>
    <t>Közutak, hidak üzemeltetése</t>
  </si>
  <si>
    <t>013320</t>
  </si>
  <si>
    <t>Köztemető fenntartása</t>
  </si>
  <si>
    <t>045150</t>
  </si>
  <si>
    <t>Egyéb szárazföldi személyszállítás</t>
  </si>
  <si>
    <t>064010</t>
  </si>
  <si>
    <t>Közvilágítás</t>
  </si>
  <si>
    <t>066010</t>
  </si>
  <si>
    <t>Zöldterület-kezlés</t>
  </si>
  <si>
    <t>ebből Közterek gondozása</t>
  </si>
  <si>
    <t>ebből Emlékezés tere és épített tartozékai</t>
  </si>
  <si>
    <t>ebből Játszóterek</t>
  </si>
  <si>
    <t>ebből Brunszvik kert</t>
  </si>
  <si>
    <t>ebből Ifipark</t>
  </si>
  <si>
    <t>066020</t>
  </si>
  <si>
    <t>Piacterület, vásártartás</t>
  </si>
  <si>
    <t>013350</t>
  </si>
  <si>
    <t>Épület és létesítményüzemeltetés</t>
  </si>
  <si>
    <t>ebből Beethoven Általános Iskola</t>
  </si>
  <si>
    <t>ebből Egészségház</t>
  </si>
  <si>
    <t>ebből Martongazda telephely, Malom</t>
  </si>
  <si>
    <t>ebből Martongazda telephely, Vásártér</t>
  </si>
  <si>
    <t>ebből Egyéb ingatlanok</t>
  </si>
  <si>
    <t>Martongazda Kft-nek átadott felhalmozási c. pénzeszköz</t>
  </si>
  <si>
    <t>066020 Város- és községgazdálkodási egyéb szolgáltatások</t>
  </si>
  <si>
    <t>096015- Gyermekétkeztetés köznevelési intézményben</t>
  </si>
  <si>
    <t>104035 - 104037 - Gyermekétkeztetés bölcsödében és fogyatékosok nappali intézményében               104037 - Intézményen kívüli gyermekétkeztetés</t>
  </si>
  <si>
    <t xml:space="preserve">074040 - Fertőző megbetegedések megelőzése, járványügyi ellátás  </t>
  </si>
  <si>
    <t>091250- Alapfokú művokt. Összefüggő működési feladatok</t>
  </si>
  <si>
    <t>041233-Közfoglalkoztatás</t>
  </si>
  <si>
    <t>083030- Egyéb kiadói tevékenység</t>
  </si>
  <si>
    <t>Nemzetközi kapcsolatok és kiemelt rendezvények</t>
  </si>
  <si>
    <t>K41</t>
  </si>
  <si>
    <t>Társadalombiztosítási ellátások</t>
  </si>
  <si>
    <t>K42</t>
  </si>
  <si>
    <t>Családi támogatások</t>
  </si>
  <si>
    <t>Intézmények összesen</t>
  </si>
  <si>
    <t>Polgármesteri Hivatal</t>
  </si>
  <si>
    <t>Brunszvik Teréz Óvoda</t>
  </si>
  <si>
    <t>Brunszvik-Beethoven Rendezvényszervező Központ</t>
  </si>
  <si>
    <t xml:space="preserve">ebből: óvodáztatási támogatás </t>
  </si>
  <si>
    <t>K43</t>
  </si>
  <si>
    <t>Pénzbeli kárpótlások, kártérítések</t>
  </si>
  <si>
    <t>K44</t>
  </si>
  <si>
    <t xml:space="preserve">Betegséggel kapcsolatos (nem társadalombiztosítási) ellátások </t>
  </si>
  <si>
    <t>ebből: ápolási díj</t>
  </si>
  <si>
    <t xml:space="preserve">ebből: helyi megállapítású közgyógyellátás </t>
  </si>
  <si>
    <t>K45</t>
  </si>
  <si>
    <t xml:space="preserve">Foglalkoztatással, munkanélküliséggel kapcsolatos ellátások </t>
  </si>
  <si>
    <t xml:space="preserve">ebből: foglalkoztatást helyettesítő támogatás </t>
  </si>
  <si>
    <t>K46</t>
  </si>
  <si>
    <t xml:space="preserve">Lakhatással kapcsolatos ellátások </t>
  </si>
  <si>
    <t xml:space="preserve">ebből: lakásfenntartási támogatás </t>
  </si>
  <si>
    <t>K47</t>
  </si>
  <si>
    <t xml:space="preserve">Intézményi ellátottak pénzbeli juttatásai </t>
  </si>
  <si>
    <t>ebből: oktatásban résztvevők pénzbeli juttatásai</t>
  </si>
  <si>
    <t>K48</t>
  </si>
  <si>
    <t xml:space="preserve">Egyéb nem intézményi ellátások </t>
  </si>
  <si>
    <t>ebből: rendszeres szociális segély</t>
  </si>
  <si>
    <t>ebből: önkormányzati segély (átmeneti segély, rendkívüli gyermekvédelmi tám., temetési segély)</t>
  </si>
  <si>
    <t>ebből: köztemetés</t>
  </si>
  <si>
    <t xml:space="preserve">ebből: rászorultságtól függõ normatív kedvezmények </t>
  </si>
  <si>
    <t>K511</t>
  </si>
  <si>
    <r>
      <t xml:space="preserve">Működési céltartalék </t>
    </r>
    <r>
      <rPr>
        <i/>
        <sz val="10"/>
        <color rgb="FF000000"/>
        <rFont val="Times New Roman"/>
      </rPr>
      <t>(Nyári rendezvényekre)</t>
    </r>
  </si>
  <si>
    <t>Rendezvények céltartléka</t>
  </si>
  <si>
    <t>Önkormányzati tartalék</t>
  </si>
  <si>
    <t>Működési célú támogatások ÁH belülről</t>
  </si>
  <si>
    <t>B63</t>
  </si>
  <si>
    <t>B73</t>
  </si>
  <si>
    <t>K911</t>
  </si>
  <si>
    <t>Hitel-, kölcsöntörlesztés államháztartáson kívülre (=01+02+03)</t>
  </si>
  <si>
    <t>K912</t>
  </si>
  <si>
    <t>Belföldi értékpapírok kiadásai</t>
  </si>
  <si>
    <t>K914</t>
  </si>
  <si>
    <t>ÁH belüli megelőlegezések visszafizetése</t>
  </si>
  <si>
    <t>B816</t>
  </si>
  <si>
    <t>Központi, irányítószervi támogatás</t>
  </si>
  <si>
    <t>Összes bevétel</t>
  </si>
  <si>
    <t>Egyéb működési célú támogatások államháztartáson belülre</t>
  </si>
  <si>
    <t>Kiadások összesen</t>
  </si>
  <si>
    <t>011130-Önkormányzati hivatalok jogalkotó és általános igazgatási tevékenysége</t>
  </si>
  <si>
    <t>K1101</t>
  </si>
  <si>
    <t>Törvény szerinti illetmények, munkabérek</t>
  </si>
  <si>
    <t>K1102</t>
  </si>
  <si>
    <t>Normatív jutalmak</t>
  </si>
  <si>
    <t>K1103</t>
  </si>
  <si>
    <t>Céljuttatás, projektprémium</t>
  </si>
  <si>
    <t>K1104</t>
  </si>
  <si>
    <t>Készenléti, ügyeleti, helyettesítési díj, túlóra, túlszolgálat</t>
  </si>
  <si>
    <t>K1105</t>
  </si>
  <si>
    <t>Végkielégítés</t>
  </si>
  <si>
    <t>K1106</t>
  </si>
  <si>
    <t>Jubileumi jutalom</t>
  </si>
  <si>
    <t>K1107</t>
  </si>
  <si>
    <t>Béren kívüli juttatások</t>
  </si>
  <si>
    <t>K1108</t>
  </si>
  <si>
    <t>Ruházati költségtérítés</t>
  </si>
  <si>
    <t>K1109</t>
  </si>
  <si>
    <t>Közlekedési költségtérítés</t>
  </si>
  <si>
    <t>K1110</t>
  </si>
  <si>
    <t>Egyéb költségtérítések</t>
  </si>
  <si>
    <t>K1111</t>
  </si>
  <si>
    <t>Lakhatási támogatások</t>
  </si>
  <si>
    <t>K1112</t>
  </si>
  <si>
    <t>Szociális támogatások</t>
  </si>
  <si>
    <t>K1113</t>
  </si>
  <si>
    <t>Foglalkoztatottak egyéb személyi juttatásai</t>
  </si>
  <si>
    <t>ebből:biztosítási díjak</t>
  </si>
  <si>
    <t>K121</t>
  </si>
  <si>
    <t>Választott tisztségviselők juttatásai</t>
  </si>
  <si>
    <t>K122</t>
  </si>
  <si>
    <t>Munkavégzésre irányuló egyéb jogviszonyban nem saját foglalkoztatottnak fizetett juttatások</t>
  </si>
  <si>
    <t>K123</t>
  </si>
  <si>
    <t>Egyéb külső személyi juttatások</t>
  </si>
  <si>
    <t>ebből: szociális hozzájárulási adó</t>
  </si>
  <si>
    <t>ebből: rehabilitációs hozzájárulás</t>
  </si>
  <si>
    <t>ebből: egészségügyi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</si>
  <si>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</si>
  <si>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</si>
  <si>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ebből: államháztartáson belül</t>
  </si>
  <si>
    <t>ebből: államháztartáson kívül</t>
  </si>
  <si>
    <t>ebből:önkormányzati többségi tulajdonú nem pénzügyi vállalkozások</t>
  </si>
  <si>
    <t>091110- Óvodai nevelés, ellátás szakmai feladatai</t>
  </si>
  <si>
    <t>091140- Óvodai nevelés, ellátás működési feladatai</t>
  </si>
  <si>
    <t>091120- SNI gyermekek óvodai nevelés, ellátás szakmai feladatai</t>
  </si>
  <si>
    <t>Mód.Ei I.</t>
  </si>
  <si>
    <t>Foglalkoztatottak személyi juttatásai</t>
  </si>
  <si>
    <t>Külső személyi juttatások</t>
  </si>
  <si>
    <t>Személyi juttatások összesen</t>
  </si>
  <si>
    <t>Munkaadókat terhelő járulékok és szociális hozzájárulási adó</t>
  </si>
  <si>
    <t>Készletbeszerzés</t>
  </si>
  <si>
    <t>Kommunikációs szolgáltatások</t>
  </si>
  <si>
    <t>Bérleti és lízing díjak</t>
  </si>
  <si>
    <t>Szakmai tevékenységet segítő szolgáltatások</t>
  </si>
  <si>
    <t>Egyéb szolgáltatások</t>
  </si>
  <si>
    <t>Szolgáltatási kiadások</t>
  </si>
  <si>
    <t>Fizetendő általános forgalmi adó</t>
  </si>
  <si>
    <t>Kamatkiadások</t>
  </si>
  <si>
    <t>Egyéb pénzügyi műveletek kiadásai</t>
  </si>
  <si>
    <t>Ingatlanok beszerzése, létesítése</t>
  </si>
  <si>
    <t>Egyéb tárgyi eszközök felújítása</t>
  </si>
  <si>
    <t>082091-Közművelődés- közösségi és társadalmi részvétel fejlesztése</t>
  </si>
  <si>
    <t>082061-Múzeumi gyűjteményi tevékenység</t>
  </si>
  <si>
    <t>082030-Művészeti tevékenység</t>
  </si>
  <si>
    <t>082042- Könyvtári szolgáltatások</t>
  </si>
  <si>
    <t>082044- Könyvtári szolgáltatások</t>
  </si>
  <si>
    <t>TOP-5.3.1 helyi identitás (BBK)</t>
  </si>
  <si>
    <t>ebből: fogl.kapcs.egyéb járulék</t>
  </si>
  <si>
    <t>Sorsz.</t>
  </si>
  <si>
    <t>Beruházás  megnevezése</t>
  </si>
  <si>
    <t>Eredeti előirányzat (áfával növelt költség)</t>
  </si>
  <si>
    <t xml:space="preserve">Európai uniós támogatással megvalósuló beruházások </t>
  </si>
  <si>
    <t>TOP 2.1.2 Zöld város pályázat</t>
  </si>
  <si>
    <t>TOP 4.1.1 Egészségház pályázat</t>
  </si>
  <si>
    <t>TOP 5.3.1 Helyi identitás pályázat</t>
  </si>
  <si>
    <t>EFOP 4.1.8. Könyvtár pályázat</t>
  </si>
  <si>
    <t>EFOP 4.1.9. Múzeum pályázat</t>
  </si>
  <si>
    <t>VP 7.2.7 Külterületi utak</t>
  </si>
  <si>
    <t>TOP 3.2.1 Iskolaenergetika</t>
  </si>
  <si>
    <t>Kehop 2.2.1 csatorna</t>
  </si>
  <si>
    <t>Leader - zongora beszerzés</t>
  </si>
  <si>
    <t>Áthúzódó EU-s pályázatok összesen</t>
  </si>
  <si>
    <t>Európai uniós támogatással megvalósuló beruházások összesen</t>
  </si>
  <si>
    <t>Hazai támogatású fejlesztési programok</t>
  </si>
  <si>
    <t>BM Óvoda</t>
  </si>
  <si>
    <t>Tornacsarnok tervezési különbözet</t>
  </si>
  <si>
    <t>Hazai támogatású fejlesztési programok összesen</t>
  </si>
  <si>
    <t>Költségvetési kiadások</t>
  </si>
  <si>
    <t>1494/2016 (IX.15) Korm. Határozat szerinti támogatás keretében megvalósuló beruházások</t>
  </si>
  <si>
    <t>Új iskolaszárny építése</t>
  </si>
  <si>
    <t>Építés</t>
  </si>
  <si>
    <t>Egyéb tárgyi eszköz beszerzés</t>
  </si>
  <si>
    <t>Beruházás áfa</t>
  </si>
  <si>
    <t>Közlekedési és közmű infrastruktúra felújítása, fejlesztése</t>
  </si>
  <si>
    <t>Városüzemeltetési telephely fejlesztése</t>
  </si>
  <si>
    <t>Tervezés</t>
  </si>
  <si>
    <t>Rekreációs terület előkészítése</t>
  </si>
  <si>
    <t>1494/2016 (IX.15) Korm. Határozat szerinti támogatás keretében megvalósuló beruházások összesen</t>
  </si>
  <si>
    <t>1521/2018. (X.17.) Korm. Határozat szerinti támogatás keretében megvalósuló beruházások</t>
  </si>
  <si>
    <t>1521/2018. (X.17.) Korm. Határozat szerinti támogatás keretében megvalósuló beruházások összesen</t>
  </si>
  <si>
    <t>Egyéb beruházások</t>
  </si>
  <si>
    <t>HÉSZ módosítás</t>
  </si>
  <si>
    <t>Stefánia program (védőnő)</t>
  </si>
  <si>
    <t>Digitális mérleg (védőnő)</t>
  </si>
  <si>
    <t>Tölcséres hangsugárzó (vészhelyzeti kiadás)</t>
  </si>
  <si>
    <t>Acél kétszárnyas kapu (Egészségházhoz)</t>
  </si>
  <si>
    <t xml:space="preserve">Áthúzódó egyéb beruházások </t>
  </si>
  <si>
    <t>Ingatlan vásárlásra átadott óvadéki összeg (218.hrsz)</t>
  </si>
  <si>
    <t>Martongazdának adott előleg</t>
  </si>
  <si>
    <t>Egyéb beruházások összesen</t>
  </si>
  <si>
    <t>INTÉZMÉNYI BERUHÁZÁSOK</t>
  </si>
  <si>
    <t>Brunszvik T. óvoda beruházások</t>
  </si>
  <si>
    <t>Brunszvik Beethoven Központ beruházások</t>
  </si>
  <si>
    <t>Polgármesteri Hivatal beruházások:</t>
  </si>
  <si>
    <t>Intézményi beruházások összesen</t>
  </si>
  <si>
    <t>BERUHÁZÁSOK ÖSSZESEN:</t>
  </si>
  <si>
    <t>Ssz.</t>
  </si>
  <si>
    <t>Felújítás megnevezése</t>
  </si>
  <si>
    <t>Európai uniós támogatással megvalósuló felújítások</t>
  </si>
  <si>
    <t>3.</t>
  </si>
  <si>
    <t>4.</t>
  </si>
  <si>
    <t>5.</t>
  </si>
  <si>
    <t>6.</t>
  </si>
  <si>
    <t>7.</t>
  </si>
  <si>
    <t>8.</t>
  </si>
  <si>
    <t>Európai uniós támogatással megvalósuló felújítások összesen</t>
  </si>
  <si>
    <t>9.</t>
  </si>
  <si>
    <t>10.</t>
  </si>
  <si>
    <t>11.</t>
  </si>
  <si>
    <t>Tornacsarnok</t>
  </si>
  <si>
    <t>12.</t>
  </si>
  <si>
    <t>13.</t>
  </si>
  <si>
    <t>14.</t>
  </si>
  <si>
    <t>15.</t>
  </si>
  <si>
    <t>1494/2016 (IX.15) Korm. Határozat szerinti támogatás keretében megvalósuló felújítások</t>
  </si>
  <si>
    <t>16.</t>
  </si>
  <si>
    <t>17.</t>
  </si>
  <si>
    <t>18.</t>
  </si>
  <si>
    <t>Felújítás</t>
  </si>
  <si>
    <t>19.</t>
  </si>
  <si>
    <t>Felújítás áfa</t>
  </si>
  <si>
    <t>20.</t>
  </si>
  <si>
    <t>1494/2016 (IX.15) Korm. Határozat szerinti támogatás keretében megvalósuló felújítások összesen</t>
  </si>
  <si>
    <t>1521/2018. (X.17.) Korm. Határozat szerinti támogatás keretében megvalósuló felújítások</t>
  </si>
  <si>
    <t>1521/2018. (X.17.) Korm. Határozat szerinti támogatás keretében megvalósuló felújítások összesen</t>
  </si>
  <si>
    <t>21.</t>
  </si>
  <si>
    <t>22.</t>
  </si>
  <si>
    <t>Út- és közmű felújítás</t>
  </si>
  <si>
    <t>Óvodamúzeum Emlékszoba ablakainak UV védelemmel való ellátása</t>
  </si>
  <si>
    <t>23.</t>
  </si>
  <si>
    <t>Egyéb felújítások</t>
  </si>
  <si>
    <t>24.</t>
  </si>
  <si>
    <t>25.</t>
  </si>
  <si>
    <t>Áthúzódó egyéb felújítások</t>
  </si>
  <si>
    <t>26.</t>
  </si>
  <si>
    <t>27.</t>
  </si>
  <si>
    <t>Egyéb felújítások összesen</t>
  </si>
  <si>
    <t>28.</t>
  </si>
  <si>
    <t>29.</t>
  </si>
  <si>
    <t>INTÉZMÉNYI FELÚJÍTÁSOK</t>
  </si>
  <si>
    <t>30.</t>
  </si>
  <si>
    <t>31.</t>
  </si>
  <si>
    <t>Intézményi felújítások összesen</t>
  </si>
  <si>
    <t>32.</t>
  </si>
  <si>
    <t>FELÚJÍTÁSOK ÖSSZESEN:</t>
  </si>
  <si>
    <t>Sorszám</t>
  </si>
  <si>
    <t>2020. évi tervezett  létszám (fő)</t>
  </si>
  <si>
    <t>2020. évi módosított létszám</t>
  </si>
  <si>
    <t>A</t>
  </si>
  <si>
    <t>B</t>
  </si>
  <si>
    <t>C</t>
  </si>
  <si>
    <t>D</t>
  </si>
  <si>
    <t>E</t>
  </si>
  <si>
    <t>Intézmények</t>
  </si>
  <si>
    <t>BB Központ</t>
  </si>
  <si>
    <t>INTÉZMÉNYEK ÖSSZESEN:</t>
  </si>
  <si>
    <t xml:space="preserve">Polgármesteri Hivatal </t>
  </si>
  <si>
    <t>bértömeg gazd.</t>
  </si>
  <si>
    <t>Városmenedzsment MT szerint fogl.</t>
  </si>
  <si>
    <t>Területi Védőnői Szolgálat</t>
  </si>
  <si>
    <t xml:space="preserve">Mezei Őrszolgálat </t>
  </si>
  <si>
    <t>MINDÖSSZESEN:</t>
  </si>
  <si>
    <t xml:space="preserve"> Ezer forintban !</t>
  </si>
  <si>
    <t>Sor-
szám</t>
  </si>
  <si>
    <t>Kötelezettség jogcíme</t>
  </si>
  <si>
    <t>Köt. váll.
 éve</t>
  </si>
  <si>
    <t>Tárgyév előtti tőke kifizetés összesen</t>
  </si>
  <si>
    <t>Kiadás vonzata évenként</t>
  </si>
  <si>
    <t>Tárgyév</t>
  </si>
  <si>
    <t>Tárgyévi teljesítés</t>
  </si>
  <si>
    <t>Tárgyévet követő év</t>
  </si>
  <si>
    <t>Tárgyévet követő 2. év</t>
  </si>
  <si>
    <t xml:space="preserve">Tárgyévet követő  évek
</t>
  </si>
  <si>
    <t>10=(4+5+7+8+9)</t>
  </si>
  <si>
    <t>Működési célú hiteltörlesztés (tőke+kamat)</t>
  </si>
  <si>
    <t>Felhalmozási célú hiteltörlesztés (tőke+kamat)</t>
  </si>
  <si>
    <t xml:space="preserve">    Egyéb elismert kötelezettségek</t>
  </si>
  <si>
    <t>Összesen (1+5+10)</t>
  </si>
  <si>
    <t>Ezer forintban !</t>
  </si>
  <si>
    <t>Tárgyévi terv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</si>
  <si>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</si>
  <si>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</si>
  <si>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</si>
  <si>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</si>
  <si>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</si>
  <si>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</si>
  <si>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</si>
  <si>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</si>
  <si>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Szeptember</t>
  </si>
  <si>
    <t>Október</t>
  </si>
  <si>
    <t>November</t>
  </si>
  <si>
    <t>December</t>
  </si>
  <si>
    <t>Összesen:</t>
  </si>
  <si>
    <t xml:space="preserve">Áthozott záró egyenleg: </t>
  </si>
  <si>
    <t>Kincstárjegyek beváltása</t>
  </si>
  <si>
    <t>Módosítás jogcíme</t>
  </si>
  <si>
    <t>Bevétel összesen</t>
  </si>
  <si>
    <t>Szem.  juttatások</t>
  </si>
  <si>
    <t>Munka-adókat terhelő jár.</t>
  </si>
  <si>
    <t>Ellátottak pénzbeni  juttatásai</t>
  </si>
  <si>
    <t>Beruházás</t>
  </si>
  <si>
    <t xml:space="preserve">Felújítás </t>
  </si>
  <si>
    <t>Felhalm.célú p.e.átadás</t>
  </si>
  <si>
    <t>Megelőlegezések visszafize-tése</t>
  </si>
  <si>
    <t>Intézményfinanszírozás</t>
  </si>
  <si>
    <t>Finanszírozási kiadás</t>
  </si>
  <si>
    <t>Működési  céltartalék</t>
  </si>
  <si>
    <t>Csatorna céltartalék</t>
  </si>
  <si>
    <t>Helyi adóból származó bevételekcél tartaléka</t>
  </si>
  <si>
    <t>Forgatési célú értékpapírok lekötése</t>
  </si>
  <si>
    <t>Közhatalmi bevétel</t>
  </si>
  <si>
    <t>Működési bevétel</t>
  </si>
  <si>
    <t>Önk. műk.célú költségvet. tám.</t>
  </si>
  <si>
    <t>Műk.célú tám. ÁH-n belülről</t>
  </si>
  <si>
    <t>Műk.célú pénzeszk.átvétel ÁH-n kívülről</t>
  </si>
  <si>
    <t>Önk. felhalm.c. ktgvet. tám.</t>
  </si>
  <si>
    <t>Felhalm.célú tám. ÁH-n belülről</t>
  </si>
  <si>
    <t>Felhalm.célú pénzeszk.átvétel ÁH-n kívülről</t>
  </si>
  <si>
    <t>Forgatési célú értékpapírok beváltása</t>
  </si>
  <si>
    <t>Maradvány igénybevétele</t>
  </si>
  <si>
    <t>ÁH-n belülre</t>
  </si>
  <si>
    <t>ÁH-n kívülre</t>
  </si>
  <si>
    <t>20, 36, 40/2020</t>
  </si>
  <si>
    <t>Közbeszerzési ellenőrzési díj fejl.tartalékból</t>
  </si>
  <si>
    <t>21/2020</t>
  </si>
  <si>
    <t>Óvodamúzeum emlékszoba ablakainak UV védelemmel ellátása fejl.tartalékból</t>
  </si>
  <si>
    <t>22/2020</t>
  </si>
  <si>
    <t>Változási vázrajz készítése (1070/1, 1070/2, 1071 hrsz) fejl.tartalékból</t>
  </si>
  <si>
    <t>23/2020</t>
  </si>
  <si>
    <t>Építőipari ktgvetés tervezői program előfiz.díj fejl.tart</t>
  </si>
  <si>
    <t>24/2020</t>
  </si>
  <si>
    <t>EFOP 4.1.8 Könytár pályázat beruházási előleg elszámolása pénzmaradványból</t>
  </si>
  <si>
    <t>25/2020</t>
  </si>
  <si>
    <t>EFOP 4.1.9 Múzeum pályázat beruházási előleg elszámolása pénzmaradványból</t>
  </si>
  <si>
    <t>26/2020</t>
  </si>
  <si>
    <t>EFOP 4.1.9 Múzeum egyéb dologi kiadás emelkedése miatt többletigény fejl.tartalékból</t>
  </si>
  <si>
    <t>27/2020</t>
  </si>
  <si>
    <t>EFOP 4.1.9 Múzeum pályázati előirányzatok kerekítéseknek összevezetése</t>
  </si>
  <si>
    <t>28/2020</t>
  </si>
  <si>
    <t>EFOP 4.1.9 Múzeum átcsoportosítás szakmai szolg-ról tárgyi eszközre</t>
  </si>
  <si>
    <t>29/2020</t>
  </si>
  <si>
    <t>Zongorához stúdiógörgő beszerzése fejl.tartalékból</t>
  </si>
  <si>
    <t>30/2020</t>
  </si>
  <si>
    <t>Közbeszerzési jogi tanácsadás, útépítés, útfelújítás egybeszámítási szakvélemény fejl.tartalékból</t>
  </si>
  <si>
    <t>31/2020</t>
  </si>
  <si>
    <t>EFOP 4.1.8 Könyvtár átcsoportosítás szakmai szolg-ról tárgyi eszközre</t>
  </si>
  <si>
    <t>32/2020</t>
  </si>
  <si>
    <t>EFOP 4.1.8 Könyvtár pályázat és EFOP 4.1.9 Múzeum pályázat közbeszerzési eljárás lebonyolítása fejl.tartalékból</t>
  </si>
  <si>
    <t>33/2020</t>
  </si>
  <si>
    <t>Intézményfin. Polg.Hiv Samsung tablet beszerzése fejl.tartalékból</t>
  </si>
  <si>
    <t>35/2020</t>
  </si>
  <si>
    <t>Intézményfin. Polg.Hiv önkormányzati tanácsadó alkalmazása fejl.tartalékból</t>
  </si>
  <si>
    <t>37/2020</t>
  </si>
  <si>
    <t>Intézményfin. Polg.Hiv Dell Inspiron laptop beszerzése fejl.tartalékból</t>
  </si>
  <si>
    <t>38/2020</t>
  </si>
  <si>
    <t>400M Jókai utca felújításához plusz finanszírozás fejl.tartalékból</t>
  </si>
  <si>
    <t>Egyenleg</t>
  </si>
  <si>
    <t>39/2020</t>
  </si>
  <si>
    <t>Ingatlan értékbecslés (Mv 285 hrsz) fejl.tartalékból</t>
  </si>
  <si>
    <t>41/2020</t>
  </si>
  <si>
    <t>Tornaterem felújításához plusz önerő biztosítása, fejl.tartalékból</t>
  </si>
  <si>
    <t>43/2020</t>
  </si>
  <si>
    <t>Acél kétszárnyas kiskapu készítése Egészségházhoz, fejl.tartalékból</t>
  </si>
  <si>
    <t>45/2020</t>
  </si>
  <si>
    <t>Vészhelyzeti kiadások (szórólap, védőmaszk, tölcséres hangsugárzó) tartalékból</t>
  </si>
  <si>
    <t>46/2020</t>
  </si>
  <si>
    <t>2019.évi pénzmaradvány felhasználása a zárszámadási rendelet alapján</t>
  </si>
  <si>
    <t>47/2020</t>
  </si>
  <si>
    <t>2019.évi normatíva visszafizetésre TKT-tól pénzeszköz átvétel</t>
  </si>
  <si>
    <t>48,51,52/2020</t>
  </si>
  <si>
    <t>Bérkompenzáció, szoc.ág pótlék, kult.pótlék bevétele és továbbadása intézményeknek</t>
  </si>
  <si>
    <t>49/2020</t>
  </si>
  <si>
    <t>Közfoglalkoztatás bevétel és személyi kiadások</t>
  </si>
  <si>
    <t>53/2020</t>
  </si>
  <si>
    <t>TeamViewer program éves előfizetési díja fejl.tartalékból</t>
  </si>
  <si>
    <t>Bevételek összesen</t>
  </si>
  <si>
    <t>Szem jell.</t>
  </si>
  <si>
    <t>Járulék</t>
  </si>
  <si>
    <t>Ber.célú p.e.átadás</t>
  </si>
  <si>
    <t>Műk.célú bevétel</t>
  </si>
  <si>
    <t>Felhalm. Bevétel</t>
  </si>
  <si>
    <t>Felhalm.c.bevétel</t>
  </si>
  <si>
    <t>Maradvány</t>
  </si>
  <si>
    <t>ÁH-n belülről</t>
  </si>
  <si>
    <t>ÁH-n kívülről</t>
  </si>
  <si>
    <t>Informatikai eszközbeszerzése tartalék terhére</t>
  </si>
  <si>
    <t>2019.évi maradvány igénybevétele</t>
  </si>
  <si>
    <t>Anyakönyvelői közreműködési díjra ei. Képzése</t>
  </si>
  <si>
    <t>Telefonbevételekből ei. képzés közvetített szolgáltatásra</t>
  </si>
  <si>
    <t>Önkormányzati tanácsadó kiadásaira ei. képzés plusz finanszírozás</t>
  </si>
  <si>
    <t xml:space="preserve">SNI fejlesztésre átcsoportosítás </t>
  </si>
  <si>
    <t>2019.évi maradvány  igénybevétele</t>
  </si>
  <si>
    <t>Kulturális illetménypótlék</t>
  </si>
  <si>
    <t>Ellátottak pénzbeni juttatásai</t>
  </si>
  <si>
    <t>Felh.célú p.e.átadás</t>
  </si>
  <si>
    <t>Megelőlege-zések  visszafiz.</t>
  </si>
  <si>
    <t>Működési céltartalék</t>
  </si>
  <si>
    <t>Forgatási célú értékpapírok vásárlása</t>
  </si>
  <si>
    <t xml:space="preserve">az államháztartásról szóló 2011. évi CXCV. Törvény az  102.  § (3) bekezdésében foglalt előírások alapján </t>
  </si>
  <si>
    <t>2018.évi teljesített ei.</t>
  </si>
  <si>
    <t>2019. évi módosított (várható) előirányzat</t>
  </si>
  <si>
    <t>2020. évi eredeti előirányzat</t>
  </si>
  <si>
    <t>Forgatási  célú értékpapírok beváltása</t>
  </si>
  <si>
    <t>ÁH-n belüli megelőlegezések</t>
  </si>
  <si>
    <t>Áh-n belüli megelőlegezések visszafizetése</t>
  </si>
  <si>
    <t>Felhalmozási célú tám. Áh belülről</t>
  </si>
  <si>
    <t>Likvid hitel törlesztése</t>
  </si>
  <si>
    <t>Viziközmű hitel törlesztése</t>
  </si>
  <si>
    <t>Kötvény törlesztése</t>
  </si>
  <si>
    <t>Felhalmozási tartalék</t>
  </si>
  <si>
    <t>Pályázatok (e Ft-ban)</t>
  </si>
  <si>
    <t>Beérkezett pályázati támogatás 2016-tól</t>
  </si>
  <si>
    <t>Önerő</t>
  </si>
  <si>
    <t>Kamat-bevétel</t>
  </si>
  <si>
    <t>Összes bevétel (2+3+4)</t>
  </si>
  <si>
    <t>Kiadások 2018-ig teljesítve</t>
  </si>
  <si>
    <t>Kiadások 2019-ig teljesítve</t>
  </si>
  <si>
    <t>2020. évre áthúzódó feladatok (5-(6+7))</t>
  </si>
  <si>
    <t>2020. évi várható támogatás</t>
  </si>
  <si>
    <t>2020. évi önerő</t>
  </si>
  <si>
    <t>2020. évi kiadások (8+9+10)</t>
  </si>
  <si>
    <t>TOP-2.1.2 Zöld Város</t>
  </si>
  <si>
    <t>TOP-4.1.1 Egészségház</t>
  </si>
  <si>
    <t>EFOP-4.1.8 Könyvtár</t>
  </si>
  <si>
    <t>EFOP-4.1.9 Múzeum</t>
  </si>
  <si>
    <t>TOP-5.3.1 Helyi identitás</t>
  </si>
  <si>
    <t>VP-külterületi utak</t>
  </si>
  <si>
    <t>VP-helyi piac</t>
  </si>
  <si>
    <t xml:space="preserve">TOP-3.2.1 Iskola </t>
  </si>
  <si>
    <t xml:space="preserve">NGM tám. 800M </t>
  </si>
  <si>
    <t xml:space="preserve">BM Brunszvik Terv 400M </t>
  </si>
  <si>
    <t>Tornaterem felújítás</t>
  </si>
  <si>
    <t>LEADER (zongora besz.)</t>
  </si>
  <si>
    <r>
      <t xml:space="preserve">TOP-5.3.1 </t>
    </r>
    <r>
      <rPr>
        <b/>
        <sz val="12"/>
        <color theme="1"/>
        <rFont val="Times New Roman"/>
        <family val="1"/>
        <charset val="238"/>
      </rPr>
      <t>BBK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</si>
</sst>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F_t_-;\-* #,##0.00\ _F_t_-;_-* &quot;-&quot;??\ _F_t_-;_-@_-"/>
    <numFmt numFmtId="164" formatCode="_-* #,##0\ _F_t_-;\-* #,##0\ _F_t_-;_-* &quot;-&quot;??\ _F_t_-;_-@"/>
    <numFmt numFmtId="165" formatCode="#,##0\ ;\-#,##0"/>
    <numFmt numFmtId="166" formatCode="0__"/>
    <numFmt numFmtId="167" formatCode="_-* #,##0.00\ _F_t_-;\-* #,##0.00\ _F_t_-;_-* &quot;-&quot;??\ _F_t_-;_-@"/>
    <numFmt numFmtId="168" formatCode="#,###"/>
    <numFmt numFmtId="169" formatCode="_-* #,##0\ _F_t_-;\-* #,##0\ _F_t_-;_-* &quot;-&quot;??\ _F_t_-;_-@_-"/>
    <numFmt numFmtId="170" formatCode="#,##0\ &quot;Ft&quot;"/>
  </numFmts>
  <fonts count="52" x14ac:knownFonts="1">
    <font>
      <sz val="11"/>
      <color theme="1"/>
      <name val="Arial"/>
    </font>
    <font>
      <b/>
      <sz val="12"/>
      <color theme="1"/>
      <name val="Times New Roman"/>
    </font>
    <font>
      <sz val="12"/>
      <color theme="1"/>
      <name val="Times New Roman"/>
    </font>
    <font>
      <sz val="10"/>
      <color theme="1"/>
      <name val="Times New Roman"/>
    </font>
    <font>
      <b/>
      <sz val="12"/>
      <color theme="1"/>
      <name val="Times"/>
    </font>
    <font>
      <sz val="8"/>
      <color theme="1"/>
      <name val="Times"/>
    </font>
    <font>
      <sz val="12"/>
      <color theme="1"/>
      <name val="Times"/>
    </font>
    <font>
      <b/>
      <i/>
      <sz val="9"/>
      <color theme="1"/>
      <name val="Times"/>
    </font>
    <font>
      <b/>
      <i/>
      <sz val="10"/>
      <color theme="1"/>
      <name val="Times"/>
    </font>
    <font>
      <b/>
      <sz val="10"/>
      <color theme="1"/>
      <name val="Times New Roman"/>
    </font>
    <font>
      <b/>
      <sz val="8"/>
      <color theme="1"/>
      <name val="Times"/>
    </font>
    <font>
      <i/>
      <sz val="10"/>
      <color theme="1"/>
      <name val="Times New Roman"/>
    </font>
    <font>
      <sz val="10"/>
      <color theme="1"/>
      <name val="Times"/>
    </font>
    <font>
      <b/>
      <sz val="10"/>
      <color theme="1"/>
      <name val="Times"/>
    </font>
    <font>
      <sz val="11"/>
      <color theme="1"/>
      <name val="Calibri"/>
    </font>
    <font>
      <b/>
      <sz val="12"/>
      <color rgb="FF000000"/>
      <name val="Times"/>
    </font>
    <font>
      <b/>
      <i/>
      <sz val="10"/>
      <color rgb="FF000000"/>
      <name val="Times"/>
    </font>
    <font>
      <sz val="11"/>
      <color rgb="FF000000"/>
      <name val="Calibri"/>
    </font>
    <font>
      <b/>
      <sz val="10"/>
      <color rgb="FF000000"/>
      <name val="Times New Roman"/>
    </font>
    <font>
      <sz val="10"/>
      <color rgb="FF000000"/>
      <name val="Times New Roman"/>
    </font>
    <font>
      <i/>
      <sz val="10"/>
      <color rgb="FF000000"/>
      <name val="Times New Roman"/>
    </font>
    <font>
      <sz val="11"/>
      <name val="Arial"/>
    </font>
    <font>
      <b/>
      <sz val="11"/>
      <color rgb="FF000000"/>
      <name val="Calibri"/>
    </font>
    <font>
      <sz val="11"/>
      <color rgb="FF000000"/>
      <name val="Times New Roman"/>
    </font>
    <font>
      <b/>
      <i/>
      <sz val="10"/>
      <color theme="1"/>
      <name val="Times New Roman"/>
    </font>
    <font>
      <b/>
      <sz val="11"/>
      <color theme="1"/>
      <name val="Calibri"/>
    </font>
    <font>
      <sz val="10"/>
      <color rgb="FFFF0000"/>
      <name val="Times New Roman"/>
    </font>
    <font>
      <i/>
      <sz val="8"/>
      <color theme="1"/>
      <name val="Times New Roman"/>
    </font>
    <font>
      <sz val="11"/>
      <color theme="1"/>
      <name val="Times New Roman"/>
    </font>
    <font>
      <b/>
      <sz val="11"/>
      <color theme="1"/>
      <name val="Times"/>
    </font>
    <font>
      <b/>
      <sz val="9"/>
      <color theme="1"/>
      <name val="Times"/>
    </font>
    <font>
      <i/>
      <sz val="8"/>
      <color theme="1"/>
      <name val="Times"/>
    </font>
    <font>
      <i/>
      <sz val="10"/>
      <color theme="1"/>
      <name val="Times"/>
    </font>
    <font>
      <sz val="10"/>
      <color rgb="FFFF0000"/>
      <name val="Times"/>
    </font>
    <font>
      <b/>
      <sz val="8"/>
      <color theme="1"/>
      <name val="Times New Roman"/>
    </font>
    <font>
      <sz val="8"/>
      <color theme="1"/>
      <name val="Times New Roman"/>
    </font>
    <font>
      <sz val="8"/>
      <name val="Times New Roman CE"/>
    </font>
    <font>
      <sz val="11"/>
      <color theme="1"/>
      <name val="Arial"/>
    </font>
    <font>
      <b/>
      <sz val="11"/>
      <color theme="1"/>
      <name val="Calibri"/>
      <family val="2"/>
      <charset val="238"/>
      <scheme val="minor"/>
    </font>
    <font>
      <sz val="12"/>
      <color rgb="FF000000"/>
      <name val="Times new roman ce"/>
      <charset val="238"/>
    </font>
    <font>
      <b/>
      <sz val="10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0"/>
      <name val="Times New Roman"/>
      <family val="1"/>
      <charset val="238"/>
    </font>
    <font>
      <i/>
      <sz val="10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sz val="12"/>
      <name val="Times New Roman CE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indexed="64"/>
      </patternFill>
    </fill>
  </fills>
  <borders count="13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7" fillId="0" borderId="0" applyFont="0" applyFill="0" applyBorder="0" applyAlignment="0" applyProtection="0"/>
    <xf numFmtId="0" fontId="47" fillId="0" borderId="18"/>
  </cellStyleXfs>
  <cellXfs count="1028">
    <xf numFmtId="0" fontId="0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/>
    <xf numFmtId="3" fontId="5" fillId="0" borderId="0" xfId="0" applyNumberFormat="1" applyFont="1"/>
    <xf numFmtId="3" fontId="6" fillId="0" borderId="0" xfId="0" applyNumberFormat="1" applyFont="1"/>
    <xf numFmtId="3" fontId="7" fillId="0" borderId="0" xfId="0" applyNumberFormat="1" applyFont="1" applyAlignment="1">
      <alignment horizontal="left" vertical="center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 wrapText="1"/>
    </xf>
    <xf numFmtId="3" fontId="9" fillId="0" borderId="2" xfId="0" applyNumberFormat="1" applyFont="1" applyBorder="1" applyAlignment="1">
      <alignment horizontal="right" vertical="center" wrapText="1"/>
    </xf>
    <xf numFmtId="3" fontId="10" fillId="0" borderId="0" xfId="0" applyNumberFormat="1" applyFont="1"/>
    <xf numFmtId="3" fontId="4" fillId="0" borderId="0" xfId="0" applyNumberFormat="1" applyFont="1"/>
    <xf numFmtId="0" fontId="11" fillId="0" borderId="2" xfId="0" applyFont="1" applyBorder="1" applyAlignment="1">
      <alignment horizontal="right" vertical="center"/>
    </xf>
    <xf numFmtId="0" fontId="11" fillId="0" borderId="2" xfId="0" applyFont="1" applyBorder="1" applyAlignment="1">
      <alignment horizontal="left" vertical="center" wrapText="1"/>
    </xf>
    <xf numFmtId="3" fontId="11" fillId="0" borderId="2" xfId="0" applyNumberFormat="1" applyFont="1" applyBorder="1" applyAlignment="1">
      <alignment vertical="center"/>
    </xf>
    <xf numFmtId="3" fontId="12" fillId="0" borderId="0" xfId="0" applyNumberFormat="1" applyFont="1"/>
    <xf numFmtId="0" fontId="11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vertical="center"/>
    </xf>
    <xf numFmtId="3" fontId="13" fillId="0" borderId="0" xfId="0" applyNumberFormat="1" applyFont="1"/>
    <xf numFmtId="0" fontId="14" fillId="0" borderId="0" xfId="0" applyFont="1" applyAlignment="1">
      <alignment wrapText="1"/>
    </xf>
    <xf numFmtId="3" fontId="15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right"/>
    </xf>
    <xf numFmtId="0" fontId="17" fillId="0" borderId="0" xfId="0" applyFont="1"/>
    <xf numFmtId="0" fontId="2" fillId="0" borderId="0" xfId="0" applyFont="1"/>
    <xf numFmtId="0" fontId="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" fillId="0" borderId="2" xfId="0" applyFont="1" applyBorder="1" applyAlignment="1">
      <alignment horizontal="right" vertical="center" wrapText="1"/>
    </xf>
    <xf numFmtId="0" fontId="18" fillId="0" borderId="4" xfId="0" applyFont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7" fillId="0" borderId="5" xfId="0" applyFont="1" applyBorder="1"/>
    <xf numFmtId="0" fontId="18" fillId="0" borderId="6" xfId="0" applyFont="1" applyBorder="1" applyAlignment="1">
      <alignment horizontal="left" vertical="center"/>
    </xf>
    <xf numFmtId="164" fontId="18" fillId="2" borderId="6" xfId="0" applyNumberFormat="1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164" fontId="18" fillId="2" borderId="4" xfId="0" applyNumberFormat="1" applyFont="1" applyFill="1" applyBorder="1" applyAlignment="1">
      <alignment vertical="center" wrapText="1"/>
    </xf>
    <xf numFmtId="3" fontId="9" fillId="0" borderId="2" xfId="0" applyNumberFormat="1" applyFont="1" applyBorder="1" applyAlignment="1">
      <alignment vertical="center"/>
    </xf>
    <xf numFmtId="0" fontId="19" fillId="0" borderId="8" xfId="0" applyFont="1" applyBorder="1"/>
    <xf numFmtId="3" fontId="19" fillId="0" borderId="8" xfId="0" applyNumberFormat="1" applyFont="1" applyBorder="1"/>
    <xf numFmtId="0" fontId="19" fillId="0" borderId="9" xfId="0" applyFont="1" applyBorder="1"/>
    <xf numFmtId="3" fontId="19" fillId="0" borderId="10" xfId="0" applyNumberFormat="1" applyFont="1" applyBorder="1"/>
    <xf numFmtId="3" fontId="3" fillId="0" borderId="8" xfId="0" applyNumberFormat="1" applyFont="1" applyBorder="1"/>
    <xf numFmtId="0" fontId="19" fillId="0" borderId="11" xfId="0" applyFont="1" applyBorder="1"/>
    <xf numFmtId="3" fontId="19" fillId="0" borderId="8" xfId="0" applyNumberFormat="1" applyFont="1" applyBorder="1" applyAlignment="1">
      <alignment wrapText="1"/>
    </xf>
    <xf numFmtId="0" fontId="20" fillId="0" borderId="11" xfId="0" applyFont="1" applyBorder="1"/>
    <xf numFmtId="9" fontId="19" fillId="0" borderId="11" xfId="0" applyNumberFormat="1" applyFont="1" applyBorder="1"/>
    <xf numFmtId="0" fontId="9" fillId="0" borderId="12" xfId="0" applyFont="1" applyBorder="1" applyAlignment="1">
      <alignment horizontal="center"/>
    </xf>
    <xf numFmtId="3" fontId="9" fillId="0" borderId="2" xfId="0" applyNumberFormat="1" applyFont="1" applyBorder="1"/>
    <xf numFmtId="3" fontId="3" fillId="0" borderId="0" xfId="0" applyNumberFormat="1" applyFont="1"/>
    <xf numFmtId="0" fontId="18" fillId="0" borderId="8" xfId="0" applyFont="1" applyBorder="1" applyAlignment="1">
      <alignment horizontal="left" vertical="center"/>
    </xf>
    <xf numFmtId="3" fontId="18" fillId="2" borderId="8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horizontal="right"/>
    </xf>
    <xf numFmtId="0" fontId="19" fillId="0" borderId="2" xfId="0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19" fillId="0" borderId="2" xfId="0" applyFont="1" applyBorder="1" applyAlignment="1">
      <alignment horizontal="right" vertical="center"/>
    </xf>
    <xf numFmtId="0" fontId="19" fillId="0" borderId="2" xfId="0" applyFont="1" applyBorder="1" applyAlignment="1">
      <alignment vertical="center" wrapText="1"/>
    </xf>
    <xf numFmtId="0" fontId="20" fillId="0" borderId="16" xfId="0" applyFont="1" applyBorder="1" applyAlignment="1">
      <alignment horizontal="left" vertical="center" wrapText="1"/>
    </xf>
    <xf numFmtId="3" fontId="20" fillId="0" borderId="8" xfId="0" applyNumberFormat="1" applyFont="1" applyBorder="1"/>
    <xf numFmtId="0" fontId="20" fillId="0" borderId="14" xfId="0" applyFont="1" applyBorder="1" applyAlignment="1">
      <alignment horizontal="left" vertical="center" wrapText="1"/>
    </xf>
    <xf numFmtId="3" fontId="3" fillId="0" borderId="2" xfId="0" applyNumberFormat="1" applyFont="1" applyBorder="1"/>
    <xf numFmtId="0" fontId="19" fillId="2" borderId="18" xfId="0" applyFont="1" applyFill="1" applyBorder="1"/>
    <xf numFmtId="0" fontId="19" fillId="0" borderId="0" xfId="0" applyFont="1" applyAlignment="1">
      <alignment vertical="center"/>
    </xf>
    <xf numFmtId="0" fontId="19" fillId="2" borderId="19" xfId="0" applyFont="1" applyFill="1" applyBorder="1"/>
    <xf numFmtId="3" fontId="19" fillId="2" borderId="19" xfId="0" applyNumberFormat="1" applyFont="1" applyFill="1" applyBorder="1"/>
    <xf numFmtId="0" fontId="3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164" fontId="3" fillId="0" borderId="2" xfId="0" applyNumberFormat="1" applyFont="1" applyBorder="1" applyAlignment="1">
      <alignment vertical="center"/>
    </xf>
    <xf numFmtId="0" fontId="9" fillId="0" borderId="0" xfId="0" applyFont="1"/>
    <xf numFmtId="0" fontId="18" fillId="0" borderId="2" xfId="0" applyFont="1" applyBorder="1" applyAlignment="1">
      <alignment horizontal="right" vertical="center"/>
    </xf>
    <xf numFmtId="0" fontId="9" fillId="0" borderId="2" xfId="0" applyFont="1" applyBorder="1" applyAlignment="1">
      <alignment horizontal="left" vertical="center"/>
    </xf>
    <xf numFmtId="164" fontId="9" fillId="0" borderId="2" xfId="0" applyNumberFormat="1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/>
    </xf>
    <xf numFmtId="164" fontId="11" fillId="0" borderId="2" xfId="0" applyNumberFormat="1" applyFont="1" applyBorder="1" applyAlignment="1">
      <alignment vertical="center"/>
    </xf>
    <xf numFmtId="0" fontId="9" fillId="0" borderId="2" xfId="0" applyFont="1" applyBorder="1" applyAlignment="1">
      <alignment vertical="center" wrapText="1"/>
    </xf>
    <xf numFmtId="0" fontId="11" fillId="0" borderId="0" xfId="0" applyFont="1"/>
    <xf numFmtId="49" fontId="5" fillId="0" borderId="0" xfId="0" applyNumberFormat="1" applyFont="1"/>
    <xf numFmtId="49" fontId="7" fillId="0" borderId="0" xfId="0" applyNumberFormat="1" applyFont="1" applyAlignment="1">
      <alignment horizontal="left" vertical="center"/>
    </xf>
    <xf numFmtId="49" fontId="10" fillId="0" borderId="2" xfId="0" applyNumberFormat="1" applyFont="1" applyBorder="1" applyAlignment="1">
      <alignment horizontal="left" vertical="center" wrapText="1"/>
    </xf>
    <xf numFmtId="3" fontId="10" fillId="0" borderId="2" xfId="0" applyNumberFormat="1" applyFont="1" applyBorder="1" applyAlignment="1">
      <alignment vertical="center" wrapText="1"/>
    </xf>
    <xf numFmtId="3" fontId="10" fillId="0" borderId="2" xfId="0" applyNumberFormat="1" applyFont="1" applyBorder="1" applyAlignment="1">
      <alignment horizontal="righ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9" fontId="19" fillId="0" borderId="20" xfId="0" applyNumberFormat="1" applyFont="1" applyBorder="1"/>
    <xf numFmtId="0" fontId="18" fillId="0" borderId="4" xfId="0" applyFont="1" applyBorder="1" applyAlignment="1">
      <alignment vertical="center"/>
    </xf>
    <xf numFmtId="49" fontId="10" fillId="0" borderId="0" xfId="0" applyNumberFormat="1" applyFont="1" applyAlignment="1">
      <alignment horizontal="left" vertical="center" wrapText="1"/>
    </xf>
    <xf numFmtId="3" fontId="18" fillId="0" borderId="4" xfId="0" applyNumberFormat="1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3" fontId="17" fillId="0" borderId="0" xfId="0" applyNumberFormat="1" applyFont="1"/>
    <xf numFmtId="3" fontId="18" fillId="0" borderId="21" xfId="0" applyNumberFormat="1" applyFont="1" applyBorder="1"/>
    <xf numFmtId="9" fontId="19" fillId="0" borderId="21" xfId="0" applyNumberFormat="1" applyFont="1" applyBorder="1"/>
    <xf numFmtId="0" fontId="19" fillId="0" borderId="21" xfId="0" applyFont="1" applyBorder="1"/>
    <xf numFmtId="0" fontId="19" fillId="0" borderId="0" xfId="0" applyFont="1"/>
    <xf numFmtId="9" fontId="19" fillId="0" borderId="0" xfId="0" applyNumberFormat="1" applyFont="1"/>
    <xf numFmtId="0" fontId="17" fillId="0" borderId="3" xfId="0" applyFont="1" applyBorder="1"/>
    <xf numFmtId="9" fontId="19" fillId="0" borderId="3" xfId="0" applyNumberFormat="1" applyFont="1" applyBorder="1"/>
    <xf numFmtId="0" fontId="18" fillId="0" borderId="7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164" fontId="18" fillId="2" borderId="23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right" vertical="center" wrapText="1"/>
    </xf>
    <xf numFmtId="165" fontId="19" fillId="0" borderId="0" xfId="0" applyNumberFormat="1" applyFont="1"/>
    <xf numFmtId="165" fontId="19" fillId="0" borderId="8" xfId="0" applyNumberFormat="1" applyFont="1" applyBorder="1"/>
    <xf numFmtId="164" fontId="19" fillId="0" borderId="8" xfId="0" applyNumberFormat="1" applyFont="1" applyBorder="1"/>
    <xf numFmtId="0" fontId="18" fillId="0" borderId="11" xfId="0" applyFont="1" applyBorder="1" applyAlignment="1">
      <alignment horizontal="left" vertical="center"/>
    </xf>
    <xf numFmtId="164" fontId="18" fillId="2" borderId="8" xfId="0" applyNumberFormat="1" applyFont="1" applyFill="1" applyBorder="1" applyAlignment="1">
      <alignment horizontal="center" vertical="center" wrapText="1"/>
    </xf>
    <xf numFmtId="165" fontId="19" fillId="0" borderId="8" xfId="0" applyNumberFormat="1" applyFont="1" applyBorder="1" applyAlignment="1">
      <alignment horizontal="right"/>
    </xf>
    <xf numFmtId="9" fontId="19" fillId="0" borderId="8" xfId="0" applyNumberFormat="1" applyFont="1" applyBorder="1"/>
    <xf numFmtId="0" fontId="18" fillId="0" borderId="8" xfId="0" applyFont="1" applyBorder="1"/>
    <xf numFmtId="165" fontId="18" fillId="0" borderId="8" xfId="0" applyNumberFormat="1" applyFont="1" applyBorder="1" applyAlignment="1">
      <alignment horizontal="center"/>
    </xf>
    <xf numFmtId="0" fontId="3" fillId="0" borderId="12" xfId="0" applyFont="1" applyBorder="1" applyAlignment="1">
      <alignment horizontal="left" vertical="center" wrapText="1"/>
    </xf>
    <xf numFmtId="0" fontId="18" fillId="0" borderId="24" xfId="0" applyFont="1" applyBorder="1" applyAlignment="1">
      <alignment vertical="center"/>
    </xf>
    <xf numFmtId="164" fontId="18" fillId="2" borderId="25" xfId="0" applyNumberFormat="1" applyFont="1" applyFill="1" applyBorder="1" applyAlignment="1">
      <alignment horizontal="center" vertical="center" wrapText="1"/>
    </xf>
    <xf numFmtId="0" fontId="18" fillId="0" borderId="8" xfId="0" applyFont="1" applyBorder="1" applyAlignment="1">
      <alignment vertical="center"/>
    </xf>
    <xf numFmtId="3" fontId="18" fillId="0" borderId="8" xfId="0" applyNumberFormat="1" applyFont="1" applyBorder="1" applyAlignment="1">
      <alignment vertical="center"/>
    </xf>
    <xf numFmtId="3" fontId="18" fillId="2" borderId="26" xfId="0" applyNumberFormat="1" applyFont="1" applyFill="1" applyBorder="1" applyAlignment="1">
      <alignment horizontal="center" vertical="center"/>
    </xf>
    <xf numFmtId="3" fontId="18" fillId="2" borderId="4" xfId="0" applyNumberFormat="1" applyFont="1" applyFill="1" applyBorder="1" applyAlignment="1">
      <alignment vertical="center"/>
    </xf>
    <xf numFmtId="3" fontId="18" fillId="2" borderId="19" xfId="0" applyNumberFormat="1" applyFont="1" applyFill="1" applyBorder="1" applyAlignment="1">
      <alignment horizontal="center" vertical="center"/>
    </xf>
    <xf numFmtId="165" fontId="18" fillId="2" borderId="19" xfId="0" applyNumberFormat="1" applyFont="1" applyFill="1" applyBorder="1" applyAlignment="1">
      <alignment horizontal="center" vertical="center"/>
    </xf>
    <xf numFmtId="165" fontId="17" fillId="0" borderId="0" xfId="0" applyNumberFormat="1" applyFont="1"/>
    <xf numFmtId="49" fontId="6" fillId="0" borderId="0" xfId="0" applyNumberFormat="1" applyFont="1"/>
    <xf numFmtId="0" fontId="17" fillId="0" borderId="21" xfId="0" applyFont="1" applyBorder="1"/>
    <xf numFmtId="3" fontId="19" fillId="0" borderId="0" xfId="0" applyNumberFormat="1" applyFont="1"/>
    <xf numFmtId="3" fontId="19" fillId="0" borderId="21" xfId="0" applyNumberFormat="1" applyFont="1" applyBorder="1"/>
    <xf numFmtId="0" fontId="22" fillId="0" borderId="0" xfId="0" applyFont="1"/>
    <xf numFmtId="0" fontId="9" fillId="0" borderId="12" xfId="0" applyFont="1" applyBorder="1" applyAlignment="1">
      <alignment horizontal="left" vertical="center"/>
    </xf>
    <xf numFmtId="164" fontId="3" fillId="0" borderId="2" xfId="0" applyNumberFormat="1" applyFont="1" applyBorder="1"/>
    <xf numFmtId="0" fontId="11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23" fillId="0" borderId="0" xfId="0" applyFont="1"/>
    <xf numFmtId="0" fontId="23" fillId="0" borderId="3" xfId="0" applyFont="1" applyBorder="1" applyAlignment="1">
      <alignment horizontal="right"/>
    </xf>
    <xf numFmtId="0" fontId="19" fillId="0" borderId="29" xfId="0" applyFont="1" applyBorder="1"/>
    <xf numFmtId="0" fontId="19" fillId="0" borderId="30" xfId="0" applyFont="1" applyBorder="1"/>
    <xf numFmtId="0" fontId="19" fillId="0" borderId="31" xfId="0" applyFont="1" applyBorder="1"/>
    <xf numFmtId="0" fontId="19" fillId="0" borderId="32" xfId="0" applyFont="1" applyBorder="1"/>
    <xf numFmtId="0" fontId="9" fillId="0" borderId="33" xfId="0" applyFont="1" applyBorder="1" applyAlignment="1">
      <alignment horizont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wrapText="1"/>
    </xf>
    <xf numFmtId="0" fontId="23" fillId="0" borderId="0" xfId="0" applyFont="1" applyAlignment="1">
      <alignment wrapText="1"/>
    </xf>
    <xf numFmtId="0" fontId="19" fillId="0" borderId="37" xfId="0" applyFont="1" applyBorder="1"/>
    <xf numFmtId="3" fontId="19" fillId="0" borderId="13" xfId="0" applyNumberFormat="1" applyFont="1" applyBorder="1"/>
    <xf numFmtId="3" fontId="3" fillId="0" borderId="38" xfId="0" applyNumberFormat="1" applyFont="1" applyBorder="1"/>
    <xf numFmtId="3" fontId="3" fillId="0" borderId="14" xfId="0" applyNumberFormat="1" applyFont="1" applyBorder="1"/>
    <xf numFmtId="0" fontId="19" fillId="0" borderId="39" xfId="0" applyFont="1" applyBorder="1"/>
    <xf numFmtId="3" fontId="19" fillId="0" borderId="40" xfId="0" applyNumberFormat="1" applyFont="1" applyBorder="1"/>
    <xf numFmtId="0" fontId="3" fillId="0" borderId="37" xfId="0" applyFont="1" applyBorder="1"/>
    <xf numFmtId="0" fontId="18" fillId="0" borderId="5" xfId="0" applyFont="1" applyBorder="1"/>
    <xf numFmtId="3" fontId="9" fillId="0" borderId="38" xfId="0" applyNumberFormat="1" applyFont="1" applyBorder="1"/>
    <xf numFmtId="0" fontId="19" fillId="0" borderId="2" xfId="0" applyFont="1" applyBorder="1"/>
    <xf numFmtId="0" fontId="18" fillId="0" borderId="39" xfId="0" applyFont="1" applyBorder="1"/>
    <xf numFmtId="3" fontId="18" fillId="0" borderId="40" xfId="0" applyNumberFormat="1" applyFont="1" applyBorder="1"/>
    <xf numFmtId="3" fontId="18" fillId="0" borderId="41" xfId="0" applyNumberFormat="1" applyFont="1" applyBorder="1"/>
    <xf numFmtId="0" fontId="3" fillId="0" borderId="39" xfId="0" applyFont="1" applyBorder="1"/>
    <xf numFmtId="3" fontId="3" fillId="0" borderId="40" xfId="0" applyNumberFormat="1" applyFont="1" applyBorder="1"/>
    <xf numFmtId="3" fontId="3" fillId="0" borderId="41" xfId="0" applyNumberFormat="1" applyFont="1" applyBorder="1"/>
    <xf numFmtId="0" fontId="9" fillId="0" borderId="29" xfId="0" applyFont="1" applyBorder="1"/>
    <xf numFmtId="3" fontId="9" fillId="0" borderId="30" xfId="0" applyNumberFormat="1" applyFont="1" applyBorder="1"/>
    <xf numFmtId="3" fontId="9" fillId="0" borderId="32" xfId="0" applyNumberFormat="1" applyFont="1" applyBorder="1"/>
    <xf numFmtId="0" fontId="18" fillId="0" borderId="0" xfId="0" applyFont="1"/>
    <xf numFmtId="3" fontId="18" fillId="0" borderId="0" xfId="0" applyNumberFormat="1" applyFont="1"/>
    <xf numFmtId="0" fontId="18" fillId="0" borderId="42" xfId="0" applyFont="1" applyBorder="1" applyAlignment="1">
      <alignment horizont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wrapText="1"/>
    </xf>
    <xf numFmtId="3" fontId="19" fillId="0" borderId="2" xfId="0" applyNumberFormat="1" applyFont="1" applyBorder="1"/>
    <xf numFmtId="3" fontId="19" fillId="0" borderId="38" xfId="0" applyNumberFormat="1" applyFont="1" applyBorder="1"/>
    <xf numFmtId="0" fontId="18" fillId="0" borderId="29" xfId="0" applyFont="1" applyBorder="1"/>
    <xf numFmtId="3" fontId="18" fillId="0" borderId="30" xfId="0" applyNumberFormat="1" applyFont="1" applyBorder="1"/>
    <xf numFmtId="3" fontId="18" fillId="0" borderId="45" xfId="0" applyNumberFormat="1" applyFont="1" applyBorder="1"/>
    <xf numFmtId="0" fontId="18" fillId="0" borderId="46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18" fillId="0" borderId="33" xfId="0" applyFont="1" applyBorder="1" applyAlignment="1">
      <alignment horizontal="center" wrapText="1"/>
    </xf>
    <xf numFmtId="3" fontId="19" fillId="0" borderId="13" xfId="0" applyNumberFormat="1" applyFont="1" applyBorder="1" applyAlignment="1">
      <alignment horizontal="right"/>
    </xf>
    <xf numFmtId="3" fontId="19" fillId="0" borderId="2" xfId="0" applyNumberFormat="1" applyFont="1" applyBorder="1" applyAlignment="1">
      <alignment horizontal="right"/>
    </xf>
    <xf numFmtId="3" fontId="19" fillId="0" borderId="38" xfId="0" applyNumberFormat="1" applyFont="1" applyBorder="1" applyAlignment="1">
      <alignment horizontal="right"/>
    </xf>
    <xf numFmtId="3" fontId="18" fillId="0" borderId="40" xfId="0" applyNumberFormat="1" applyFont="1" applyBorder="1" applyAlignment="1">
      <alignment horizontal="right"/>
    </xf>
    <xf numFmtId="3" fontId="18" fillId="0" borderId="41" xfId="0" applyNumberFormat="1" applyFont="1" applyBorder="1" applyAlignment="1">
      <alignment horizontal="right"/>
    </xf>
    <xf numFmtId="3" fontId="19" fillId="0" borderId="40" xfId="0" applyNumberFormat="1" applyFont="1" applyBorder="1" applyAlignment="1">
      <alignment horizontal="right"/>
    </xf>
    <xf numFmtId="0" fontId="3" fillId="0" borderId="39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3" fontId="9" fillId="0" borderId="40" xfId="0" applyNumberFormat="1" applyFont="1" applyBorder="1"/>
    <xf numFmtId="3" fontId="9" fillId="0" borderId="41" xfId="0" applyNumberFormat="1" applyFont="1" applyBorder="1"/>
    <xf numFmtId="3" fontId="19" fillId="0" borderId="41" xfId="0" applyNumberFormat="1" applyFont="1" applyBorder="1" applyAlignment="1">
      <alignment horizontal="right"/>
    </xf>
    <xf numFmtId="3" fontId="18" fillId="0" borderId="30" xfId="0" applyNumberFormat="1" applyFont="1" applyBorder="1" applyAlignment="1">
      <alignment horizontal="right"/>
    </xf>
    <xf numFmtId="3" fontId="18" fillId="0" borderId="32" xfId="0" applyNumberFormat="1" applyFont="1" applyBorder="1" applyAlignment="1">
      <alignment horizontal="right"/>
    </xf>
    <xf numFmtId="0" fontId="1" fillId="0" borderId="3" xfId="0" applyFont="1" applyBorder="1" applyAlignment="1">
      <alignment wrapText="1"/>
    </xf>
    <xf numFmtId="0" fontId="9" fillId="0" borderId="33" xfId="0" applyFont="1" applyBorder="1" applyAlignment="1">
      <alignment horizontal="center" vertical="center" wrapText="1"/>
    </xf>
    <xf numFmtId="3" fontId="3" fillId="0" borderId="13" xfId="0" applyNumberFormat="1" applyFont="1" applyBorder="1"/>
    <xf numFmtId="0" fontId="19" fillId="0" borderId="37" xfId="0" applyFont="1" applyBorder="1" applyAlignment="1">
      <alignment horizontal="left"/>
    </xf>
    <xf numFmtId="3" fontId="18" fillId="0" borderId="45" xfId="0" applyNumberFormat="1" applyFont="1" applyBorder="1" applyAlignment="1">
      <alignment horizontal="right"/>
    </xf>
    <xf numFmtId="0" fontId="9" fillId="0" borderId="37" xfId="0" applyFont="1" applyBorder="1"/>
    <xf numFmtId="3" fontId="9" fillId="0" borderId="13" xfId="0" applyNumberFormat="1" applyFont="1" applyBorder="1"/>
    <xf numFmtId="0" fontId="9" fillId="0" borderId="39" xfId="0" applyFont="1" applyBorder="1"/>
    <xf numFmtId="0" fontId="3" fillId="0" borderId="13" xfId="0" applyFont="1" applyBorder="1"/>
    <xf numFmtId="0" fontId="3" fillId="0" borderId="33" xfId="0" applyFont="1" applyBorder="1"/>
    <xf numFmtId="3" fontId="9" fillId="0" borderId="34" xfId="0" applyNumberFormat="1" applyFont="1" applyBorder="1"/>
    <xf numFmtId="3" fontId="3" fillId="0" borderId="35" xfId="0" applyNumberFormat="1" applyFont="1" applyBorder="1"/>
    <xf numFmtId="0" fontId="3" fillId="0" borderId="48" xfId="0" applyFont="1" applyBorder="1"/>
    <xf numFmtId="3" fontId="9" fillId="0" borderId="49" xfId="0" applyNumberFormat="1" applyFont="1" applyBorder="1"/>
    <xf numFmtId="3" fontId="9" fillId="0" borderId="31" xfId="0" applyNumberFormat="1" applyFont="1" applyBorder="1"/>
    <xf numFmtId="0" fontId="3" fillId="0" borderId="0" xfId="0" applyFont="1" applyAlignment="1">
      <alignment horizontal="right"/>
    </xf>
    <xf numFmtId="0" fontId="9" fillId="0" borderId="6" xfId="0" applyFont="1" applyBorder="1" applyAlignment="1">
      <alignment horizontal="center" vertical="center" wrapText="1"/>
    </xf>
    <xf numFmtId="0" fontId="3" fillId="0" borderId="8" xfId="0" applyFont="1" applyBorder="1"/>
    <xf numFmtId="0" fontId="9" fillId="0" borderId="8" xfId="0" applyFont="1" applyBorder="1"/>
    <xf numFmtId="0" fontId="9" fillId="0" borderId="19" xfId="0" applyFont="1" applyBorder="1"/>
    <xf numFmtId="0" fontId="9" fillId="0" borderId="0" xfId="0" applyFont="1" applyAlignment="1">
      <alignment vertical="center"/>
    </xf>
    <xf numFmtId="0" fontId="3" fillId="0" borderId="51" xfId="0" applyFont="1" applyBorder="1" applyAlignment="1">
      <alignment vertical="center"/>
    </xf>
    <xf numFmtId="3" fontId="3" fillId="0" borderId="52" xfId="0" applyNumberFormat="1" applyFont="1" applyBorder="1" applyAlignment="1">
      <alignment horizontal="right" vertical="center" wrapText="1"/>
    </xf>
    <xf numFmtId="3" fontId="3" fillId="0" borderId="53" xfId="0" applyNumberFormat="1" applyFont="1" applyBorder="1" applyAlignment="1">
      <alignment horizontal="right" vertical="center" wrapText="1"/>
    </xf>
    <xf numFmtId="3" fontId="9" fillId="0" borderId="54" xfId="0" applyNumberFormat="1" applyFont="1" applyBorder="1" applyAlignment="1">
      <alignment horizontal="right" vertical="center"/>
    </xf>
    <xf numFmtId="0" fontId="3" fillId="0" borderId="55" xfId="0" applyFont="1" applyBorder="1" applyAlignment="1">
      <alignment vertical="center"/>
    </xf>
    <xf numFmtId="3" fontId="3" fillId="0" borderId="56" xfId="0" applyNumberFormat="1" applyFont="1" applyBorder="1" applyAlignment="1">
      <alignment horizontal="right" vertical="center" wrapText="1"/>
    </xf>
    <xf numFmtId="3" fontId="3" fillId="0" borderId="57" xfId="0" applyNumberFormat="1" applyFont="1" applyBorder="1" applyAlignment="1">
      <alignment horizontal="right" vertical="center" wrapText="1"/>
    </xf>
    <xf numFmtId="0" fontId="11" fillId="0" borderId="55" xfId="0" applyFont="1" applyBorder="1" applyAlignment="1">
      <alignment vertical="center" wrapText="1"/>
    </xf>
    <xf numFmtId="3" fontId="11" fillId="0" borderId="56" xfId="0" applyNumberFormat="1" applyFont="1" applyBorder="1" applyAlignment="1">
      <alignment horizontal="right" vertical="center" wrapText="1"/>
    </xf>
    <xf numFmtId="3" fontId="11" fillId="0" borderId="57" xfId="0" applyNumberFormat="1" applyFont="1" applyBorder="1" applyAlignment="1">
      <alignment horizontal="right" vertical="center" wrapText="1"/>
    </xf>
    <xf numFmtId="3" fontId="24" fillId="0" borderId="58" xfId="0" applyNumberFormat="1" applyFont="1" applyBorder="1" applyAlignment="1">
      <alignment horizontal="right" vertical="center"/>
    </xf>
    <xf numFmtId="0" fontId="3" fillId="0" borderId="59" xfId="0" applyFont="1" applyBorder="1" applyAlignment="1">
      <alignment vertical="center"/>
    </xf>
    <xf numFmtId="3" fontId="3" fillId="0" borderId="60" xfId="0" applyNumberFormat="1" applyFont="1" applyBorder="1" applyAlignment="1">
      <alignment horizontal="right" vertical="center" wrapText="1"/>
    </xf>
    <xf numFmtId="3" fontId="3" fillId="0" borderId="61" xfId="0" applyNumberFormat="1" applyFont="1" applyBorder="1" applyAlignment="1">
      <alignment horizontal="right" vertical="center" wrapText="1"/>
    </xf>
    <xf numFmtId="3" fontId="3" fillId="0" borderId="62" xfId="0" applyNumberFormat="1" applyFont="1" applyBorder="1" applyAlignment="1">
      <alignment horizontal="right" vertical="center" wrapText="1"/>
    </xf>
    <xf numFmtId="3" fontId="9" fillId="0" borderId="8" xfId="0" applyNumberFormat="1" applyFont="1" applyBorder="1" applyAlignment="1">
      <alignment horizontal="right" vertical="center"/>
    </xf>
    <xf numFmtId="0" fontId="3" fillId="0" borderId="37" xfId="0" applyFont="1" applyBorder="1" applyAlignment="1">
      <alignment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3" fillId="0" borderId="12" xfId="0" applyNumberFormat="1" applyFont="1" applyBorder="1" applyAlignment="1">
      <alignment horizontal="right" vertical="center" wrapText="1"/>
    </xf>
    <xf numFmtId="3" fontId="9" fillId="0" borderId="11" xfId="0" applyNumberFormat="1" applyFont="1" applyBorder="1" applyAlignment="1">
      <alignment horizontal="right" vertical="center"/>
    </xf>
    <xf numFmtId="3" fontId="9" fillId="0" borderId="63" xfId="0" applyNumberFormat="1" applyFont="1" applyBorder="1" applyAlignment="1">
      <alignment horizontal="right" vertical="center"/>
    </xf>
    <xf numFmtId="3" fontId="3" fillId="0" borderId="14" xfId="0" applyNumberFormat="1" applyFont="1" applyBorder="1" applyAlignment="1">
      <alignment horizontal="right" vertical="center" wrapText="1"/>
    </xf>
    <xf numFmtId="3" fontId="3" fillId="0" borderId="64" xfId="0" applyNumberFormat="1" applyFont="1" applyBorder="1" applyAlignment="1">
      <alignment horizontal="right" vertical="center" wrapText="1"/>
    </xf>
    <xf numFmtId="0" fontId="3" fillId="0" borderId="29" xfId="0" applyFont="1" applyBorder="1" applyAlignment="1">
      <alignment vertical="center"/>
    </xf>
    <xf numFmtId="3" fontId="3" fillId="0" borderId="31" xfId="0" applyNumberFormat="1" applyFont="1" applyBorder="1" applyAlignment="1">
      <alignment horizontal="right" vertical="center" wrapText="1"/>
    </xf>
    <xf numFmtId="3" fontId="3" fillId="0" borderId="65" xfId="0" applyNumberFormat="1" applyFont="1" applyBorder="1" applyAlignment="1">
      <alignment horizontal="right" vertical="center" wrapText="1"/>
    </xf>
    <xf numFmtId="3" fontId="9" fillId="0" borderId="19" xfId="0" applyNumberFormat="1" applyFont="1" applyBorder="1" applyAlignment="1">
      <alignment horizontal="right" vertical="center"/>
    </xf>
    <xf numFmtId="0" fontId="9" fillId="0" borderId="66" xfId="0" applyFont="1" applyBorder="1" applyAlignment="1">
      <alignment vertical="center" wrapText="1"/>
    </xf>
    <xf numFmtId="3" fontId="9" fillId="0" borderId="67" xfId="0" applyNumberFormat="1" applyFont="1" applyBorder="1" applyAlignment="1">
      <alignment horizontal="right" vertical="center" wrapText="1"/>
    </xf>
    <xf numFmtId="3" fontId="9" fillId="0" borderId="68" xfId="0" applyNumberFormat="1" applyFont="1" applyBorder="1" applyAlignment="1">
      <alignment horizontal="right" vertical="center" wrapText="1"/>
    </xf>
    <xf numFmtId="3" fontId="9" fillId="0" borderId="69" xfId="0" applyNumberFormat="1" applyFont="1" applyBorder="1" applyAlignment="1">
      <alignment horizontal="right" vertical="center" wrapText="1"/>
    </xf>
    <xf numFmtId="17" fontId="3" fillId="0" borderId="59" xfId="0" applyNumberFormat="1" applyFont="1" applyBorder="1" applyAlignment="1">
      <alignment vertical="center"/>
    </xf>
    <xf numFmtId="3" fontId="9" fillId="0" borderId="58" xfId="0" applyNumberFormat="1" applyFont="1" applyBorder="1" applyAlignment="1">
      <alignment horizontal="right" vertical="center"/>
    </xf>
    <xf numFmtId="0" fontId="9" fillId="0" borderId="37" xfId="0" applyFont="1" applyBorder="1" applyAlignment="1">
      <alignment vertical="center"/>
    </xf>
    <xf numFmtId="3" fontId="9" fillId="0" borderId="12" xfId="0" applyNumberFormat="1" applyFont="1" applyBorder="1" applyAlignment="1">
      <alignment horizontal="right" vertical="center" wrapText="1"/>
    </xf>
    <xf numFmtId="0" fontId="9" fillId="0" borderId="37" xfId="0" applyFont="1" applyBorder="1" applyAlignment="1">
      <alignment vertical="center" wrapText="1"/>
    </xf>
    <xf numFmtId="0" fontId="9" fillId="0" borderId="37" xfId="0" applyFont="1" applyBorder="1" applyAlignment="1">
      <alignment horizontal="left" vertical="center" wrapText="1"/>
    </xf>
    <xf numFmtId="0" fontId="3" fillId="0" borderId="70" xfId="0" applyFont="1" applyBorder="1" applyAlignment="1">
      <alignment vertical="center"/>
    </xf>
    <xf numFmtId="3" fontId="3" fillId="0" borderId="71" xfId="0" applyNumberFormat="1" applyFont="1" applyBorder="1" applyAlignment="1">
      <alignment horizontal="right" vertical="center" wrapText="1"/>
    </xf>
    <xf numFmtId="3" fontId="3" fillId="0" borderId="72" xfId="0" applyNumberFormat="1" applyFont="1" applyBorder="1" applyAlignment="1">
      <alignment horizontal="right" vertical="center" wrapText="1"/>
    </xf>
    <xf numFmtId="0" fontId="3" fillId="0" borderId="73" xfId="0" applyFont="1" applyBorder="1" applyAlignment="1">
      <alignment vertical="center"/>
    </xf>
    <xf numFmtId="3" fontId="3" fillId="0" borderId="74" xfId="0" applyNumberFormat="1" applyFont="1" applyBorder="1" applyAlignment="1">
      <alignment horizontal="right" vertical="center" wrapText="1"/>
    </xf>
    <xf numFmtId="3" fontId="3" fillId="0" borderId="75" xfId="0" applyNumberFormat="1" applyFont="1" applyBorder="1" applyAlignment="1">
      <alignment horizontal="right" vertical="center" wrapText="1"/>
    </xf>
    <xf numFmtId="0" fontId="9" fillId="0" borderId="48" xfId="0" applyFont="1" applyBorder="1" applyAlignment="1">
      <alignment vertical="center"/>
    </xf>
    <xf numFmtId="3" fontId="9" fillId="0" borderId="61" xfId="0" applyNumberFormat="1" applyFont="1" applyBorder="1" applyAlignment="1">
      <alignment horizontal="right" vertical="center" wrapText="1"/>
    </xf>
    <xf numFmtId="3" fontId="9" fillId="0" borderId="76" xfId="0" applyNumberFormat="1" applyFont="1" applyBorder="1" applyAlignment="1">
      <alignment horizontal="right" vertical="center" wrapText="1"/>
    </xf>
    <xf numFmtId="3" fontId="9" fillId="0" borderId="4" xfId="0" applyNumberFormat="1" applyFont="1" applyBorder="1" applyAlignment="1">
      <alignment horizontal="right" vertical="center"/>
    </xf>
    <xf numFmtId="0" fontId="3" fillId="0" borderId="51" xfId="0" applyFont="1" applyBorder="1" applyAlignment="1">
      <alignment vertical="center" wrapText="1"/>
    </xf>
    <xf numFmtId="3" fontId="9" fillId="0" borderId="52" xfId="0" applyNumberFormat="1" applyFont="1" applyBorder="1" applyAlignment="1">
      <alignment horizontal="right" vertical="center" wrapText="1"/>
    </xf>
    <xf numFmtId="3" fontId="9" fillId="0" borderId="77" xfId="0" applyNumberFormat="1" applyFont="1" applyBorder="1" applyAlignment="1">
      <alignment horizontal="right" vertical="center"/>
    </xf>
    <xf numFmtId="0" fontId="3" fillId="0" borderId="48" xfId="0" applyFont="1" applyBorder="1" applyAlignment="1">
      <alignment vertical="center"/>
    </xf>
    <xf numFmtId="3" fontId="3" fillId="0" borderId="76" xfId="0" applyNumberFormat="1" applyFont="1" applyBorder="1" applyAlignment="1">
      <alignment horizontal="right" vertical="center" wrapText="1"/>
    </xf>
    <xf numFmtId="3" fontId="9" fillId="0" borderId="14" xfId="0" applyNumberFormat="1" applyFont="1" applyBorder="1" applyAlignment="1">
      <alignment horizontal="right" vertical="center" wrapText="1"/>
    </xf>
    <xf numFmtId="3" fontId="9" fillId="0" borderId="64" xfId="0" applyNumberFormat="1" applyFont="1" applyBorder="1" applyAlignment="1">
      <alignment horizontal="right" vertical="center" wrapText="1"/>
    </xf>
    <xf numFmtId="0" fontId="9" fillId="0" borderId="66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3" fontId="9" fillId="0" borderId="78" xfId="0" applyNumberFormat="1" applyFont="1" applyBorder="1" applyAlignment="1">
      <alignment horizontal="right" vertical="center" wrapText="1"/>
    </xf>
    <xf numFmtId="3" fontId="3" fillId="0" borderId="0" xfId="0" applyNumberFormat="1" applyFont="1" applyAlignment="1">
      <alignment horizontal="center" vertical="center" wrapText="1"/>
    </xf>
    <xf numFmtId="3" fontId="9" fillId="0" borderId="29" xfId="0" applyNumberFormat="1" applyFont="1" applyBorder="1" applyAlignment="1">
      <alignment horizontal="center" vertical="center" wrapText="1"/>
    </xf>
    <xf numFmtId="3" fontId="9" fillId="0" borderId="31" xfId="0" applyNumberFormat="1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0" fontId="19" fillId="0" borderId="9" xfId="0" applyFont="1" applyBorder="1" applyAlignment="1">
      <alignment horizontal="right" vertical="center"/>
    </xf>
    <xf numFmtId="3" fontId="9" fillId="0" borderId="42" xfId="0" applyNumberFormat="1" applyFont="1" applyBorder="1"/>
    <xf numFmtId="3" fontId="9" fillId="0" borderId="17" xfId="0" applyNumberFormat="1" applyFont="1" applyBorder="1"/>
    <xf numFmtId="3" fontId="9" fillId="0" borderId="44" xfId="0" applyNumberFormat="1" applyFont="1" applyBorder="1"/>
    <xf numFmtId="3" fontId="9" fillId="0" borderId="43" xfId="0" applyNumberFormat="1" applyFont="1" applyBorder="1"/>
    <xf numFmtId="3" fontId="9" fillId="0" borderId="82" xfId="0" applyNumberFormat="1" applyFont="1" applyBorder="1"/>
    <xf numFmtId="3" fontId="9" fillId="0" borderId="0" xfId="0" applyNumberFormat="1" applyFont="1"/>
    <xf numFmtId="0" fontId="19" fillId="0" borderId="11" xfId="0" applyFont="1" applyBorder="1" applyAlignment="1">
      <alignment horizontal="right" vertical="center"/>
    </xf>
    <xf numFmtId="3" fontId="9" fillId="0" borderId="37" xfId="0" applyNumberFormat="1" applyFont="1" applyBorder="1"/>
    <xf numFmtId="3" fontId="9" fillId="0" borderId="12" xfId="0" applyNumberFormat="1" applyFont="1" applyBorder="1"/>
    <xf numFmtId="0" fontId="18" fillId="0" borderId="11" xfId="0" applyFont="1" applyBorder="1" applyAlignment="1">
      <alignment horizontal="right" vertical="center"/>
    </xf>
    <xf numFmtId="0" fontId="19" fillId="0" borderId="5" xfId="0" applyFont="1" applyBorder="1" applyAlignment="1">
      <alignment horizontal="right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83" xfId="0" applyFont="1" applyBorder="1" applyAlignment="1">
      <alignment horizontal="left" vertical="center" wrapText="1"/>
    </xf>
    <xf numFmtId="3" fontId="9" fillId="0" borderId="5" xfId="0" applyNumberFormat="1" applyFont="1" applyBorder="1"/>
    <xf numFmtId="3" fontId="3" fillId="0" borderId="5" xfId="0" applyNumberFormat="1" applyFont="1" applyBorder="1"/>
    <xf numFmtId="3" fontId="3" fillId="0" borderId="83" xfId="0" applyNumberFormat="1" applyFont="1" applyBorder="1"/>
    <xf numFmtId="3" fontId="14" fillId="0" borderId="0" xfId="0" applyNumberFormat="1" applyFont="1"/>
    <xf numFmtId="0" fontId="3" fillId="0" borderId="5" xfId="0" applyFont="1" applyBorder="1" applyAlignment="1">
      <alignment horizontal="left" wrapText="1"/>
    </xf>
    <xf numFmtId="166" fontId="19" fillId="0" borderId="83" xfId="0" applyNumberFormat="1" applyFont="1" applyBorder="1" applyAlignment="1">
      <alignment horizontal="left" vertical="center" wrapText="1"/>
    </xf>
    <xf numFmtId="3" fontId="3" fillId="0" borderId="37" xfId="0" applyNumberFormat="1" applyFont="1" applyBorder="1"/>
    <xf numFmtId="3" fontId="3" fillId="0" borderId="12" xfId="0" applyNumberFormat="1" applyFont="1" applyBorder="1"/>
    <xf numFmtId="0" fontId="18" fillId="0" borderId="11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/>
    </xf>
    <xf numFmtId="0" fontId="3" fillId="0" borderId="83" xfId="0" applyFont="1" applyBorder="1" applyAlignment="1">
      <alignment horizontal="left" wrapText="1"/>
    </xf>
    <xf numFmtId="0" fontId="18" fillId="0" borderId="20" xfId="0" applyFont="1" applyBorder="1" applyAlignment="1">
      <alignment horizontal="right" vertical="center" wrapText="1"/>
    </xf>
    <xf numFmtId="3" fontId="9" fillId="0" borderId="29" xfId="0" applyNumberFormat="1" applyFont="1" applyBorder="1"/>
    <xf numFmtId="3" fontId="18" fillId="0" borderId="29" xfId="0" applyNumberFormat="1" applyFont="1" applyBorder="1"/>
    <xf numFmtId="3" fontId="18" fillId="0" borderId="31" xfId="0" applyNumberFormat="1" applyFont="1" applyBorder="1"/>
    <xf numFmtId="3" fontId="9" fillId="0" borderId="65" xfId="0" applyNumberFormat="1" applyFont="1" applyBorder="1"/>
    <xf numFmtId="3" fontId="9" fillId="0" borderId="19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14" fillId="0" borderId="0" xfId="0" applyFont="1"/>
    <xf numFmtId="0" fontId="25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vertical="center"/>
    </xf>
    <xf numFmtId="164" fontId="9" fillId="0" borderId="2" xfId="0" applyNumberFormat="1" applyFont="1" applyBorder="1"/>
    <xf numFmtId="0" fontId="18" fillId="0" borderId="14" xfId="0" applyFont="1" applyBorder="1" applyAlignment="1">
      <alignment horizontal="right" vertical="center"/>
    </xf>
    <xf numFmtId="164" fontId="9" fillId="0" borderId="14" xfId="0" applyNumberFormat="1" applyFont="1" applyBorder="1" applyAlignment="1">
      <alignment horizontal="right"/>
    </xf>
    <xf numFmtId="0" fontId="18" fillId="0" borderId="12" xfId="0" applyFont="1" applyBorder="1" applyAlignment="1">
      <alignment horizontal="right" vertical="center"/>
    </xf>
    <xf numFmtId="0" fontId="19" fillId="0" borderId="15" xfId="0" applyFont="1" applyBorder="1" applyAlignment="1">
      <alignment horizontal="left" vertical="center" wrapText="1"/>
    </xf>
    <xf numFmtId="0" fontId="3" fillId="0" borderId="15" xfId="0" applyFont="1" applyBorder="1"/>
    <xf numFmtId="0" fontId="3" fillId="0" borderId="15" xfId="0" applyFont="1" applyBorder="1" applyAlignment="1">
      <alignment vertical="center"/>
    </xf>
    <xf numFmtId="0" fontId="19" fillId="0" borderId="82" xfId="0" applyFont="1" applyBorder="1" applyAlignment="1">
      <alignment horizontal="right" vertical="center"/>
    </xf>
    <xf numFmtId="0" fontId="3" fillId="0" borderId="1" xfId="0" applyFont="1" applyBorder="1" applyAlignment="1">
      <alignment horizontal="left"/>
    </xf>
    <xf numFmtId="166" fontId="19" fillId="0" borderId="1" xfId="0" applyNumberFormat="1" applyFont="1" applyBorder="1" applyAlignment="1">
      <alignment horizontal="left" vertical="center" wrapText="1"/>
    </xf>
    <xf numFmtId="164" fontId="3" fillId="0" borderId="1" xfId="0" applyNumberFormat="1" applyFont="1" applyBorder="1"/>
    <xf numFmtId="0" fontId="3" fillId="0" borderId="1" xfId="0" applyFont="1" applyBorder="1" applyAlignment="1">
      <alignment vertical="center"/>
    </xf>
    <xf numFmtId="0" fontId="3" fillId="0" borderId="43" xfId="0" applyFont="1" applyBorder="1"/>
    <xf numFmtId="0" fontId="19" fillId="0" borderId="17" xfId="0" applyFont="1" applyBorder="1" applyAlignment="1">
      <alignment horizontal="right" vertical="center"/>
    </xf>
    <xf numFmtId="164" fontId="3" fillId="0" borderId="17" xfId="0" applyNumberFormat="1" applyFont="1" applyBorder="1"/>
    <xf numFmtId="0" fontId="19" fillId="0" borderId="12" xfId="0" applyFont="1" applyBorder="1" applyAlignment="1">
      <alignment horizontal="left" vertical="center" wrapText="1"/>
    </xf>
    <xf numFmtId="0" fontId="25" fillId="0" borderId="0" xfId="0" applyFont="1"/>
    <xf numFmtId="164" fontId="9" fillId="0" borderId="14" xfId="0" applyNumberFormat="1" applyFont="1" applyBorder="1"/>
    <xf numFmtId="164" fontId="3" fillId="0" borderId="15" xfId="0" applyNumberFormat="1" applyFont="1" applyBorder="1"/>
    <xf numFmtId="0" fontId="3" fillId="0" borderId="2" xfId="0" applyFont="1" applyBorder="1"/>
    <xf numFmtId="0" fontId="9" fillId="0" borderId="14" xfId="0" applyFont="1" applyBorder="1"/>
    <xf numFmtId="0" fontId="3" fillId="0" borderId="17" xfId="0" applyFont="1" applyBorder="1"/>
    <xf numFmtId="164" fontId="3" fillId="0" borderId="14" xfId="0" applyNumberFormat="1" applyFont="1" applyBorder="1"/>
    <xf numFmtId="0" fontId="18" fillId="0" borderId="15" xfId="0" applyFont="1" applyBorder="1" applyAlignment="1">
      <alignment horizontal="left" vertical="center" wrapText="1"/>
    </xf>
    <xf numFmtId="0" fontId="18" fillId="0" borderId="61" xfId="0" applyFont="1" applyBorder="1" applyAlignment="1">
      <alignment horizontal="right" vertical="center"/>
    </xf>
    <xf numFmtId="0" fontId="9" fillId="0" borderId="2" xfId="0" applyFont="1" applyBorder="1"/>
    <xf numFmtId="0" fontId="18" fillId="0" borderId="64" xfId="0" applyFont="1" applyBorder="1" applyAlignment="1">
      <alignment horizontal="right" vertical="center"/>
    </xf>
    <xf numFmtId="0" fontId="18" fillId="0" borderId="86" xfId="0" applyFont="1" applyBorder="1" applyAlignment="1">
      <alignment horizontal="left" vertical="center" wrapText="1"/>
    </xf>
    <xf numFmtId="164" fontId="3" fillId="0" borderId="86" xfId="0" applyNumberFormat="1" applyFont="1" applyBorder="1"/>
    <xf numFmtId="0" fontId="3" fillId="0" borderId="40" xfId="0" applyFont="1" applyBorder="1"/>
    <xf numFmtId="0" fontId="18" fillId="0" borderId="66" xfId="0" applyFont="1" applyBorder="1" applyAlignment="1">
      <alignment horizontal="right" vertical="center" wrapText="1"/>
    </xf>
    <xf numFmtId="164" fontId="9" fillId="0" borderId="67" xfId="0" applyNumberFormat="1" applyFont="1" applyBorder="1"/>
    <xf numFmtId="49" fontId="3" fillId="0" borderId="12" xfId="0" applyNumberFormat="1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64" fontId="9" fillId="0" borderId="67" xfId="0" applyNumberFormat="1" applyFont="1" applyBorder="1" applyAlignment="1">
      <alignment vertical="center"/>
    </xf>
    <xf numFmtId="3" fontId="9" fillId="0" borderId="67" xfId="0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9" fillId="0" borderId="0" xfId="0" applyFont="1" applyAlignment="1">
      <alignment horizontal="left" vertical="center" wrapText="1"/>
    </xf>
    <xf numFmtId="3" fontId="9" fillId="0" borderId="83" xfId="0" applyNumberFormat="1" applyFont="1" applyBorder="1"/>
    <xf numFmtId="3" fontId="3" fillId="0" borderId="76" xfId="0" applyNumberFormat="1" applyFont="1" applyBorder="1"/>
    <xf numFmtId="0" fontId="19" fillId="0" borderId="37" xfId="0" applyFont="1" applyBorder="1" applyAlignment="1">
      <alignment horizontal="right" vertical="center"/>
    </xf>
    <xf numFmtId="3" fontId="9" fillId="0" borderId="11" xfId="0" applyNumberFormat="1" applyFont="1" applyBorder="1"/>
    <xf numFmtId="3" fontId="26" fillId="0" borderId="2" xfId="0" applyNumberFormat="1" applyFont="1" applyBorder="1"/>
    <xf numFmtId="0" fontId="18" fillId="0" borderId="0" xfId="0" applyFont="1" applyAlignment="1">
      <alignment horizontal="left" vertical="center" wrapText="1"/>
    </xf>
    <xf numFmtId="0" fontId="18" fillId="0" borderId="83" xfId="0" applyFont="1" applyBorder="1" applyAlignment="1">
      <alignment horizontal="left" vertical="center" wrapText="1"/>
    </xf>
    <xf numFmtId="0" fontId="18" fillId="0" borderId="37" xfId="0" applyFont="1" applyBorder="1" applyAlignment="1">
      <alignment horizontal="right" vertical="center" wrapText="1"/>
    </xf>
    <xf numFmtId="0" fontId="3" fillId="0" borderId="83" xfId="0" applyFont="1" applyBorder="1" applyAlignment="1">
      <alignment horizontal="left"/>
    </xf>
    <xf numFmtId="0" fontId="3" fillId="0" borderId="76" xfId="0" applyFont="1" applyBorder="1"/>
    <xf numFmtId="0" fontId="18" fillId="0" borderId="29" xfId="0" applyFont="1" applyBorder="1" applyAlignment="1">
      <alignment horizontal="right" vertical="center" wrapText="1"/>
    </xf>
    <xf numFmtId="0" fontId="18" fillId="0" borderId="39" xfId="0" applyFont="1" applyBorder="1" applyAlignment="1">
      <alignment horizontal="right" vertical="center"/>
    </xf>
    <xf numFmtId="3" fontId="9" fillId="0" borderId="39" xfId="0" applyNumberFormat="1" applyFont="1" applyBorder="1"/>
    <xf numFmtId="3" fontId="9" fillId="0" borderId="14" xfId="0" applyNumberFormat="1" applyFont="1" applyBorder="1"/>
    <xf numFmtId="0" fontId="19" fillId="0" borderId="63" xfId="0" applyFont="1" applyBorder="1" applyAlignment="1">
      <alignment horizontal="left" vertical="center" wrapText="1"/>
    </xf>
    <xf numFmtId="3" fontId="3" fillId="0" borderId="11" xfId="0" applyNumberFormat="1" applyFont="1" applyBorder="1"/>
    <xf numFmtId="3" fontId="3" fillId="0" borderId="15" xfId="0" applyNumberFormat="1" applyFont="1" applyBorder="1"/>
    <xf numFmtId="3" fontId="3" fillId="0" borderId="63" xfId="0" applyNumberFormat="1" applyFont="1" applyBorder="1"/>
    <xf numFmtId="0" fontId="18" fillId="0" borderId="42" xfId="0" applyFont="1" applyBorder="1" applyAlignment="1">
      <alignment horizontal="right" vertical="center"/>
    </xf>
    <xf numFmtId="0" fontId="20" fillId="0" borderId="24" xfId="0" applyFont="1" applyBorder="1" applyAlignment="1">
      <alignment horizontal="right" vertical="center"/>
    </xf>
    <xf numFmtId="0" fontId="11" fillId="0" borderId="86" xfId="0" applyFont="1" applyBorder="1" applyAlignment="1">
      <alignment horizontal="left"/>
    </xf>
    <xf numFmtId="166" fontId="20" fillId="0" borderId="90" xfId="0" applyNumberFormat="1" applyFont="1" applyBorder="1" applyAlignment="1">
      <alignment horizontal="left" vertical="center" wrapText="1"/>
    </xf>
    <xf numFmtId="3" fontId="11" fillId="0" borderId="15" xfId="0" applyNumberFormat="1" applyFont="1" applyBorder="1"/>
    <xf numFmtId="3" fontId="11" fillId="0" borderId="63" xfId="0" applyNumberFormat="1" applyFont="1" applyBorder="1"/>
    <xf numFmtId="3" fontId="11" fillId="0" borderId="86" xfId="0" applyNumberFormat="1" applyFont="1" applyBorder="1"/>
    <xf numFmtId="3" fontId="11" fillId="0" borderId="90" xfId="0" applyNumberFormat="1" applyFont="1" applyBorder="1"/>
    <xf numFmtId="3" fontId="3" fillId="0" borderId="42" xfId="0" applyNumberFormat="1" applyFont="1" applyBorder="1"/>
    <xf numFmtId="3" fontId="3" fillId="0" borderId="17" xfId="0" applyNumberFormat="1" applyFont="1" applyBorder="1"/>
    <xf numFmtId="3" fontId="3" fillId="0" borderId="44" xfId="0" applyNumberFormat="1" applyFont="1" applyBorder="1"/>
    <xf numFmtId="0" fontId="19" fillId="0" borderId="42" xfId="0" applyFont="1" applyBorder="1" applyAlignment="1">
      <alignment horizontal="right" vertical="center"/>
    </xf>
    <xf numFmtId="3" fontId="3" fillId="0" borderId="43" xfId="0" applyNumberFormat="1" applyFont="1" applyBorder="1"/>
    <xf numFmtId="0" fontId="20" fillId="0" borderId="37" xfId="0" applyFont="1" applyBorder="1" applyAlignment="1">
      <alignment horizontal="right" vertical="center"/>
    </xf>
    <xf numFmtId="0" fontId="11" fillId="0" borderId="12" xfId="0" applyFont="1" applyBorder="1" applyAlignment="1">
      <alignment horizontal="left"/>
    </xf>
    <xf numFmtId="0" fontId="20" fillId="0" borderId="63" xfId="0" applyFont="1" applyBorder="1" applyAlignment="1">
      <alignment horizontal="left" vertical="center" wrapText="1"/>
    </xf>
    <xf numFmtId="3" fontId="11" fillId="0" borderId="13" xfId="0" applyNumberFormat="1" applyFont="1" applyBorder="1"/>
    <xf numFmtId="3" fontId="11" fillId="0" borderId="2" xfId="0" applyNumberFormat="1" applyFont="1" applyBorder="1"/>
    <xf numFmtId="3" fontId="11" fillId="0" borderId="38" xfId="0" applyNumberFormat="1" applyFont="1" applyBorder="1"/>
    <xf numFmtId="3" fontId="3" fillId="0" borderId="9" xfId="0" applyNumberFormat="1" applyFont="1" applyBorder="1"/>
    <xf numFmtId="3" fontId="3" fillId="0" borderId="1" xfId="0" applyNumberFormat="1" applyFont="1" applyBorder="1"/>
    <xf numFmtId="3" fontId="3" fillId="0" borderId="81" xfId="0" applyNumberFormat="1" applyFont="1" applyBorder="1"/>
    <xf numFmtId="0" fontId="18" fillId="0" borderId="48" xfId="0" applyFont="1" applyBorder="1" applyAlignment="1">
      <alignment horizontal="right" vertical="center"/>
    </xf>
    <xf numFmtId="3" fontId="9" fillId="0" borderId="48" xfId="0" applyNumberFormat="1" applyFont="1" applyBorder="1"/>
    <xf numFmtId="3" fontId="9" fillId="0" borderId="61" xfId="0" applyNumberFormat="1" applyFont="1" applyBorder="1"/>
    <xf numFmtId="3" fontId="9" fillId="0" borderId="91" xfId="0" applyNumberFormat="1" applyFont="1" applyBorder="1"/>
    <xf numFmtId="0" fontId="18" fillId="0" borderId="63" xfId="0" applyFont="1" applyBorder="1" applyAlignment="1">
      <alignment horizontal="left" vertical="center" wrapText="1"/>
    </xf>
    <xf numFmtId="0" fontId="18" fillId="0" borderId="92" xfId="0" applyFont="1" applyBorder="1" applyAlignment="1">
      <alignment horizontal="right" vertical="center" wrapText="1"/>
    </xf>
    <xf numFmtId="3" fontId="9" fillId="0" borderId="92" xfId="0" applyNumberFormat="1" applyFont="1" applyBorder="1"/>
    <xf numFmtId="3" fontId="9" fillId="0" borderId="68" xfId="0" applyNumberFormat="1" applyFont="1" applyBorder="1"/>
    <xf numFmtId="3" fontId="9" fillId="0" borderId="94" xfId="0" applyNumberFormat="1" applyFont="1" applyBorder="1"/>
    <xf numFmtId="3" fontId="9" fillId="0" borderId="95" xfId="0" applyNumberFormat="1" applyFont="1" applyBorder="1"/>
    <xf numFmtId="49" fontId="3" fillId="0" borderId="0" xfId="0" applyNumberFormat="1" applyFont="1"/>
    <xf numFmtId="3" fontId="9" fillId="0" borderId="2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vertical="center"/>
    </xf>
    <xf numFmtId="4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horizontal="right" wrapText="1"/>
    </xf>
    <xf numFmtId="3" fontId="3" fillId="0" borderId="2" xfId="0" applyNumberFormat="1" applyFont="1" applyBorder="1" applyAlignment="1">
      <alignment horizontal="right"/>
    </xf>
    <xf numFmtId="3" fontId="9" fillId="0" borderId="2" xfId="0" applyNumberFormat="1" applyFont="1" applyBorder="1" applyAlignment="1">
      <alignment horizontal="right" vertical="center"/>
    </xf>
    <xf numFmtId="49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3" fontId="9" fillId="0" borderId="37" xfId="0" applyNumberFormat="1" applyFont="1" applyBorder="1" applyAlignment="1">
      <alignment horizontal="center" vertical="center" wrapText="1"/>
    </xf>
    <xf numFmtId="49" fontId="3" fillId="0" borderId="37" xfId="0" applyNumberFormat="1" applyFont="1" applyBorder="1" applyAlignment="1">
      <alignment vertical="center" wrapText="1"/>
    </xf>
    <xf numFmtId="3" fontId="3" fillId="0" borderId="12" xfId="0" applyNumberFormat="1" applyFont="1" applyBorder="1" applyAlignment="1">
      <alignment vertical="center" wrapText="1"/>
    </xf>
    <xf numFmtId="3" fontId="3" fillId="0" borderId="37" xfId="0" applyNumberFormat="1" applyFont="1" applyBorder="1" applyAlignment="1">
      <alignment vertical="center" wrapText="1"/>
    </xf>
    <xf numFmtId="3" fontId="3" fillId="0" borderId="38" xfId="0" applyNumberFormat="1" applyFont="1" applyBorder="1" applyAlignment="1">
      <alignment vertical="center" wrapText="1"/>
    </xf>
    <xf numFmtId="49" fontId="11" fillId="0" borderId="37" xfId="0" applyNumberFormat="1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3" fontId="11" fillId="0" borderId="2" xfId="0" applyNumberFormat="1" applyFont="1" applyBorder="1" applyAlignment="1">
      <alignment vertical="center" wrapText="1"/>
    </xf>
    <xf numFmtId="3" fontId="11" fillId="0" borderId="12" xfId="0" applyNumberFormat="1" applyFont="1" applyBorder="1" applyAlignment="1">
      <alignment vertical="center" wrapText="1"/>
    </xf>
    <xf numFmtId="3" fontId="11" fillId="0" borderId="37" xfId="0" applyNumberFormat="1" applyFont="1" applyBorder="1" applyAlignment="1">
      <alignment vertical="center" wrapText="1"/>
    </xf>
    <xf numFmtId="3" fontId="11" fillId="0" borderId="38" xfId="0" applyNumberFormat="1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3" fontId="11" fillId="0" borderId="14" xfId="0" applyNumberFormat="1" applyFont="1" applyBorder="1" applyAlignment="1">
      <alignment vertical="center" wrapText="1"/>
    </xf>
    <xf numFmtId="0" fontId="11" fillId="0" borderId="14" xfId="0" applyFont="1" applyBorder="1" applyAlignment="1">
      <alignment vertical="center"/>
    </xf>
    <xf numFmtId="3" fontId="11" fillId="0" borderId="64" xfId="0" applyNumberFormat="1" applyFont="1" applyBorder="1" applyAlignment="1">
      <alignment vertical="center" wrapText="1"/>
    </xf>
    <xf numFmtId="49" fontId="3" fillId="0" borderId="29" xfId="0" applyNumberFormat="1" applyFont="1" applyBorder="1" applyAlignment="1">
      <alignment vertical="center" wrapText="1"/>
    </xf>
    <xf numFmtId="0" fontId="3" fillId="0" borderId="31" xfId="0" applyFont="1" applyBorder="1" applyAlignment="1">
      <alignment vertical="center" wrapText="1"/>
    </xf>
    <xf numFmtId="3" fontId="3" fillId="0" borderId="31" xfId="0" applyNumberFormat="1" applyFont="1" applyBorder="1" applyAlignment="1">
      <alignment vertical="center" wrapText="1"/>
    </xf>
    <xf numFmtId="3" fontId="3" fillId="0" borderId="65" xfId="0" applyNumberFormat="1" applyFont="1" applyBorder="1" applyAlignment="1">
      <alignment vertical="center" wrapText="1"/>
    </xf>
    <xf numFmtId="3" fontId="11" fillId="0" borderId="29" xfId="0" applyNumberFormat="1" applyFont="1" applyBorder="1" applyAlignment="1">
      <alignment vertical="center" wrapText="1"/>
    </xf>
    <xf numFmtId="3" fontId="11" fillId="0" borderId="31" xfId="0" applyNumberFormat="1" applyFont="1" applyBorder="1" applyAlignment="1">
      <alignment vertical="center" wrapText="1"/>
    </xf>
    <xf numFmtId="3" fontId="11" fillId="0" borderId="32" xfId="0" applyNumberFormat="1" applyFont="1" applyBorder="1" applyAlignment="1">
      <alignment vertical="center" wrapText="1"/>
    </xf>
    <xf numFmtId="3" fontId="9" fillId="0" borderId="69" xfId="0" applyNumberFormat="1" applyFont="1" applyBorder="1"/>
    <xf numFmtId="3" fontId="9" fillId="0" borderId="66" xfId="0" applyNumberFormat="1" applyFont="1" applyBorder="1" applyAlignment="1">
      <alignment vertical="center" wrapText="1"/>
    </xf>
    <xf numFmtId="3" fontId="9" fillId="0" borderId="67" xfId="0" applyNumberFormat="1" applyFont="1" applyBorder="1" applyAlignment="1">
      <alignment vertical="center" wrapText="1"/>
    </xf>
    <xf numFmtId="3" fontId="9" fillId="0" borderId="78" xfId="0" applyNumberFormat="1" applyFont="1" applyBorder="1" applyAlignment="1">
      <alignment vertical="center" wrapText="1"/>
    </xf>
    <xf numFmtId="0" fontId="3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11" fillId="0" borderId="83" xfId="0" applyFont="1" applyBorder="1" applyAlignment="1">
      <alignment horizontal="left" vertical="center" wrapText="1"/>
    </xf>
    <xf numFmtId="3" fontId="11" fillId="0" borderId="0" xfId="0" applyNumberFormat="1" applyFont="1"/>
    <xf numFmtId="166" fontId="20" fillId="0" borderId="83" xfId="0" applyNumberFormat="1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 wrapText="1"/>
    </xf>
    <xf numFmtId="3" fontId="11" fillId="0" borderId="0" xfId="0" applyNumberFormat="1" applyFont="1" applyAlignment="1">
      <alignment vertical="center" wrapText="1"/>
    </xf>
    <xf numFmtId="0" fontId="20" fillId="0" borderId="2" xfId="0" applyFont="1" applyBorder="1" applyAlignment="1">
      <alignment horizontal="right" vertical="center"/>
    </xf>
    <xf numFmtId="0" fontId="1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 vertical="center" wrapText="1"/>
    </xf>
    <xf numFmtId="3" fontId="19" fillId="0" borderId="2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wrapText="1"/>
    </xf>
    <xf numFmtId="0" fontId="3" fillId="0" borderId="37" xfId="0" applyFont="1" applyBorder="1" applyAlignment="1">
      <alignment horizontal="right" vertical="center" wrapText="1"/>
    </xf>
    <xf numFmtId="3" fontId="18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wrapText="1"/>
    </xf>
    <xf numFmtId="3" fontId="9" fillId="0" borderId="63" xfId="0" applyNumberFormat="1" applyFont="1" applyBorder="1"/>
    <xf numFmtId="0" fontId="9" fillId="0" borderId="13" xfId="0" applyFont="1" applyBorder="1"/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 wrapText="1"/>
    </xf>
    <xf numFmtId="3" fontId="20" fillId="0" borderId="2" xfId="0" applyNumberFormat="1" applyFont="1" applyBorder="1" applyAlignment="1">
      <alignment vertical="center" wrapText="1"/>
    </xf>
    <xf numFmtId="0" fontId="9" fillId="0" borderId="31" xfId="0" applyFont="1" applyBorder="1" applyAlignment="1">
      <alignment horizontal="left" vertical="center"/>
    </xf>
    <xf numFmtId="0" fontId="9" fillId="0" borderId="12" xfId="0" applyFont="1" applyBorder="1" applyAlignment="1">
      <alignment horizontal="right" vertical="center" wrapText="1"/>
    </xf>
    <xf numFmtId="0" fontId="9" fillId="0" borderId="32" xfId="0" applyFont="1" applyBorder="1" applyAlignment="1">
      <alignment horizontal="left"/>
    </xf>
    <xf numFmtId="0" fontId="9" fillId="0" borderId="30" xfId="0" applyFont="1" applyBorder="1"/>
    <xf numFmtId="0" fontId="9" fillId="0" borderId="31" xfId="0" applyFont="1" applyBorder="1"/>
    <xf numFmtId="0" fontId="3" fillId="0" borderId="0" xfId="0" applyFont="1" applyAlignment="1">
      <alignment horizontal="right" wrapText="1"/>
    </xf>
    <xf numFmtId="3" fontId="3" fillId="0" borderId="0" xfId="0" applyNumberFormat="1" applyFont="1" applyAlignment="1">
      <alignment wrapText="1"/>
    </xf>
    <xf numFmtId="0" fontId="9" fillId="0" borderId="2" xfId="0" applyFont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18" fillId="0" borderId="17" xfId="0" applyFont="1" applyBorder="1" applyAlignment="1">
      <alignment horizontal="right" vertical="center"/>
    </xf>
    <xf numFmtId="0" fontId="20" fillId="0" borderId="12" xfId="0" applyFont="1" applyBorder="1" applyAlignment="1">
      <alignment horizontal="right" vertical="center"/>
    </xf>
    <xf numFmtId="166" fontId="20" fillId="0" borderId="13" xfId="0" applyNumberFormat="1" applyFont="1" applyBorder="1" applyAlignment="1">
      <alignment horizontal="left" vertical="center" wrapText="1"/>
    </xf>
    <xf numFmtId="0" fontId="20" fillId="0" borderId="64" xfId="0" applyFont="1" applyBorder="1" applyAlignment="1">
      <alignment horizontal="right" vertical="center"/>
    </xf>
    <xf numFmtId="0" fontId="19" fillId="0" borderId="12" xfId="0" applyFont="1" applyBorder="1" applyAlignment="1">
      <alignment horizontal="right" vertical="center"/>
    </xf>
    <xf numFmtId="0" fontId="20" fillId="0" borderId="12" xfId="0" applyFont="1" applyBorder="1" applyAlignment="1">
      <alignment horizontal="right" vertical="center" wrapText="1"/>
    </xf>
    <xf numFmtId="0" fontId="11" fillId="0" borderId="13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3" fontId="3" fillId="0" borderId="86" xfId="0" applyNumberFormat="1" applyFont="1" applyBorder="1"/>
    <xf numFmtId="0" fontId="17" fillId="0" borderId="1" xfId="0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18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3" borderId="2" xfId="0" applyFont="1" applyFill="1" applyBorder="1"/>
    <xf numFmtId="0" fontId="18" fillId="0" borderId="2" xfId="0" applyFont="1" applyBorder="1"/>
    <xf numFmtId="0" fontId="25" fillId="0" borderId="0" xfId="0" applyFont="1" applyAlignment="1">
      <alignment wrapText="1"/>
    </xf>
    <xf numFmtId="0" fontId="19" fillId="0" borderId="15" xfId="0" applyFont="1" applyBorder="1"/>
    <xf numFmtId="0" fontId="19" fillId="0" borderId="13" xfId="0" applyFont="1" applyBorder="1"/>
    <xf numFmtId="0" fontId="19" fillId="0" borderId="12" xfId="0" applyFont="1" applyBorder="1"/>
    <xf numFmtId="1" fontId="18" fillId="0" borderId="2" xfId="0" applyNumberFormat="1" applyFont="1" applyBorder="1"/>
    <xf numFmtId="1" fontId="19" fillId="0" borderId="2" xfId="0" applyNumberFormat="1" applyFont="1" applyBorder="1"/>
    <xf numFmtId="0" fontId="20" fillId="0" borderId="12" xfId="0" applyFont="1" applyBorder="1" applyAlignment="1">
      <alignment horizontal="left"/>
    </xf>
    <xf numFmtId="1" fontId="20" fillId="0" borderId="13" xfId="0" applyNumberFormat="1" applyFont="1" applyBorder="1" applyAlignment="1">
      <alignment horizontal="left" vertical="center" wrapText="1"/>
    </xf>
    <xf numFmtId="0" fontId="20" fillId="0" borderId="86" xfId="0" applyFont="1" applyBorder="1" applyAlignment="1">
      <alignment horizontal="right" vertical="center"/>
    </xf>
    <xf numFmtId="0" fontId="20" fillId="0" borderId="86" xfId="0" applyFont="1" applyBorder="1" applyAlignment="1">
      <alignment horizontal="left"/>
    </xf>
    <xf numFmtId="1" fontId="20" fillId="0" borderId="86" xfId="0" applyNumberFormat="1" applyFont="1" applyBorder="1" applyAlignment="1">
      <alignment horizontal="left" vertical="center" wrapText="1"/>
    </xf>
    <xf numFmtId="0" fontId="19" fillId="0" borderId="86" xfId="0" applyFont="1" applyBorder="1"/>
    <xf numFmtId="0" fontId="20" fillId="0" borderId="2" xfId="0" applyFont="1" applyBorder="1" applyAlignment="1">
      <alignment horizontal="left"/>
    </xf>
    <xf numFmtId="1" fontId="20" fillId="0" borderId="2" xfId="0" applyNumberFormat="1" applyFont="1" applyBorder="1" applyAlignment="1">
      <alignment horizontal="left" vertical="center" wrapText="1"/>
    </xf>
    <xf numFmtId="1" fontId="3" fillId="0" borderId="2" xfId="0" applyNumberFormat="1" applyFont="1" applyBorder="1"/>
    <xf numFmtId="1" fontId="14" fillId="0" borderId="0" xfId="0" applyNumberFormat="1" applyFont="1" applyAlignment="1">
      <alignment wrapText="1"/>
    </xf>
    <xf numFmtId="0" fontId="20" fillId="0" borderId="2" xfId="0" applyFont="1" applyBorder="1" applyAlignment="1">
      <alignment horizontal="right" vertical="center" wrapText="1"/>
    </xf>
    <xf numFmtId="0" fontId="18" fillId="0" borderId="86" xfId="0" applyFont="1" applyBorder="1" applyAlignment="1">
      <alignment horizontal="right" vertical="center"/>
    </xf>
    <xf numFmtId="0" fontId="18" fillId="0" borderId="86" xfId="0" applyFont="1" applyBorder="1"/>
    <xf numFmtId="0" fontId="18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/>
    <xf numFmtId="0" fontId="19" fillId="0" borderId="40" xfId="0" applyFont="1" applyBorder="1"/>
    <xf numFmtId="0" fontId="19" fillId="0" borderId="64" xfId="0" applyFont="1" applyBorder="1"/>
    <xf numFmtId="0" fontId="18" fillId="0" borderId="66" xfId="0" applyFont="1" applyBorder="1" applyAlignment="1">
      <alignment vertical="center" wrapText="1"/>
    </xf>
    <xf numFmtId="3" fontId="18" fillId="0" borderId="67" xfId="0" applyNumberFormat="1" applyFont="1" applyBorder="1" applyAlignment="1">
      <alignment horizontal="right" vertical="center"/>
    </xf>
    <xf numFmtId="3" fontId="18" fillId="0" borderId="78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3" fontId="26" fillId="0" borderId="0" xfId="0" applyNumberFormat="1" applyFont="1"/>
    <xf numFmtId="0" fontId="14" fillId="0" borderId="1" xfId="0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0" fontId="9" fillId="0" borderId="12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2" xfId="0" applyFont="1" applyBorder="1"/>
    <xf numFmtId="1" fontId="11" fillId="0" borderId="13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/>
    <xf numFmtId="1" fontId="9" fillId="0" borderId="2" xfId="0" applyNumberFormat="1" applyFont="1" applyBorder="1"/>
    <xf numFmtId="0" fontId="3" fillId="0" borderId="2" xfId="0" applyFont="1" applyBorder="1" applyAlignment="1">
      <alignment horizontal="right"/>
    </xf>
    <xf numFmtId="168" fontId="3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horizontal="center" vertical="center" wrapText="1"/>
    </xf>
    <xf numFmtId="168" fontId="9" fillId="0" borderId="66" xfId="0" applyNumberFormat="1" applyFont="1" applyBorder="1" applyAlignment="1">
      <alignment horizontal="center" vertical="center" wrapText="1"/>
    </xf>
    <xf numFmtId="168" fontId="9" fillId="0" borderId="67" xfId="0" applyNumberFormat="1" applyFont="1" applyBorder="1" applyAlignment="1">
      <alignment horizontal="center" vertical="center" wrapText="1"/>
    </xf>
    <xf numFmtId="168" fontId="3" fillId="0" borderId="42" xfId="0" applyNumberFormat="1" applyFont="1" applyBorder="1" applyAlignment="1">
      <alignment horizontal="center" vertical="center" wrapText="1"/>
    </xf>
    <xf numFmtId="168" fontId="3" fillId="0" borderId="17" xfId="0" applyNumberFormat="1" applyFont="1" applyBorder="1" applyAlignment="1">
      <alignment vertical="center" wrapText="1"/>
    </xf>
    <xf numFmtId="3" fontId="3" fillId="0" borderId="17" xfId="0" applyNumberFormat="1" applyFont="1" applyBorder="1" applyAlignment="1">
      <alignment vertical="center" wrapText="1"/>
    </xf>
    <xf numFmtId="168" fontId="3" fillId="0" borderId="37" xfId="0" applyNumberFormat="1" applyFont="1" applyBorder="1" applyAlignment="1">
      <alignment horizontal="center" vertical="center" wrapText="1"/>
    </xf>
    <xf numFmtId="168" fontId="24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vertical="center" wrapText="1"/>
    </xf>
    <xf numFmtId="168" fontId="9" fillId="0" borderId="0" xfId="0" applyNumberFormat="1" applyFont="1" applyAlignment="1">
      <alignment vertical="center" wrapText="1"/>
    </xf>
    <xf numFmtId="168" fontId="3" fillId="0" borderId="2" xfId="0" applyNumberFormat="1" applyFont="1" applyBorder="1" applyAlignment="1">
      <alignment vertical="center" wrapText="1"/>
    </xf>
    <xf numFmtId="168" fontId="3" fillId="0" borderId="2" xfId="0" applyNumberFormat="1" applyFont="1" applyBorder="1" applyAlignment="1">
      <alignment horizontal="left" vertical="center" wrapText="1"/>
    </xf>
    <xf numFmtId="168" fontId="24" fillId="0" borderId="2" xfId="0" applyNumberFormat="1" applyFont="1" applyBorder="1" applyAlignment="1">
      <alignment horizontal="left" vertical="center" wrapText="1"/>
    </xf>
    <xf numFmtId="3" fontId="24" fillId="0" borderId="2" xfId="0" applyNumberFormat="1" applyFont="1" applyBorder="1" applyAlignment="1">
      <alignment vertical="center" wrapText="1"/>
    </xf>
    <xf numFmtId="168" fontId="9" fillId="0" borderId="2" xfId="0" applyNumberFormat="1" applyFont="1" applyBorder="1" applyAlignment="1">
      <alignment horizontal="left" vertical="center" wrapText="1"/>
    </xf>
    <xf numFmtId="168" fontId="9" fillId="0" borderId="2" xfId="0" applyNumberFormat="1" applyFont="1" applyBorder="1" applyAlignment="1">
      <alignment vertical="center" wrapText="1"/>
    </xf>
    <xf numFmtId="0" fontId="9" fillId="0" borderId="86" xfId="0" applyFont="1" applyBorder="1" applyAlignment="1">
      <alignment horizontal="right" vertical="center"/>
    </xf>
    <xf numFmtId="0" fontId="9" fillId="0" borderId="86" xfId="0" applyFont="1" applyBorder="1" applyAlignment="1">
      <alignment horizontal="left" vertical="center" wrapText="1"/>
    </xf>
    <xf numFmtId="0" fontId="9" fillId="0" borderId="86" xfId="0" applyFont="1" applyBorder="1"/>
    <xf numFmtId="0" fontId="9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168" fontId="3" fillId="0" borderId="39" xfId="0" applyNumberFormat="1" applyFont="1" applyBorder="1" applyAlignment="1">
      <alignment horizontal="center" vertical="center" wrapText="1"/>
    </xf>
    <xf numFmtId="168" fontId="9" fillId="0" borderId="14" xfId="0" applyNumberFormat="1" applyFont="1" applyBorder="1" applyAlignment="1">
      <alignment vertical="center" wrapText="1"/>
    </xf>
    <xf numFmtId="3" fontId="24" fillId="0" borderId="14" xfId="0" applyNumberFormat="1" applyFont="1" applyBorder="1" applyAlignment="1">
      <alignment vertical="center" wrapText="1"/>
    </xf>
    <xf numFmtId="168" fontId="3" fillId="0" borderId="66" xfId="0" applyNumberFormat="1" applyFont="1" applyBorder="1" applyAlignment="1">
      <alignment horizontal="center" vertical="center" wrapText="1"/>
    </xf>
    <xf numFmtId="168" fontId="9" fillId="0" borderId="67" xfId="0" applyNumberFormat="1" applyFont="1" applyBorder="1" applyAlignment="1">
      <alignment vertical="center" wrapText="1"/>
    </xf>
    <xf numFmtId="3" fontId="3" fillId="0" borderId="67" xfId="0" applyNumberFormat="1" applyFont="1" applyBorder="1" applyAlignment="1">
      <alignment vertical="center" wrapText="1"/>
    </xf>
    <xf numFmtId="0" fontId="9" fillId="0" borderId="66" xfId="0" applyFont="1" applyBorder="1" applyAlignment="1">
      <alignment horizontal="right" vertical="center" wrapText="1"/>
    </xf>
    <xf numFmtId="1" fontId="9" fillId="0" borderId="67" xfId="0" applyNumberFormat="1" applyFont="1" applyBorder="1"/>
    <xf numFmtId="0" fontId="9" fillId="0" borderId="67" xfId="0" applyFont="1" applyBorder="1"/>
    <xf numFmtId="1" fontId="3" fillId="0" borderId="0" xfId="0" applyNumberFormat="1" applyFont="1"/>
    <xf numFmtId="168" fontId="3" fillId="0" borderId="33" xfId="0" applyNumberFormat="1" applyFont="1" applyBorder="1" applyAlignment="1">
      <alignment horizontal="center" vertical="center" wrapText="1"/>
    </xf>
    <xf numFmtId="168" fontId="24" fillId="0" borderId="35" xfId="0" applyNumberFormat="1" applyFont="1" applyBorder="1" applyAlignment="1">
      <alignment vertical="center" wrapText="1"/>
    </xf>
    <xf numFmtId="3" fontId="3" fillId="0" borderId="35" xfId="0" applyNumberFormat="1" applyFont="1" applyBorder="1" applyAlignment="1">
      <alignment vertical="center" wrapText="1"/>
    </xf>
    <xf numFmtId="3" fontId="9" fillId="0" borderId="35" xfId="0" applyNumberFormat="1" applyFont="1" applyBorder="1" applyAlignment="1">
      <alignment horizontal="right" vertical="center" wrapText="1"/>
    </xf>
    <xf numFmtId="3" fontId="9" fillId="0" borderId="14" xfId="0" applyNumberFormat="1" applyFont="1" applyBorder="1" applyAlignment="1">
      <alignment vertical="center" wrapText="1"/>
    </xf>
    <xf numFmtId="168" fontId="3" fillId="0" borderId="67" xfId="0" applyNumberFormat="1" applyFont="1" applyBorder="1" applyAlignment="1">
      <alignment vertical="center" wrapText="1"/>
    </xf>
    <xf numFmtId="3" fontId="3" fillId="0" borderId="67" xfId="0" applyNumberFormat="1" applyFont="1" applyBorder="1" applyAlignment="1">
      <alignment horizontal="right" vertical="center" wrapText="1"/>
    </xf>
    <xf numFmtId="3" fontId="3" fillId="0" borderId="78" xfId="0" applyNumberFormat="1" applyFont="1" applyBorder="1" applyAlignment="1">
      <alignment horizontal="right" vertical="center" wrapText="1"/>
    </xf>
    <xf numFmtId="168" fontId="3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right" vertical="center" wrapText="1"/>
    </xf>
    <xf numFmtId="168" fontId="3" fillId="0" borderId="2" xfId="0" applyNumberFormat="1" applyFont="1" applyBorder="1" applyAlignment="1">
      <alignment horizontal="center" vertical="center" wrapText="1"/>
    </xf>
    <xf numFmtId="168" fontId="9" fillId="0" borderId="2" xfId="0" applyNumberFormat="1" applyFont="1" applyBorder="1" applyAlignment="1">
      <alignment horizontal="center" vertical="center" wrapText="1"/>
    </xf>
    <xf numFmtId="168" fontId="3" fillId="0" borderId="14" xfId="0" applyNumberFormat="1" applyFont="1" applyBorder="1" applyAlignment="1">
      <alignment horizontal="center" vertical="center" wrapText="1"/>
    </xf>
    <xf numFmtId="168" fontId="3" fillId="0" borderId="14" xfId="0" applyNumberFormat="1" applyFont="1" applyBorder="1" applyAlignment="1">
      <alignment vertical="center" wrapText="1"/>
    </xf>
    <xf numFmtId="3" fontId="3" fillId="0" borderId="14" xfId="0" applyNumberFormat="1" applyFont="1" applyBorder="1" applyAlignment="1">
      <alignment vertical="center" wrapText="1"/>
    </xf>
    <xf numFmtId="168" fontId="24" fillId="0" borderId="17" xfId="0" applyNumberFormat="1" applyFont="1" applyBorder="1" applyAlignment="1">
      <alignment horizontal="left" vertical="center" wrapText="1"/>
    </xf>
    <xf numFmtId="3" fontId="24" fillId="0" borderId="17" xfId="0" applyNumberFormat="1" applyFont="1" applyBorder="1" applyAlignment="1">
      <alignment vertical="center" wrapText="1"/>
    </xf>
    <xf numFmtId="168" fontId="3" fillId="0" borderId="29" xfId="0" applyNumberFormat="1" applyFont="1" applyBorder="1" applyAlignment="1">
      <alignment horizontal="center" vertical="center" wrapText="1"/>
    </xf>
    <xf numFmtId="168" fontId="9" fillId="0" borderId="31" xfId="0" applyNumberFormat="1" applyFont="1" applyBorder="1" applyAlignment="1">
      <alignment vertical="center" wrapText="1"/>
    </xf>
    <xf numFmtId="3" fontId="9" fillId="0" borderId="31" xfId="0" applyNumberFormat="1" applyFont="1" applyBorder="1" applyAlignment="1">
      <alignment vertical="center" wrapText="1"/>
    </xf>
    <xf numFmtId="168" fontId="3" fillId="0" borderId="48" xfId="0" applyNumberFormat="1" applyFont="1" applyBorder="1" applyAlignment="1">
      <alignment horizontal="center" vertical="center" wrapText="1"/>
    </xf>
    <xf numFmtId="168" fontId="9" fillId="0" borderId="61" xfId="0" applyNumberFormat="1" applyFont="1" applyBorder="1" applyAlignment="1">
      <alignment vertical="center" wrapText="1"/>
    </xf>
    <xf numFmtId="3" fontId="9" fillId="0" borderId="61" xfId="0" applyNumberFormat="1" applyFont="1" applyBorder="1" applyAlignment="1">
      <alignment vertical="center" wrapText="1"/>
    </xf>
    <xf numFmtId="168" fontId="9" fillId="0" borderId="35" xfId="0" applyNumberFormat="1" applyFont="1" applyBorder="1" applyAlignment="1">
      <alignment vertical="center" wrapText="1"/>
    </xf>
    <xf numFmtId="168" fontId="11" fillId="0" borderId="2" xfId="0" applyNumberFormat="1" applyFont="1" applyBorder="1" applyAlignment="1">
      <alignment horizontal="left" vertical="center" wrapText="1"/>
    </xf>
    <xf numFmtId="168" fontId="9" fillId="0" borderId="67" xfId="0" applyNumberFormat="1" applyFont="1" applyBorder="1" applyAlignment="1">
      <alignment horizontal="left" vertical="center" wrapText="1"/>
    </xf>
    <xf numFmtId="3" fontId="3" fillId="0" borderId="0" xfId="0" applyNumberFormat="1" applyFont="1" applyAlignment="1">
      <alignment horizontal="right" vertical="center" wrapText="1"/>
    </xf>
    <xf numFmtId="168" fontId="3" fillId="0" borderId="0" xfId="0" applyNumberFormat="1" applyFont="1" applyAlignment="1">
      <alignment horizontal="right" vertical="center" wrapText="1"/>
    </xf>
    <xf numFmtId="168" fontId="14" fillId="0" borderId="0" xfId="0" applyNumberFormat="1" applyFont="1" applyAlignment="1">
      <alignment vertical="center" wrapText="1"/>
    </xf>
    <xf numFmtId="168" fontId="14" fillId="0" borderId="0" xfId="0" applyNumberFormat="1" applyFont="1" applyAlignment="1">
      <alignment horizontal="center" vertical="center" wrapText="1"/>
    </xf>
    <xf numFmtId="168" fontId="9" fillId="0" borderId="50" xfId="0" applyNumberFormat="1" applyFont="1" applyBorder="1" applyAlignment="1">
      <alignment horizontal="center" vertical="center" wrapText="1"/>
    </xf>
    <xf numFmtId="168" fontId="9" fillId="0" borderId="96" xfId="0" applyNumberFormat="1" applyFont="1" applyBorder="1" applyAlignment="1">
      <alignment horizontal="center" vertical="center" wrapText="1"/>
    </xf>
    <xf numFmtId="168" fontId="9" fillId="0" borderId="97" xfId="0" applyNumberFormat="1" applyFont="1" applyBorder="1" applyAlignment="1">
      <alignment horizontal="center" vertical="center" wrapText="1"/>
    </xf>
    <xf numFmtId="168" fontId="13" fillId="0" borderId="0" xfId="0" applyNumberFormat="1" applyFont="1" applyAlignment="1">
      <alignment horizontal="center" vertical="center" wrapText="1"/>
    </xf>
    <xf numFmtId="168" fontId="3" fillId="0" borderId="35" xfId="0" applyNumberFormat="1" applyFont="1" applyBorder="1" applyAlignment="1">
      <alignment vertical="center" wrapText="1"/>
    </xf>
    <xf numFmtId="3" fontId="3" fillId="0" borderId="36" xfId="0" applyNumberFormat="1" applyFont="1" applyBorder="1" applyAlignment="1">
      <alignment vertical="center" wrapText="1"/>
    </xf>
    <xf numFmtId="168" fontId="11" fillId="0" borderId="2" xfId="0" applyNumberFormat="1" applyFont="1" applyBorder="1" applyAlignment="1">
      <alignment vertical="center" wrapText="1"/>
    </xf>
    <xf numFmtId="3" fontId="9" fillId="0" borderId="38" xfId="0" applyNumberFormat="1" applyFont="1" applyBorder="1" applyAlignment="1">
      <alignment vertical="center" wrapText="1"/>
    </xf>
    <xf numFmtId="3" fontId="3" fillId="0" borderId="38" xfId="0" applyNumberFormat="1" applyFont="1" applyBorder="1" applyAlignment="1">
      <alignment horizontal="right" vertical="center" wrapText="1"/>
    </xf>
    <xf numFmtId="3" fontId="9" fillId="0" borderId="31" xfId="0" applyNumberFormat="1" applyFont="1" applyBorder="1" applyAlignment="1">
      <alignment horizontal="right" vertical="center" wrapText="1"/>
    </xf>
    <xf numFmtId="3" fontId="9" fillId="0" borderId="32" xfId="0" applyNumberFormat="1" applyFont="1" applyBorder="1" applyAlignment="1">
      <alignment horizontal="right" vertical="center" wrapText="1"/>
    </xf>
    <xf numFmtId="3" fontId="3" fillId="0" borderId="35" xfId="0" applyNumberFormat="1" applyFont="1" applyBorder="1" applyAlignment="1">
      <alignment horizontal="right" vertical="center" wrapText="1"/>
    </xf>
    <xf numFmtId="3" fontId="3" fillId="0" borderId="36" xfId="0" applyNumberFormat="1" applyFont="1" applyBorder="1" applyAlignment="1">
      <alignment horizontal="right" vertical="center" wrapText="1"/>
    </xf>
    <xf numFmtId="168" fontId="3" fillId="0" borderId="14" xfId="0" applyNumberFormat="1" applyFont="1" applyBorder="1" applyAlignment="1">
      <alignment horizontal="left" vertical="center" wrapText="1"/>
    </xf>
    <xf numFmtId="3" fontId="3" fillId="0" borderId="41" xfId="0" applyNumberFormat="1" applyFont="1" applyBorder="1" applyAlignment="1">
      <alignment horizontal="right" vertical="center" wrapText="1"/>
    </xf>
    <xf numFmtId="3" fontId="9" fillId="0" borderId="32" xfId="0" applyNumberFormat="1" applyFont="1" applyBorder="1" applyAlignment="1">
      <alignment vertical="center" wrapText="1"/>
    </xf>
    <xf numFmtId="3" fontId="3" fillId="0" borderId="61" xfId="0" applyNumberFormat="1" applyFont="1" applyBorder="1" applyAlignment="1">
      <alignment vertical="center" wrapText="1"/>
    </xf>
    <xf numFmtId="3" fontId="9" fillId="0" borderId="91" xfId="0" applyNumberFormat="1" applyFont="1" applyBorder="1" applyAlignment="1">
      <alignment vertical="center" wrapText="1"/>
    </xf>
    <xf numFmtId="3" fontId="9" fillId="0" borderId="36" xfId="0" applyNumberFormat="1" applyFont="1" applyBorder="1" applyAlignment="1">
      <alignment horizontal="right" vertical="center" wrapText="1"/>
    </xf>
    <xf numFmtId="168" fontId="9" fillId="0" borderId="17" xfId="0" applyNumberFormat="1" applyFont="1" applyBorder="1" applyAlignment="1">
      <alignment vertical="center" wrapText="1"/>
    </xf>
    <xf numFmtId="3" fontId="9" fillId="0" borderId="17" xfId="0" applyNumberFormat="1" applyFont="1" applyBorder="1" applyAlignment="1">
      <alignment horizontal="right" vertical="center" wrapText="1"/>
    </xf>
    <xf numFmtId="3" fontId="9" fillId="0" borderId="44" xfId="0" applyNumberFormat="1" applyFont="1" applyBorder="1" applyAlignment="1">
      <alignment horizontal="right" vertical="center" wrapText="1"/>
    </xf>
    <xf numFmtId="3" fontId="3" fillId="0" borderId="44" xfId="0" applyNumberFormat="1" applyFont="1" applyBorder="1" applyAlignment="1">
      <alignment horizontal="right" vertical="center" wrapText="1"/>
    </xf>
    <xf numFmtId="168" fontId="9" fillId="0" borderId="37" xfId="0" applyNumberFormat="1" applyFont="1" applyBorder="1" applyAlignment="1">
      <alignment horizontal="center" vertical="center" wrapText="1"/>
    </xf>
    <xf numFmtId="168" fontId="13" fillId="0" borderId="0" xfId="0" applyNumberFormat="1" applyFont="1" applyAlignment="1">
      <alignment vertical="center" wrapText="1"/>
    </xf>
    <xf numFmtId="3" fontId="9" fillId="0" borderId="38" xfId="0" applyNumberFormat="1" applyFont="1" applyBorder="1" applyAlignment="1">
      <alignment horizontal="right" vertical="center" wrapText="1"/>
    </xf>
    <xf numFmtId="168" fontId="3" fillId="0" borderId="17" xfId="0" applyNumberFormat="1" applyFont="1" applyBorder="1" applyAlignment="1">
      <alignment horizontal="right" vertical="center" wrapText="1"/>
    </xf>
    <xf numFmtId="168" fontId="3" fillId="0" borderId="44" xfId="0" applyNumberFormat="1" applyFont="1" applyBorder="1" applyAlignment="1">
      <alignment horizontal="right" vertical="center" wrapText="1"/>
    </xf>
    <xf numFmtId="168" fontId="9" fillId="0" borderId="31" xfId="0" applyNumberFormat="1" applyFont="1" applyBorder="1" applyAlignment="1">
      <alignment horizontal="left" vertical="center" wrapText="1"/>
    </xf>
    <xf numFmtId="0" fontId="28" fillId="0" borderId="0" xfId="0" applyFont="1"/>
    <xf numFmtId="49" fontId="9" fillId="0" borderId="37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/>
    </xf>
    <xf numFmtId="0" fontId="9" fillId="0" borderId="12" xfId="0" applyFont="1" applyBorder="1"/>
    <xf numFmtId="0" fontId="28" fillId="0" borderId="2" xfId="0" applyFont="1" applyBorder="1"/>
    <xf numFmtId="0" fontId="28" fillId="0" borderId="12" xfId="0" applyFont="1" applyBorder="1"/>
    <xf numFmtId="0" fontId="28" fillId="0" borderId="8" xfId="0" applyFont="1" applyBorder="1"/>
    <xf numFmtId="0" fontId="9" fillId="0" borderId="12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65" xfId="0" applyFont="1" applyBorder="1"/>
    <xf numFmtId="0" fontId="9" fillId="0" borderId="65" xfId="0" applyFont="1" applyBorder="1" applyAlignment="1">
      <alignment horizontal="right"/>
    </xf>
    <xf numFmtId="0" fontId="9" fillId="0" borderId="19" xfId="0" applyFont="1" applyBorder="1" applyAlignment="1">
      <alignment horizontal="right"/>
    </xf>
    <xf numFmtId="3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3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horizontal="center" vertical="center"/>
    </xf>
    <xf numFmtId="3" fontId="30" fillId="0" borderId="95" xfId="0" applyNumberFormat="1" applyFont="1" applyBorder="1" applyAlignment="1">
      <alignment horizontal="center" vertical="center"/>
    </xf>
    <xf numFmtId="3" fontId="30" fillId="0" borderId="68" xfId="0" applyNumberFormat="1" applyFont="1" applyBorder="1" applyAlignment="1">
      <alignment horizontal="center" vertical="center" wrapText="1"/>
    </xf>
    <xf numFmtId="3" fontId="30" fillId="0" borderId="93" xfId="0" applyNumberFormat="1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10" fillId="0" borderId="81" xfId="0" applyNumberFormat="1" applyFont="1" applyBorder="1" applyAlignment="1">
      <alignment horizontal="center" vertical="center" wrapText="1"/>
    </xf>
    <xf numFmtId="3" fontId="10" fillId="0" borderId="43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3" fontId="10" fillId="0" borderId="63" xfId="0" applyNumberFormat="1" applyFont="1" applyBorder="1" applyAlignment="1">
      <alignment horizontal="left" vertical="center" wrapText="1"/>
    </xf>
    <xf numFmtId="3" fontId="10" fillId="0" borderId="8" xfId="0" applyNumberFormat="1" applyFont="1" applyBorder="1" applyAlignment="1">
      <alignment horizontal="left" vertical="center" wrapText="1"/>
    </xf>
    <xf numFmtId="3" fontId="10" fillId="0" borderId="8" xfId="0" applyNumberFormat="1" applyFont="1" applyBorder="1" applyAlignment="1">
      <alignment vertical="center" wrapText="1"/>
    </xf>
    <xf numFmtId="3" fontId="10" fillId="0" borderId="13" xfId="0" applyNumberFormat="1" applyFont="1" applyBorder="1" applyAlignment="1">
      <alignment vertical="center" wrapText="1"/>
    </xf>
    <xf numFmtId="3" fontId="10" fillId="0" borderId="12" xfId="0" applyNumberFormat="1" applyFont="1" applyBorder="1" applyAlignment="1">
      <alignment vertical="center" wrapText="1"/>
    </xf>
    <xf numFmtId="3" fontId="13" fillId="0" borderId="0" xfId="0" applyNumberFormat="1" applyFont="1" applyAlignment="1">
      <alignment vertical="center" wrapText="1"/>
    </xf>
    <xf numFmtId="3" fontId="5" fillId="0" borderId="63" xfId="0" applyNumberFormat="1" applyFont="1" applyBorder="1" applyAlignment="1">
      <alignment horizontal="left" vertical="center" wrapText="1"/>
    </xf>
    <xf numFmtId="3" fontId="12" fillId="0" borderId="8" xfId="0" applyNumberFormat="1" applyFont="1" applyBorder="1" applyAlignment="1">
      <alignment horizontal="left" vertical="center" wrapText="1"/>
    </xf>
    <xf numFmtId="3" fontId="5" fillId="0" borderId="8" xfId="0" applyNumberFormat="1" applyFont="1" applyBorder="1" applyAlignment="1">
      <alignment vertical="center" wrapText="1"/>
    </xf>
    <xf numFmtId="3" fontId="5" fillId="0" borderId="13" xfId="0" applyNumberFormat="1" applyFont="1" applyBorder="1" applyAlignment="1">
      <alignment vertical="center" wrapText="1"/>
    </xf>
    <xf numFmtId="3" fontId="5" fillId="0" borderId="2" xfId="0" applyNumberFormat="1" applyFont="1" applyBorder="1" applyAlignment="1">
      <alignment vertical="center" wrapText="1"/>
    </xf>
    <xf numFmtId="3" fontId="5" fillId="0" borderId="12" xfId="0" applyNumberFormat="1" applyFont="1" applyBorder="1" applyAlignment="1">
      <alignment vertical="center" wrapText="1"/>
    </xf>
    <xf numFmtId="3" fontId="14" fillId="0" borderId="63" xfId="0" applyNumberFormat="1" applyFont="1" applyBorder="1" applyAlignment="1">
      <alignment vertical="center" wrapText="1"/>
    </xf>
    <xf numFmtId="3" fontId="12" fillId="2" borderId="8" xfId="0" applyNumberFormat="1" applyFont="1" applyFill="1" applyBorder="1" applyAlignment="1">
      <alignment horizontal="left" vertical="center" wrapText="1"/>
    </xf>
    <xf numFmtId="3" fontId="13" fillId="0" borderId="8" xfId="0" applyNumberFormat="1" applyFont="1" applyBorder="1" applyAlignment="1">
      <alignment horizontal="left" vertical="center" wrapText="1"/>
    </xf>
    <xf numFmtId="3" fontId="31" fillId="0" borderId="63" xfId="0" applyNumberFormat="1" applyFont="1" applyBorder="1" applyAlignment="1">
      <alignment horizontal="left" vertical="center" wrapText="1"/>
    </xf>
    <xf numFmtId="3" fontId="32" fillId="0" borderId="8" xfId="0" applyNumberFormat="1" applyFont="1" applyBorder="1" applyAlignment="1">
      <alignment horizontal="left" vertical="center" wrapText="1"/>
    </xf>
    <xf numFmtId="3" fontId="31" fillId="0" borderId="8" xfId="0" applyNumberFormat="1" applyFont="1" applyBorder="1" applyAlignment="1">
      <alignment vertical="center" wrapText="1"/>
    </xf>
    <xf numFmtId="3" fontId="31" fillId="0" borderId="13" xfId="0" applyNumberFormat="1" applyFont="1" applyBorder="1" applyAlignment="1">
      <alignment vertical="center" wrapText="1"/>
    </xf>
    <xf numFmtId="3" fontId="31" fillId="0" borderId="2" xfId="0" applyNumberFormat="1" applyFont="1" applyBorder="1" applyAlignment="1">
      <alignment vertical="center" wrapText="1"/>
    </xf>
    <xf numFmtId="3" fontId="31" fillId="0" borderId="12" xfId="0" applyNumberFormat="1" applyFont="1" applyBorder="1" applyAlignment="1">
      <alignment vertical="center" wrapText="1"/>
    </xf>
    <xf numFmtId="3" fontId="10" fillId="0" borderId="63" xfId="0" applyNumberFormat="1" applyFont="1" applyBorder="1" applyAlignment="1">
      <alignment vertical="center" wrapText="1"/>
    </xf>
    <xf numFmtId="3" fontId="14" fillId="0" borderId="8" xfId="0" applyNumberFormat="1" applyFont="1" applyBorder="1" applyAlignment="1">
      <alignment horizontal="left" vertical="center" wrapText="1"/>
    </xf>
    <xf numFmtId="3" fontId="33" fillId="0" borderId="0" xfId="0" applyNumberFormat="1" applyFont="1" applyAlignment="1">
      <alignment vertical="center" wrapText="1"/>
    </xf>
    <xf numFmtId="3" fontId="10" fillId="0" borderId="16" xfId="0" applyNumberFormat="1" applyFont="1" applyBorder="1" applyAlignment="1">
      <alignment horizontal="center" vertical="center" wrapText="1"/>
    </xf>
    <xf numFmtId="3" fontId="5" fillId="0" borderId="16" xfId="0" applyNumberFormat="1" applyFont="1" applyBorder="1" applyAlignment="1">
      <alignment vertical="center" wrapText="1"/>
    </xf>
    <xf numFmtId="3" fontId="5" fillId="0" borderId="40" xfId="0" applyNumberFormat="1" applyFont="1" applyBorder="1" applyAlignment="1">
      <alignment vertical="center" wrapText="1"/>
    </xf>
    <xf numFmtId="3" fontId="5" fillId="0" borderId="14" xfId="0" applyNumberFormat="1" applyFont="1" applyBorder="1" applyAlignment="1">
      <alignment vertical="center" wrapText="1"/>
    </xf>
    <xf numFmtId="3" fontId="5" fillId="0" borderId="64" xfId="0" applyNumberFormat="1" applyFont="1" applyBorder="1" applyAlignment="1">
      <alignment vertical="center" wrapText="1"/>
    </xf>
    <xf numFmtId="3" fontId="13" fillId="0" borderId="4" xfId="0" applyNumberFormat="1" applyFont="1" applyBorder="1" applyAlignment="1">
      <alignment horizontal="left" vertical="center" wrapText="1"/>
    </xf>
    <xf numFmtId="3" fontId="10" fillId="0" borderId="4" xfId="0" applyNumberFormat="1" applyFont="1" applyBorder="1" applyAlignment="1">
      <alignment vertical="center" wrapText="1"/>
    </xf>
    <xf numFmtId="3" fontId="10" fillId="0" borderId="89" xfId="0" applyNumberFormat="1" applyFont="1" applyBorder="1" applyAlignment="1">
      <alignment vertical="center" wrapText="1"/>
    </xf>
    <xf numFmtId="3" fontId="10" fillId="0" borderId="67" xfId="0" applyNumberFormat="1" applyFont="1" applyBorder="1" applyAlignment="1">
      <alignment vertical="center" wrapText="1"/>
    </xf>
    <xf numFmtId="3" fontId="10" fillId="0" borderId="69" xfId="0" applyNumberFormat="1" applyFont="1" applyBorder="1" applyAlignment="1">
      <alignment vertical="center" wrapText="1"/>
    </xf>
    <xf numFmtId="3" fontId="9" fillId="0" borderId="0" xfId="0" applyNumberFormat="1" applyFont="1" applyAlignment="1">
      <alignment horizontal="right"/>
    </xf>
    <xf numFmtId="3" fontId="9" fillId="0" borderId="35" xfId="0" applyNumberFormat="1" applyFont="1" applyBorder="1" applyAlignment="1">
      <alignment horizontal="center" vertical="center"/>
    </xf>
    <xf numFmtId="3" fontId="9" fillId="0" borderId="35" xfId="0" applyNumberFormat="1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3" fontId="9" fillId="0" borderId="38" xfId="0" applyNumberFormat="1" applyFont="1" applyBorder="1" applyAlignment="1">
      <alignment vertical="center"/>
    </xf>
    <xf numFmtId="0" fontId="9" fillId="4" borderId="2" xfId="0" applyFont="1" applyFill="1" applyBorder="1" applyAlignment="1">
      <alignment horizontal="left" vertical="center" wrapText="1"/>
    </xf>
    <xf numFmtId="3" fontId="9" fillId="4" borderId="2" xfId="0" applyNumberFormat="1" applyFont="1" applyFill="1" applyBorder="1" applyAlignment="1">
      <alignment vertical="center"/>
    </xf>
    <xf numFmtId="3" fontId="9" fillId="4" borderId="38" xfId="0" applyNumberFormat="1" applyFont="1" applyFill="1" applyBorder="1" applyAlignment="1">
      <alignment vertical="center"/>
    </xf>
    <xf numFmtId="3" fontId="9" fillId="5" borderId="31" xfId="0" applyNumberFormat="1" applyFont="1" applyFill="1" applyBorder="1" applyAlignment="1">
      <alignment horizontal="left" vertical="center"/>
    </xf>
    <xf numFmtId="3" fontId="9" fillId="5" borderId="31" xfId="0" applyNumberFormat="1" applyFont="1" applyFill="1" applyBorder="1" applyAlignment="1">
      <alignment vertical="center"/>
    </xf>
    <xf numFmtId="3" fontId="9" fillId="5" borderId="32" xfId="0" applyNumberFormat="1" applyFont="1" applyFill="1" applyBorder="1" applyAlignment="1">
      <alignment vertical="center"/>
    </xf>
    <xf numFmtId="0" fontId="28" fillId="0" borderId="35" xfId="0" applyFont="1" applyBorder="1" applyAlignment="1">
      <alignment horizontal="center" vertical="center"/>
    </xf>
    <xf numFmtId="0" fontId="35" fillId="0" borderId="0" xfId="0" applyFont="1"/>
    <xf numFmtId="0" fontId="35" fillId="0" borderId="2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/>
    </xf>
    <xf numFmtId="49" fontId="3" fillId="0" borderId="13" xfId="0" applyNumberFormat="1" applyFont="1" applyBorder="1" applyAlignment="1">
      <alignment vertical="center"/>
    </xf>
    <xf numFmtId="0" fontId="3" fillId="0" borderId="2" xfId="0" applyFont="1" applyBorder="1" applyAlignment="1">
      <alignment wrapText="1"/>
    </xf>
    <xf numFmtId="3" fontId="9" fillId="0" borderId="2" xfId="0" applyNumberFormat="1" applyFont="1" applyBorder="1" applyAlignment="1">
      <alignment horizontal="right" wrapText="1"/>
    </xf>
    <xf numFmtId="3" fontId="9" fillId="6" borderId="2" xfId="0" applyNumberFormat="1" applyFont="1" applyFill="1" applyBorder="1" applyAlignment="1">
      <alignment horizontal="right"/>
    </xf>
    <xf numFmtId="3" fontId="9" fillId="6" borderId="38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wrapText="1"/>
    </xf>
    <xf numFmtId="3" fontId="9" fillId="4" borderId="2" xfId="0" applyNumberFormat="1" applyFont="1" applyFill="1" applyBorder="1" applyAlignment="1">
      <alignment horizontal="right" vertical="center" wrapText="1"/>
    </xf>
    <xf numFmtId="3" fontId="9" fillId="4" borderId="38" xfId="0" applyNumberFormat="1" applyFont="1" applyFill="1" applyBorder="1" applyAlignment="1">
      <alignment horizontal="right" vertical="center" wrapText="1"/>
    </xf>
    <xf numFmtId="3" fontId="9" fillId="6" borderId="2" xfId="0" applyNumberFormat="1" applyFont="1" applyFill="1" applyBorder="1" applyAlignment="1">
      <alignment horizontal="right" vertical="center"/>
    </xf>
    <xf numFmtId="3" fontId="9" fillId="6" borderId="38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vertical="center" wrapText="1"/>
    </xf>
    <xf numFmtId="3" fontId="9" fillId="4" borderId="2" xfId="0" applyNumberFormat="1" applyFont="1" applyFill="1" applyBorder="1"/>
    <xf numFmtId="3" fontId="9" fillId="4" borderId="38" xfId="0" applyNumberFormat="1" applyFont="1" applyFill="1" applyBorder="1"/>
    <xf numFmtId="0" fontId="9" fillId="4" borderId="2" xfId="0" applyFont="1" applyFill="1" applyBorder="1" applyAlignment="1">
      <alignment vertical="center" wrapText="1"/>
    </xf>
    <xf numFmtId="3" fontId="3" fillId="4" borderId="2" xfId="0" applyNumberFormat="1" applyFont="1" applyFill="1" applyBorder="1" applyAlignment="1">
      <alignment vertical="center"/>
    </xf>
    <xf numFmtId="3" fontId="9" fillId="0" borderId="67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right" wrapText="1"/>
    </xf>
    <xf numFmtId="0" fontId="3" fillId="0" borderId="2" xfId="0" applyFont="1" applyBorder="1" applyAlignment="1">
      <alignment horizontal="right" wrapText="1"/>
    </xf>
    <xf numFmtId="3" fontId="35" fillId="0" borderId="2" xfId="0" applyNumberFormat="1" applyFont="1" applyBorder="1" applyAlignment="1">
      <alignment horizontal="right" wrapText="1"/>
    </xf>
    <xf numFmtId="3" fontId="34" fillId="0" borderId="2" xfId="0" applyNumberFormat="1" applyFont="1" applyBorder="1" applyAlignment="1">
      <alignment horizontal="right" wrapText="1"/>
    </xf>
    <xf numFmtId="0" fontId="3" fillId="2" borderId="2" xfId="0" applyFont="1" applyFill="1" applyBorder="1"/>
    <xf numFmtId="164" fontId="3" fillId="0" borderId="2" xfId="0" applyNumberFormat="1" applyFont="1" applyBorder="1" applyAlignment="1">
      <alignment horizontal="right"/>
    </xf>
    <xf numFmtId="49" fontId="9" fillId="0" borderId="30" xfId="0" applyNumberFormat="1" applyFont="1" applyBorder="1"/>
    <xf numFmtId="3" fontId="9" fillId="0" borderId="31" xfId="0" applyNumberFormat="1" applyFont="1" applyBorder="1" applyAlignment="1">
      <alignment horizontal="right"/>
    </xf>
    <xf numFmtId="164" fontId="9" fillId="0" borderId="31" xfId="0" applyNumberFormat="1" applyFont="1" applyBorder="1" applyAlignment="1">
      <alignment horizontal="right"/>
    </xf>
    <xf numFmtId="164" fontId="3" fillId="0" borderId="0" xfId="0" applyNumberFormat="1" applyFont="1"/>
    <xf numFmtId="3" fontId="9" fillId="6" borderId="2" xfId="0" applyNumberFormat="1" applyFont="1" applyFill="1" applyBorder="1" applyAlignment="1">
      <alignment vertical="center"/>
    </xf>
    <xf numFmtId="3" fontId="9" fillId="6" borderId="38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0" borderId="29" xfId="0" applyFont="1" applyBorder="1"/>
    <xf numFmtId="0" fontId="9" fillId="2" borderId="31" xfId="0" applyFont="1" applyFill="1" applyBorder="1" applyAlignment="1">
      <alignment vertical="center"/>
    </xf>
    <xf numFmtId="3" fontId="9" fillId="0" borderId="31" xfId="0" applyNumberFormat="1" applyFont="1" applyBorder="1" applyAlignment="1">
      <alignment horizontal="right" vertical="center"/>
    </xf>
    <xf numFmtId="0" fontId="3" fillId="0" borderId="38" xfId="0" applyFont="1" applyBorder="1"/>
    <xf numFmtId="0" fontId="9" fillId="0" borderId="38" xfId="0" applyFont="1" applyBorder="1"/>
    <xf numFmtId="0" fontId="9" fillId="4" borderId="31" xfId="0" applyFont="1" applyFill="1" applyBorder="1"/>
    <xf numFmtId="3" fontId="9" fillId="4" borderId="31" xfId="0" applyNumberFormat="1" applyFont="1" applyFill="1" applyBorder="1"/>
    <xf numFmtId="3" fontId="9" fillId="4" borderId="32" xfId="0" applyNumberFormat="1" applyFont="1" applyFill="1" applyBorder="1"/>
    <xf numFmtId="3" fontId="9" fillId="4" borderId="100" xfId="0" applyNumberFormat="1" applyFont="1" applyFill="1" applyBorder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21" fillId="0" borderId="13" xfId="0" applyFont="1" applyBorder="1"/>
    <xf numFmtId="3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0" fontId="9" fillId="0" borderId="12" xfId="0" applyFont="1" applyBorder="1" applyAlignment="1">
      <alignment horizontal="center"/>
    </xf>
    <xf numFmtId="3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right"/>
    </xf>
    <xf numFmtId="0" fontId="21" fillId="0" borderId="1" xfId="0" applyFont="1" applyBorder="1"/>
    <xf numFmtId="0" fontId="9" fillId="0" borderId="14" xfId="0" applyFont="1" applyBorder="1" applyAlignment="1">
      <alignment horizontal="center" vertical="center" wrapText="1"/>
    </xf>
    <xf numFmtId="0" fontId="21" fillId="0" borderId="17" xfId="0" applyFont="1" applyBorder="1"/>
    <xf numFmtId="49" fontId="9" fillId="0" borderId="12" xfId="0" applyNumberFormat="1" applyFont="1" applyBorder="1" applyAlignment="1">
      <alignment horizontal="center" vertical="center" wrapText="1"/>
    </xf>
    <xf numFmtId="0" fontId="21" fillId="0" borderId="15" xfId="0" applyFont="1" applyBorder="1"/>
    <xf numFmtId="0" fontId="18" fillId="0" borderId="27" xfId="0" applyFont="1" applyBorder="1" applyAlignment="1">
      <alignment horizontal="center"/>
    </xf>
    <xf numFmtId="0" fontId="21" fillId="0" borderId="28" xfId="0" applyFont="1" applyBorder="1"/>
    <xf numFmtId="0" fontId="21" fillId="0" borderId="22" xfId="0" applyFont="1" applyBorder="1"/>
    <xf numFmtId="0" fontId="3" fillId="0" borderId="3" xfId="0" applyFont="1" applyBorder="1" applyAlignment="1">
      <alignment horizontal="right" wrapText="1"/>
    </xf>
    <xf numFmtId="0" fontId="21" fillId="0" borderId="3" xfId="0" applyFont="1" applyBorder="1"/>
    <xf numFmtId="0" fontId="9" fillId="0" borderId="50" xfId="0" applyFont="1" applyBorder="1" applyAlignment="1">
      <alignment horizontal="center" vertical="center"/>
    </xf>
    <xf numFmtId="0" fontId="21" fillId="0" borderId="42" xfId="0" applyFont="1" applyBorder="1"/>
    <xf numFmtId="0" fontId="9" fillId="0" borderId="28" xfId="0" applyFont="1" applyBorder="1" applyAlignment="1">
      <alignment horizontal="center" vertical="center" wrapText="1"/>
    </xf>
    <xf numFmtId="0" fontId="21" fillId="0" borderId="34" xfId="0" applyFont="1" applyBorder="1"/>
    <xf numFmtId="3" fontId="3" fillId="0" borderId="27" xfId="0" applyNumberFormat="1" applyFont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0" fontId="19" fillId="0" borderId="79" xfId="0" applyFont="1" applyBorder="1" applyAlignment="1">
      <alignment horizontal="center" vertical="center" wrapText="1"/>
    </xf>
    <xf numFmtId="0" fontId="21" fillId="0" borderId="46" xfId="0" applyFont="1" applyBorder="1"/>
    <xf numFmtId="0" fontId="21" fillId="0" borderId="80" xfId="0" applyFont="1" applyBorder="1"/>
    <xf numFmtId="0" fontId="21" fillId="0" borderId="47" xfId="0" applyFont="1" applyBorder="1"/>
    <xf numFmtId="0" fontId="19" fillId="0" borderId="9" xfId="0" applyFont="1" applyBorder="1" applyAlignment="1">
      <alignment horizontal="left" vertical="center" wrapText="1"/>
    </xf>
    <xf numFmtId="0" fontId="21" fillId="0" borderId="81" xfId="0" applyFont="1" applyBorder="1"/>
    <xf numFmtId="0" fontId="19" fillId="0" borderId="11" xfId="0" applyFont="1" applyBorder="1" applyAlignment="1">
      <alignment horizontal="left" vertical="center" wrapText="1"/>
    </xf>
    <xf numFmtId="0" fontId="21" fillId="0" borderId="63" xfId="0" applyFont="1" applyBorder="1"/>
    <xf numFmtId="0" fontId="18" fillId="0" borderId="11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21" fillId="0" borderId="45" xfId="0" applyFont="1" applyBorder="1"/>
    <xf numFmtId="0" fontId="18" fillId="0" borderId="7" xfId="0" applyFont="1" applyBorder="1" applyAlignment="1">
      <alignment horizontal="center" vertical="center" wrapText="1"/>
    </xf>
    <xf numFmtId="0" fontId="21" fillId="0" borderId="84" xfId="0" applyFont="1" applyBorder="1"/>
    <xf numFmtId="0" fontId="21" fillId="0" borderId="85" xfId="0" applyFont="1" applyBorder="1"/>
    <xf numFmtId="0" fontId="9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1" fillId="0" borderId="83" xfId="0" applyFont="1" applyBorder="1"/>
    <xf numFmtId="0" fontId="19" fillId="0" borderId="82" xfId="0" applyFont="1" applyBorder="1" applyAlignment="1">
      <alignment horizontal="left" vertical="center" wrapText="1"/>
    </xf>
    <xf numFmtId="0" fontId="21" fillId="0" borderId="43" xfId="0" applyFont="1" applyBorder="1"/>
    <xf numFmtId="0" fontId="18" fillId="0" borderId="76" xfId="0" applyFont="1" applyBorder="1" applyAlignment="1">
      <alignment horizontal="left" vertical="center" wrapText="1"/>
    </xf>
    <xf numFmtId="0" fontId="21" fillId="0" borderId="49" xfId="0" applyFont="1" applyBorder="1"/>
    <xf numFmtId="0" fontId="18" fillId="0" borderId="69" xfId="0" applyFont="1" applyBorder="1" applyAlignment="1">
      <alignment horizontal="left" vertical="center" wrapText="1"/>
    </xf>
    <xf numFmtId="0" fontId="21" fillId="0" borderId="89" xfId="0" applyFont="1" applyBorder="1"/>
    <xf numFmtId="0" fontId="19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center" vertical="center" wrapText="1"/>
    </xf>
    <xf numFmtId="0" fontId="21" fillId="0" borderId="61" xfId="0" applyFont="1" applyBorder="1"/>
    <xf numFmtId="0" fontId="18" fillId="0" borderId="64" xfId="0" applyFont="1" applyBorder="1" applyAlignment="1">
      <alignment horizontal="center" vertical="center" wrapText="1"/>
    </xf>
    <xf numFmtId="0" fontId="21" fillId="0" borderId="40" xfId="0" applyFont="1" applyBorder="1"/>
    <xf numFmtId="0" fontId="21" fillId="0" borderId="76" xfId="0" applyFont="1" applyBorder="1"/>
    <xf numFmtId="0" fontId="21" fillId="0" borderId="82" xfId="0" applyFont="1" applyBorder="1"/>
    <xf numFmtId="0" fontId="3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8" fillId="0" borderId="65" xfId="0" applyFont="1" applyBorder="1" applyAlignment="1">
      <alignment horizontal="left" vertical="center" wrapText="1"/>
    </xf>
    <xf numFmtId="49" fontId="3" fillId="0" borderId="88" xfId="0" applyNumberFormat="1" applyFont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21" fillId="0" borderId="48" xfId="0" applyFont="1" applyBorder="1"/>
    <xf numFmtId="49" fontId="9" fillId="0" borderId="27" xfId="0" applyNumberFormat="1" applyFont="1" applyBorder="1" applyAlignment="1">
      <alignment horizontal="center" vertical="center" wrapText="1"/>
    </xf>
    <xf numFmtId="0" fontId="18" fillId="0" borderId="87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center"/>
    </xf>
    <xf numFmtId="49" fontId="3" fillId="0" borderId="28" xfId="0" applyNumberFormat="1" applyFont="1" applyBorder="1" applyAlignment="1">
      <alignment horizontal="center" vertical="center" wrapText="1"/>
    </xf>
    <xf numFmtId="0" fontId="21" fillId="0" borderId="90" xfId="0" applyFont="1" applyBorder="1"/>
    <xf numFmtId="0" fontId="18" fillId="0" borderId="93" xfId="0" applyFont="1" applyBorder="1" applyAlignment="1">
      <alignment horizontal="left" vertical="center" wrapText="1"/>
    </xf>
    <xf numFmtId="49" fontId="3" fillId="0" borderId="79" xfId="0" applyNumberFormat="1" applyFont="1" applyBorder="1" applyAlignment="1">
      <alignment horizontal="center" vertical="center" wrapText="1"/>
    </xf>
    <xf numFmtId="0" fontId="21" fillId="0" borderId="21" xfId="0" applyFont="1" applyBorder="1"/>
    <xf numFmtId="0" fontId="21" fillId="0" borderId="9" xfId="0" applyFont="1" applyBorder="1"/>
    <xf numFmtId="49" fontId="9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right" vertical="center" wrapText="1"/>
    </xf>
    <xf numFmtId="3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96" xfId="0" applyFont="1" applyBorder="1" applyAlignment="1">
      <alignment horizontal="center" vertical="center"/>
    </xf>
    <xf numFmtId="0" fontId="3" fillId="0" borderId="88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49" fontId="3" fillId="0" borderId="39" xfId="0" applyNumberFormat="1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49" fontId="3" fillId="0" borderId="50" xfId="0" applyNumberFormat="1" applyFont="1" applyBorder="1" applyAlignment="1">
      <alignment horizontal="center"/>
    </xf>
    <xf numFmtId="0" fontId="19" fillId="0" borderId="12" xfId="0" applyFont="1" applyBorder="1" applyAlignment="1">
      <alignment horizontal="center" vertical="center" wrapText="1"/>
    </xf>
    <xf numFmtId="0" fontId="19" fillId="0" borderId="8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3" fillId="0" borderId="12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vertical="center"/>
    </xf>
    <xf numFmtId="0" fontId="18" fillId="0" borderId="64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3" fillId="0" borderId="12" xfId="0" applyFont="1" applyBorder="1" applyAlignment="1">
      <alignment vertical="center"/>
    </xf>
    <xf numFmtId="0" fontId="9" fillId="0" borderId="12" xfId="0" applyFont="1" applyBorder="1" applyAlignment="1">
      <alignment horizontal="left"/>
    </xf>
    <xf numFmtId="0" fontId="21" fillId="0" borderId="86" xfId="0" applyFont="1" applyBorder="1"/>
    <xf numFmtId="0" fontId="11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 wrapText="1"/>
    </xf>
    <xf numFmtId="0" fontId="3" fillId="0" borderId="82" xfId="0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right"/>
    </xf>
    <xf numFmtId="0" fontId="18" fillId="0" borderId="86" xfId="0" applyFont="1" applyBorder="1" applyAlignment="1">
      <alignment horizontal="center" vertical="center" wrapText="1"/>
    </xf>
    <xf numFmtId="3" fontId="3" fillId="0" borderId="12" xfId="0" applyNumberFormat="1" applyFont="1" applyBorder="1" applyAlignment="1">
      <alignment horizontal="center" vertical="center" wrapText="1"/>
    </xf>
    <xf numFmtId="0" fontId="19" fillId="0" borderId="64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8" fillId="0" borderId="15" xfId="0" applyFont="1" applyBorder="1" applyAlignment="1">
      <alignment horizontal="left" vertical="center" wrapText="1"/>
    </xf>
    <xf numFmtId="0" fontId="19" fillId="0" borderId="6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right"/>
    </xf>
    <xf numFmtId="0" fontId="3" fillId="0" borderId="0" xfId="0" applyFont="1" applyAlignment="1">
      <alignment horizontal="right"/>
    </xf>
    <xf numFmtId="49" fontId="9" fillId="0" borderId="50" xfId="0" applyNumberFormat="1" applyFont="1" applyBorder="1" applyAlignment="1">
      <alignment horizontal="center" vertical="center"/>
    </xf>
    <xf numFmtId="0" fontId="9" fillId="0" borderId="96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 wrapText="1"/>
    </xf>
    <xf numFmtId="0" fontId="9" fillId="0" borderId="98" xfId="0" applyFont="1" applyBorder="1" applyAlignment="1">
      <alignment horizontal="center" vertical="center" wrapText="1"/>
    </xf>
    <xf numFmtId="0" fontId="21" fillId="0" borderId="58" xfId="0" applyFont="1" applyBorder="1"/>
    <xf numFmtId="0" fontId="21" fillId="0" borderId="10" xfId="0" applyFont="1" applyBorder="1"/>
    <xf numFmtId="3" fontId="30" fillId="0" borderId="98" xfId="0" applyNumberFormat="1" applyFont="1" applyBorder="1" applyAlignment="1">
      <alignment horizontal="center" vertical="center"/>
    </xf>
    <xf numFmtId="0" fontId="21" fillId="0" borderId="99" xfId="0" applyFont="1" applyBorder="1"/>
    <xf numFmtId="3" fontId="30" fillId="0" borderId="7" xfId="0" applyNumberFormat="1" applyFont="1" applyBorder="1" applyAlignment="1">
      <alignment horizontal="left" vertical="center" wrapText="1"/>
    </xf>
    <xf numFmtId="3" fontId="30" fillId="0" borderId="98" xfId="0" applyNumberFormat="1" applyFont="1" applyBorder="1" applyAlignment="1">
      <alignment horizontal="center" vertical="center" wrapText="1"/>
    </xf>
    <xf numFmtId="3" fontId="30" fillId="0" borderId="80" xfId="0" applyNumberFormat="1" applyFont="1" applyBorder="1" applyAlignment="1">
      <alignment horizontal="center" vertical="center"/>
    </xf>
    <xf numFmtId="3" fontId="30" fillId="0" borderId="7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left" vertical="center"/>
    </xf>
    <xf numFmtId="0" fontId="19" fillId="0" borderId="3" xfId="0" applyFont="1" applyBorder="1" applyAlignment="1">
      <alignment horizontal="right"/>
    </xf>
    <xf numFmtId="0" fontId="34" fillId="6" borderId="97" xfId="0" applyFont="1" applyFill="1" applyBorder="1" applyAlignment="1">
      <alignment horizontal="center" vertical="center" wrapText="1"/>
    </xf>
    <xf numFmtId="0" fontId="21" fillId="0" borderId="91" xfId="0" applyFont="1" applyBorder="1"/>
    <xf numFmtId="0" fontId="21" fillId="0" borderId="44" xfId="0" applyFont="1" applyBorder="1"/>
    <xf numFmtId="0" fontId="35" fillId="0" borderId="1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50" xfId="0" applyFont="1" applyBorder="1" applyAlignment="1">
      <alignment vertical="center"/>
    </xf>
    <xf numFmtId="49" fontId="3" fillId="0" borderId="96" xfId="0" applyNumberFormat="1" applyFont="1" applyBorder="1" applyAlignment="1">
      <alignment horizontal="center" vertical="center"/>
    </xf>
    <xf numFmtId="0" fontId="34" fillId="0" borderId="96" xfId="0" applyFont="1" applyBorder="1" applyAlignment="1">
      <alignment horizontal="center" vertical="center" wrapText="1"/>
    </xf>
    <xf numFmtId="0" fontId="34" fillId="0" borderId="88" xfId="0" applyFont="1" applyBorder="1" applyAlignment="1">
      <alignment horizontal="center" vertical="center"/>
    </xf>
    <xf numFmtId="0" fontId="34" fillId="6" borderId="96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164" fontId="35" fillId="0" borderId="14" xfId="0" applyNumberFormat="1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3" fontId="39" fillId="0" borderId="101" xfId="0" applyNumberFormat="1" applyFont="1" applyBorder="1" applyAlignment="1">
      <alignment horizontal="center"/>
    </xf>
    <xf numFmtId="0" fontId="40" fillId="0" borderId="102" xfId="0" applyFont="1" applyBorder="1" applyAlignment="1">
      <alignment horizontal="center" vertical="center"/>
    </xf>
    <xf numFmtId="0" fontId="41" fillId="0" borderId="102" xfId="0" applyFont="1" applyBorder="1" applyAlignment="1">
      <alignment horizontal="center" vertical="center" wrapText="1"/>
    </xf>
    <xf numFmtId="0" fontId="41" fillId="7" borderId="102" xfId="0" applyFont="1" applyFill="1" applyBorder="1" applyAlignment="1">
      <alignment horizontal="center" vertical="center" wrapText="1"/>
    </xf>
    <xf numFmtId="0" fontId="40" fillId="7" borderId="103" xfId="0" applyFont="1" applyFill="1" applyBorder="1" applyAlignment="1">
      <alignment horizontal="center" vertical="center" wrapText="1"/>
    </xf>
    <xf numFmtId="0" fontId="41" fillId="0" borderId="104" xfId="0" applyFont="1" applyBorder="1" applyAlignment="1">
      <alignment horizontal="center" vertical="center" wrapText="1"/>
    </xf>
    <xf numFmtId="0" fontId="40" fillId="7" borderId="102" xfId="0" applyFont="1" applyFill="1" applyBorder="1" applyAlignment="1">
      <alignment horizontal="center" vertical="center" wrapText="1"/>
    </xf>
    <xf numFmtId="0" fontId="40" fillId="0" borderId="105" xfId="0" applyFont="1" applyBorder="1" applyAlignment="1">
      <alignment horizontal="left" vertical="center"/>
    </xf>
    <xf numFmtId="169" fontId="41" fillId="0" borderId="105" xfId="1" applyNumberFormat="1" applyFont="1" applyBorder="1" applyAlignment="1">
      <alignment horizontal="center" vertical="center"/>
    </xf>
    <xf numFmtId="169" fontId="40" fillId="7" borderId="106" xfId="1" applyNumberFormat="1" applyFont="1" applyFill="1" applyBorder="1" applyAlignment="1">
      <alignment horizontal="center" vertical="center" wrapText="1"/>
    </xf>
    <xf numFmtId="169" fontId="40" fillId="0" borderId="105" xfId="1" applyNumberFormat="1" applyFont="1" applyBorder="1" applyAlignment="1">
      <alignment horizontal="left" vertical="center"/>
    </xf>
    <xf numFmtId="169" fontId="41" fillId="0" borderId="107" xfId="1" applyNumberFormat="1" applyFont="1" applyBorder="1" applyAlignment="1">
      <alignment horizontal="center" vertical="center"/>
    </xf>
    <xf numFmtId="169" fontId="40" fillId="0" borderId="105" xfId="1" applyNumberFormat="1" applyFont="1" applyBorder="1" applyAlignment="1">
      <alignment horizontal="center" vertical="center"/>
    </xf>
    <xf numFmtId="0" fontId="42" fillId="0" borderId="108" xfId="0" applyFont="1" applyBorder="1"/>
    <xf numFmtId="169" fontId="43" fillId="0" borderId="108" xfId="1" applyNumberFormat="1" applyFont="1" applyBorder="1"/>
    <xf numFmtId="169" fontId="42" fillId="0" borderId="109" xfId="1" applyNumberFormat="1" applyFont="1" applyBorder="1"/>
    <xf numFmtId="169" fontId="42" fillId="0" borderId="110" xfId="1" applyNumberFormat="1" applyFont="1" applyBorder="1"/>
    <xf numFmtId="169" fontId="43" fillId="0" borderId="111" xfId="1" applyNumberFormat="1" applyFont="1" applyBorder="1"/>
    <xf numFmtId="169" fontId="43" fillId="0" borderId="110" xfId="1" applyNumberFormat="1" applyFont="1" applyBorder="1"/>
    <xf numFmtId="169" fontId="42" fillId="0" borderId="108" xfId="1" applyNumberFormat="1" applyFont="1" applyBorder="1"/>
    <xf numFmtId="169" fontId="43" fillId="0" borderId="112" xfId="1" applyNumberFormat="1" applyFont="1" applyBorder="1"/>
    <xf numFmtId="169" fontId="42" fillId="0" borderId="108" xfId="1" applyNumberFormat="1" applyFont="1" applyBorder="1" applyAlignment="1">
      <alignment wrapText="1"/>
    </xf>
    <xf numFmtId="0" fontId="40" fillId="0" borderId="108" xfId="0" applyFont="1" applyBorder="1" applyAlignment="1">
      <alignment horizontal="left" vertical="center"/>
    </xf>
    <xf numFmtId="169" fontId="41" fillId="0" borderId="108" xfId="1" applyNumberFormat="1" applyFont="1" applyBorder="1" applyAlignment="1">
      <alignment horizontal="center" vertical="center"/>
    </xf>
    <xf numFmtId="169" fontId="40" fillId="7" borderId="109" xfId="1" applyNumberFormat="1" applyFont="1" applyFill="1" applyBorder="1" applyAlignment="1">
      <alignment horizontal="center" vertical="center" wrapText="1"/>
    </xf>
    <xf numFmtId="0" fontId="42" fillId="0" borderId="113" xfId="0" applyFont="1" applyBorder="1"/>
    <xf numFmtId="0" fontId="43" fillId="0" borderId="18" xfId="0" applyFont="1" applyBorder="1"/>
    <xf numFmtId="0" fontId="42" fillId="0" borderId="114" xfId="0" applyFont="1" applyBorder="1"/>
    <xf numFmtId="0" fontId="44" fillId="0" borderId="108" xfId="0" applyFont="1" applyBorder="1"/>
    <xf numFmtId="169" fontId="44" fillId="0" borderId="109" xfId="1" applyNumberFormat="1" applyFont="1" applyBorder="1"/>
    <xf numFmtId="169" fontId="42" fillId="0" borderId="115" xfId="1" applyNumberFormat="1" applyFont="1" applyBorder="1"/>
    <xf numFmtId="169" fontId="40" fillId="0" borderId="108" xfId="1" applyNumberFormat="1" applyFont="1" applyBorder="1"/>
    <xf numFmtId="169" fontId="41" fillId="0" borderId="112" xfId="1" applyNumberFormat="1" applyFont="1" applyBorder="1" applyAlignment="1">
      <alignment horizontal="center"/>
    </xf>
    <xf numFmtId="169" fontId="41" fillId="0" borderId="108" xfId="1" applyNumberFormat="1" applyFont="1" applyBorder="1" applyAlignment="1">
      <alignment horizontal="center"/>
    </xf>
    <xf numFmtId="169" fontId="40" fillId="0" borderId="108" xfId="1" applyNumberFormat="1" applyFont="1" applyBorder="1" applyAlignment="1">
      <alignment horizontal="center"/>
    </xf>
    <xf numFmtId="169" fontId="42" fillId="7" borderId="108" xfId="1" applyNumberFormat="1" applyFont="1" applyFill="1" applyBorder="1"/>
    <xf numFmtId="169" fontId="43" fillId="7" borderId="112" xfId="1" applyNumberFormat="1" applyFont="1" applyFill="1" applyBorder="1"/>
    <xf numFmtId="169" fontId="43" fillId="7" borderId="108" xfId="1" applyNumberFormat="1" applyFont="1" applyFill="1" applyBorder="1"/>
    <xf numFmtId="0" fontId="44" fillId="0" borderId="116" xfId="0" applyFont="1" applyBorder="1"/>
    <xf numFmtId="169" fontId="43" fillId="0" borderId="116" xfId="1" applyNumberFormat="1" applyFont="1" applyBorder="1"/>
    <xf numFmtId="169" fontId="42" fillId="0" borderId="117" xfId="1" applyNumberFormat="1" applyFont="1" applyBorder="1"/>
    <xf numFmtId="0" fontId="42" fillId="7" borderId="0" xfId="0" applyFont="1" applyFill="1"/>
    <xf numFmtId="0" fontId="42" fillId="7" borderId="118" xfId="0" applyFont="1" applyFill="1" applyBorder="1"/>
    <xf numFmtId="169" fontId="43" fillId="7" borderId="118" xfId="1" applyNumberFormat="1" applyFont="1" applyFill="1" applyBorder="1"/>
    <xf numFmtId="169" fontId="42" fillId="7" borderId="119" xfId="1" applyNumberFormat="1" applyFont="1" applyFill="1" applyBorder="1"/>
    <xf numFmtId="0" fontId="42" fillId="7" borderId="120" xfId="0" applyFont="1" applyFill="1" applyBorder="1"/>
    <xf numFmtId="0" fontId="42" fillId="0" borderId="0" xfId="0" applyFont="1" applyAlignment="1">
      <alignment vertical="center"/>
    </xf>
    <xf numFmtId="0" fontId="40" fillId="0" borderId="102" xfId="0" applyFont="1" applyBorder="1" applyAlignment="1">
      <alignment vertical="center"/>
    </xf>
    <xf numFmtId="169" fontId="41" fillId="0" borderId="102" xfId="1" applyNumberFormat="1" applyFont="1" applyBorder="1" applyAlignment="1">
      <alignment horizontal="center" vertical="center"/>
    </xf>
    <xf numFmtId="169" fontId="40" fillId="0" borderId="103" xfId="1" applyNumberFormat="1" applyFont="1" applyBorder="1" applyAlignment="1">
      <alignment horizontal="center" vertical="center"/>
    </xf>
    <xf numFmtId="169" fontId="40" fillId="0" borderId="102" xfId="1" applyNumberFormat="1" applyFont="1" applyBorder="1" applyAlignment="1">
      <alignment vertical="center"/>
    </xf>
    <xf numFmtId="169" fontId="41" fillId="0" borderId="104" xfId="1" applyNumberFormat="1" applyFont="1" applyBorder="1" applyAlignment="1">
      <alignment horizontal="center" vertical="center"/>
    </xf>
    <xf numFmtId="169" fontId="40" fillId="0" borderId="102" xfId="1" applyNumberFormat="1" applyFont="1" applyBorder="1" applyAlignment="1">
      <alignment horizontal="center" vertical="center"/>
    </xf>
    <xf numFmtId="3" fontId="40" fillId="0" borderId="121" xfId="0" applyNumberFormat="1" applyFont="1" applyBorder="1"/>
    <xf numFmtId="3" fontId="41" fillId="0" borderId="121" xfId="0" applyNumberFormat="1" applyFont="1" applyBorder="1" applyAlignment="1">
      <alignment horizontal="center"/>
    </xf>
    <xf numFmtId="3" fontId="40" fillId="0" borderId="121" xfId="0" applyNumberFormat="1" applyFont="1" applyBorder="1" applyAlignment="1">
      <alignment horizontal="center"/>
    </xf>
    <xf numFmtId="0" fontId="42" fillId="0" borderId="121" xfId="0" applyFont="1" applyBorder="1"/>
    <xf numFmtId="0" fontId="43" fillId="0" borderId="121" xfId="0" applyFont="1" applyBorder="1"/>
    <xf numFmtId="0" fontId="45" fillId="0" borderId="101" xfId="0" applyFont="1" applyBorder="1"/>
    <xf numFmtId="0" fontId="46" fillId="0" borderId="101" xfId="0" applyFont="1" applyBorder="1"/>
    <xf numFmtId="0" fontId="42" fillId="0" borderId="101" xfId="0" applyFont="1" applyBorder="1"/>
    <xf numFmtId="0" fontId="42" fillId="0" borderId="0" xfId="0" applyFont="1"/>
    <xf numFmtId="0" fontId="40" fillId="0" borderId="103" xfId="0" applyFont="1" applyBorder="1" applyAlignment="1">
      <alignment horizontal="center" vertical="center"/>
    </xf>
    <xf numFmtId="0" fontId="40" fillId="0" borderId="122" xfId="0" applyFont="1" applyBorder="1" applyAlignment="1">
      <alignment horizontal="left" vertical="center"/>
    </xf>
    <xf numFmtId="169" fontId="41" fillId="0" borderId="110" xfId="1" applyNumberFormat="1" applyFont="1" applyBorder="1" applyAlignment="1">
      <alignment horizontal="center" vertical="center"/>
    </xf>
    <xf numFmtId="169" fontId="40" fillId="0" borderId="122" xfId="1" applyNumberFormat="1" applyFont="1" applyBorder="1" applyAlignment="1">
      <alignment horizontal="center" vertical="center"/>
    </xf>
    <xf numFmtId="169" fontId="40" fillId="0" borderId="110" xfId="1" applyNumberFormat="1" applyFont="1" applyBorder="1" applyAlignment="1">
      <alignment horizontal="left" vertical="center"/>
    </xf>
    <xf numFmtId="169" fontId="40" fillId="0" borderId="110" xfId="1" applyNumberFormat="1" applyFont="1" applyBorder="1" applyAlignment="1">
      <alignment horizontal="center" vertical="center"/>
    </xf>
    <xf numFmtId="0" fontId="42" fillId="0" borderId="109" xfId="0" applyFont="1" applyBorder="1"/>
    <xf numFmtId="0" fontId="40" fillId="0" borderId="109" xfId="0" applyFont="1" applyBorder="1" applyAlignment="1">
      <alignment horizontal="left" vertical="center"/>
    </xf>
    <xf numFmtId="169" fontId="40" fillId="0" borderId="108" xfId="1" applyNumberFormat="1" applyFont="1" applyBorder="1" applyAlignment="1">
      <alignment horizontal="center" vertical="center"/>
    </xf>
    <xf numFmtId="169" fontId="42" fillId="0" borderId="108" xfId="1" applyNumberFormat="1" applyFont="1" applyBorder="1" applyAlignment="1">
      <alignment horizontal="right"/>
    </xf>
    <xf numFmtId="0" fontId="40" fillId="0" borderId="109" xfId="0" applyFont="1" applyBorder="1" applyAlignment="1">
      <alignment vertical="center"/>
    </xf>
    <xf numFmtId="169" fontId="40" fillId="0" borderId="115" xfId="1" applyNumberFormat="1" applyFont="1" applyBorder="1" applyAlignment="1">
      <alignment horizontal="center" vertical="center"/>
    </xf>
    <xf numFmtId="169" fontId="40" fillId="0" borderId="108" xfId="1" applyNumberFormat="1" applyFont="1" applyBorder="1" applyAlignment="1">
      <alignment vertical="center"/>
    </xf>
    <xf numFmtId="3" fontId="40" fillId="7" borderId="119" xfId="0" applyNumberFormat="1" applyFont="1" applyFill="1" applyBorder="1" applyAlignment="1">
      <alignment horizontal="center" vertical="center"/>
    </xf>
    <xf numFmtId="169" fontId="41" fillId="7" borderId="118" xfId="1" applyNumberFormat="1" applyFont="1" applyFill="1" applyBorder="1" applyAlignment="1">
      <alignment horizontal="center" vertical="center"/>
    </xf>
    <xf numFmtId="169" fontId="40" fillId="7" borderId="123" xfId="1" applyNumberFormat="1" applyFont="1" applyFill="1" applyBorder="1" applyAlignment="1">
      <alignment vertical="center"/>
    </xf>
    <xf numFmtId="169" fontId="40" fillId="7" borderId="118" xfId="1" applyNumberFormat="1" applyFont="1" applyFill="1" applyBorder="1" applyAlignment="1">
      <alignment horizontal="center" vertical="center"/>
    </xf>
    <xf numFmtId="169" fontId="40" fillId="7" borderId="118" xfId="1" applyNumberFormat="1" applyFont="1" applyFill="1" applyBorder="1" applyAlignment="1">
      <alignment vertical="center"/>
    </xf>
    <xf numFmtId="0" fontId="0" fillId="0" borderId="0" xfId="0"/>
    <xf numFmtId="0" fontId="38" fillId="0" borderId="0" xfId="0" applyFont="1"/>
    <xf numFmtId="3" fontId="41" fillId="0" borderId="18" xfId="2" applyNumberFormat="1" applyFont="1" applyFill="1" applyAlignment="1" applyProtection="1">
      <alignment horizontal="right"/>
    </xf>
    <xf numFmtId="0" fontId="48" fillId="0" borderId="124" xfId="0" applyFont="1" applyBorder="1" applyAlignment="1">
      <alignment horizontal="center" vertical="center"/>
    </xf>
    <xf numFmtId="0" fontId="48" fillId="0" borderId="124" xfId="0" applyFont="1" applyBorder="1" applyAlignment="1">
      <alignment horizontal="center" vertical="center" wrapText="1"/>
    </xf>
    <xf numFmtId="0" fontId="48" fillId="0" borderId="125" xfId="0" applyFont="1" applyBorder="1" applyAlignment="1">
      <alignment horizontal="center" vertical="center"/>
    </xf>
    <xf numFmtId="0" fontId="48" fillId="0" borderId="126" xfId="0" applyFont="1" applyBorder="1" applyAlignment="1">
      <alignment horizontal="center" vertical="center" wrapText="1"/>
    </xf>
    <xf numFmtId="0" fontId="48" fillId="0" borderId="127" xfId="0" applyFont="1" applyBorder="1" applyAlignment="1">
      <alignment horizontal="center" vertical="center" wrapText="1"/>
    </xf>
    <xf numFmtId="0" fontId="49" fillId="0" borderId="128" xfId="0" applyFont="1" applyBorder="1"/>
    <xf numFmtId="3" fontId="49" fillId="0" borderId="129" xfId="0" applyNumberFormat="1" applyFont="1" applyBorder="1" applyAlignment="1">
      <alignment horizontal="right"/>
    </xf>
    <xf numFmtId="3" fontId="48" fillId="0" borderId="129" xfId="0" applyNumberFormat="1" applyFont="1" applyBorder="1" applyAlignment="1">
      <alignment horizontal="right"/>
    </xf>
    <xf numFmtId="3" fontId="50" fillId="0" borderId="129" xfId="0" applyNumberFormat="1" applyFont="1" applyBorder="1" applyAlignment="1">
      <alignment horizontal="right"/>
    </xf>
    <xf numFmtId="3" fontId="48" fillId="0" borderId="126" xfId="0" applyNumberFormat="1" applyFont="1" applyBorder="1" applyAlignment="1">
      <alignment horizontal="right"/>
    </xf>
    <xf numFmtId="3" fontId="48" fillId="0" borderId="111" xfId="0" applyNumberFormat="1" applyFont="1" applyBorder="1" applyAlignment="1">
      <alignment horizontal="right"/>
    </xf>
    <xf numFmtId="0" fontId="49" fillId="0" borderId="125" xfId="0" applyFont="1" applyBorder="1" applyAlignment="1">
      <alignment vertical="center"/>
    </xf>
    <xf numFmtId="3" fontId="49" fillId="0" borderId="126" xfId="0" applyNumberFormat="1" applyFont="1" applyBorder="1" applyAlignment="1">
      <alignment horizontal="right" vertical="center"/>
    </xf>
    <xf numFmtId="3" fontId="48" fillId="0" borderId="126" xfId="0" applyNumberFormat="1" applyFont="1" applyBorder="1" applyAlignment="1">
      <alignment horizontal="right" vertical="center"/>
    </xf>
    <xf numFmtId="3" fontId="50" fillId="0" borderId="126" xfId="0" applyNumberFormat="1" applyFont="1" applyFill="1" applyBorder="1" applyAlignment="1">
      <alignment horizontal="right" vertical="center"/>
    </xf>
    <xf numFmtId="0" fontId="49" fillId="0" borderId="125" xfId="0" applyFont="1" applyBorder="1"/>
    <xf numFmtId="3" fontId="49" fillId="0" borderId="126" xfId="0" applyNumberFormat="1" applyFont="1" applyBorder="1" applyAlignment="1">
      <alignment horizontal="right"/>
    </xf>
    <xf numFmtId="3" fontId="49" fillId="0" borderId="126" xfId="0" applyNumberFormat="1" applyFont="1" applyBorder="1"/>
    <xf numFmtId="0" fontId="49" fillId="0" borderId="125" xfId="0" applyFont="1" applyFill="1" applyBorder="1"/>
    <xf numFmtId="3" fontId="50" fillId="0" borderId="126" xfId="0" applyNumberFormat="1" applyFont="1" applyBorder="1" applyAlignment="1">
      <alignment horizontal="right" vertical="center"/>
    </xf>
    <xf numFmtId="3" fontId="49" fillId="0" borderId="126" xfId="0" applyNumberFormat="1" applyFont="1" applyFill="1" applyBorder="1" applyAlignment="1">
      <alignment horizontal="right"/>
    </xf>
    <xf numFmtId="0" fontId="49" fillId="0" borderId="130" xfId="0" applyFont="1" applyBorder="1"/>
    <xf numFmtId="3" fontId="49" fillId="0" borderId="131" xfId="0" applyNumberFormat="1" applyFont="1" applyBorder="1" applyAlignment="1">
      <alignment horizontal="right"/>
    </xf>
    <xf numFmtId="3" fontId="48" fillId="0" borderId="131" xfId="0" applyNumberFormat="1" applyFont="1" applyBorder="1" applyAlignment="1">
      <alignment horizontal="right"/>
    </xf>
    <xf numFmtId="3" fontId="50" fillId="0" borderId="131" xfId="0" applyNumberFormat="1" applyFont="1" applyBorder="1" applyAlignment="1">
      <alignment horizontal="right"/>
    </xf>
    <xf numFmtId="3" fontId="48" fillId="0" borderId="132" xfId="0" applyNumberFormat="1" applyFont="1" applyBorder="1" applyAlignment="1">
      <alignment horizontal="right"/>
    </xf>
    <xf numFmtId="3" fontId="48" fillId="0" borderId="114" xfId="0" applyNumberFormat="1" applyFont="1" applyBorder="1" applyAlignment="1">
      <alignment horizontal="right"/>
    </xf>
    <xf numFmtId="0" fontId="48" fillId="0" borderId="102" xfId="0" applyFont="1" applyBorder="1"/>
    <xf numFmtId="3" fontId="48" fillId="0" borderId="102" xfId="0" applyNumberFormat="1" applyFont="1" applyBorder="1" applyAlignment="1">
      <alignment horizontal="right"/>
    </xf>
    <xf numFmtId="170" fontId="49" fillId="0" borderId="0" xfId="0" applyNumberFormat="1" applyFont="1"/>
    <xf numFmtId="3" fontId="49" fillId="0" borderId="0" xfId="0" applyNumberFormat="1" applyFont="1"/>
    <xf numFmtId="3" fontId="48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51" fillId="0" borderId="126" xfId="0" applyNumberFormat="1" applyFont="1" applyBorder="1" applyAlignment="1">
      <alignment horizontal="right"/>
    </xf>
    <xf numFmtId="3" fontId="49" fillId="0" borderId="133" xfId="0" applyNumberFormat="1" applyFont="1" applyBorder="1" applyAlignment="1">
      <alignment horizontal="right"/>
    </xf>
  </cellXfs>
  <cellStyles count="3">
    <cellStyle name="Ezres" xfId="1" builtinId="3"/>
    <cellStyle name="Normál" xfId="0" builtinId="0"/>
    <cellStyle name="Normál_SEGEDLETEK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haszn&#225;l&#243;\Downloads\1582876217_02m_kt_20200225_koltsegvetes_mellekletek_1_14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P&#233;nz&#252;gy\K&#214;LTS&#201;GVET&#201;S,%20M&#211;DOS&#205;T&#193;S\2019.&#233;vi%20k&#246;lts&#233;gvet&#233;s\2019.%20&#233;vi%20k&#246;lts&#233;gvet&#233;s%20v&#233;gleges\K&#246;lts&#233;gvet&#233;s%202019-re%20tervez&#233;s%2001.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1.mell. Mérleg"/>
      <sheetName val="2.mell. Mérleg"/>
      <sheetName val="3.mell. Bevétel"/>
      <sheetName val="3.a átvett pe."/>
      <sheetName val="3.b mell. Működési bevételek"/>
      <sheetName val="3.c. mell. Közhatalmi bevételek"/>
      <sheetName val="4.mell. Normatíva"/>
      <sheetName val="5. mell. Önk.össz kiadás"/>
      <sheetName val="5.a. mell. Jogalkotás"/>
      <sheetName val="5.b. mell. VF saját forrásból"/>
      <sheetName val="5.c. mell. VF Eu forrásból"/>
      <sheetName val="5.d. mell. Védőnő, EÜ"/>
      <sheetName val="5.e. mell. Szociális ellátások"/>
      <sheetName val="5.f. mell. Átadott pénzeszk."/>
      <sheetName val="5.g. mell. Egyéb tev."/>
      <sheetName val="6. mell. Int.összesen"/>
      <sheetName val="6.a. mell. PH"/>
      <sheetName val="6.b. mell. Óvoda"/>
      <sheetName val="6.c. mell. BBKP"/>
      <sheetName val="7.mell. Beruházás"/>
      <sheetName val="8.mell. Felújítás"/>
      <sheetName val="9.mell. Létszámok"/>
      <sheetName val="10. mell. Több éves kihat"/>
      <sheetName val="11.mell. Ei felhaszn."/>
      <sheetName val="12.mell. Közv.tám"/>
      <sheetName val="13.mell. Mérleg"/>
      <sheetName val="14.mell Pályázati összesítő"/>
    </sheetNames>
    <sheetDataSet>
      <sheetData sheetId="0"/>
      <sheetData sheetId="1"/>
      <sheetData sheetId="2">
        <row r="4">
          <cell r="D4">
            <v>530425</v>
          </cell>
          <cell r="J4">
            <v>376586</v>
          </cell>
        </row>
        <row r="5">
          <cell r="D5">
            <v>344291</v>
          </cell>
          <cell r="J5">
            <v>73113.5</v>
          </cell>
        </row>
        <row r="6">
          <cell r="D6">
            <v>73257</v>
          </cell>
          <cell r="J6">
            <v>405913.56</v>
          </cell>
        </row>
        <row r="7">
          <cell r="D7">
            <v>743</v>
          </cell>
        </row>
        <row r="8">
          <cell r="J8">
            <v>6761</v>
          </cell>
        </row>
        <row r="9">
          <cell r="J9">
            <v>290849</v>
          </cell>
        </row>
        <row r="10">
          <cell r="J10">
            <v>63758</v>
          </cell>
        </row>
        <row r="11">
          <cell r="D11">
            <v>220187</v>
          </cell>
        </row>
        <row r="23">
          <cell r="D23">
            <v>117106</v>
          </cell>
          <cell r="J23">
            <v>885540</v>
          </cell>
        </row>
        <row r="24">
          <cell r="D24">
            <v>0</v>
          </cell>
          <cell r="J24">
            <v>113971</v>
          </cell>
        </row>
        <row r="25">
          <cell r="D25">
            <v>33000</v>
          </cell>
        </row>
        <row r="28">
          <cell r="D28">
            <v>897483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1.mell. Mérleg"/>
      <sheetName val="2.mell. Mérleg"/>
      <sheetName val="3.mell. Bevétel"/>
      <sheetName val="3.a átvett pe."/>
      <sheetName val="3.b mell. Működési bevételek"/>
      <sheetName val="3.c. mell. Közhatalmi bevételek"/>
      <sheetName val="4.mell. Normatíva"/>
      <sheetName val="5. mell. Önk.össz kiadás"/>
      <sheetName val="5.a. mell. Jogalkotás"/>
      <sheetName val="5.b. mell. VF saját forrásból"/>
      <sheetName val="5.c. mell. VF Eu forrásból"/>
      <sheetName val="5.d. mell. Védőnő, EÜ"/>
      <sheetName val="5.e. mell. Szociális ellátások"/>
      <sheetName val="5.f. mell. Átadott pénzeszk."/>
      <sheetName val="5.g. mell. Egyéb tev."/>
      <sheetName val="6. mell. Int.összesen"/>
      <sheetName val="6.a. mell. PH"/>
      <sheetName val="6.b. mell. Óvoda"/>
      <sheetName val="6.c. mell. BBKP"/>
      <sheetName val="7.mell. Beruházás"/>
      <sheetName val="8.mell. Felújítás"/>
      <sheetName val="9.mell. Létszámok"/>
      <sheetName val="10. mell. Több éves kihat"/>
      <sheetName val="11.mell. Ei felhaszn."/>
      <sheetName val="12.mell. Közv.tám"/>
      <sheetName val="13.mell. Mérleg"/>
      <sheetName val="Tájékoztató"/>
    </sheetNames>
    <sheetDataSet>
      <sheetData sheetId="0" refreshError="1"/>
      <sheetData sheetId="1" refreshError="1"/>
      <sheetData sheetId="2" refreshError="1">
        <row r="4">
          <cell r="D4">
            <v>489570</v>
          </cell>
        </row>
        <row r="26">
          <cell r="J2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0"/>
  <sheetViews>
    <sheetView workbookViewId="0">
      <selection sqref="A1:B1"/>
    </sheetView>
  </sheetViews>
  <sheetFormatPr defaultColWidth="12.625" defaultRowHeight="15" customHeight="1" x14ac:dyDescent="0.2"/>
  <cols>
    <col min="1" max="1" width="12.75" customWidth="1"/>
    <col min="2" max="2" width="71.75" customWidth="1"/>
    <col min="3" max="3" width="41.75" customWidth="1"/>
    <col min="4" max="26" width="7.625" customWidth="1"/>
  </cols>
  <sheetData>
    <row r="1" spans="1:2" ht="51" customHeight="1" x14ac:dyDescent="0.2">
      <c r="A1" s="750" t="s">
        <v>0</v>
      </c>
      <c r="B1" s="751"/>
    </row>
    <row r="2" spans="1:2" ht="14.25" customHeight="1" x14ac:dyDescent="0.2">
      <c r="A2" s="752" t="s">
        <v>1</v>
      </c>
      <c r="B2" s="751"/>
    </row>
    <row r="3" spans="1:2" ht="14.25" customHeight="1" x14ac:dyDescent="0.2">
      <c r="A3" s="1"/>
      <c r="B3" s="2"/>
    </row>
    <row r="4" spans="1:2" ht="14.25" customHeight="1" x14ac:dyDescent="0.2">
      <c r="A4" s="3" t="s">
        <v>2</v>
      </c>
      <c r="B4" s="4" t="s">
        <v>3</v>
      </c>
    </row>
    <row r="5" spans="1:2" ht="14.25" customHeight="1" x14ac:dyDescent="0.2">
      <c r="A5" s="3" t="s">
        <v>4</v>
      </c>
      <c r="B5" s="4" t="s">
        <v>5</v>
      </c>
    </row>
    <row r="6" spans="1:2" ht="14.25" customHeight="1" x14ac:dyDescent="0.2">
      <c r="A6" s="3" t="s">
        <v>6</v>
      </c>
      <c r="B6" s="4" t="s">
        <v>7</v>
      </c>
    </row>
    <row r="7" spans="1:2" ht="14.25" customHeight="1" x14ac:dyDescent="0.2">
      <c r="A7" s="3" t="s">
        <v>8</v>
      </c>
      <c r="B7" s="4" t="s">
        <v>9</v>
      </c>
    </row>
    <row r="8" spans="1:2" ht="14.25" customHeight="1" x14ac:dyDescent="0.2">
      <c r="A8" s="3" t="s">
        <v>10</v>
      </c>
      <c r="B8" s="4" t="s">
        <v>11</v>
      </c>
    </row>
    <row r="9" spans="1:2" ht="14.25" customHeight="1" x14ac:dyDescent="0.2">
      <c r="A9" s="3" t="s">
        <v>12</v>
      </c>
      <c r="B9" s="4" t="s">
        <v>13</v>
      </c>
    </row>
    <row r="10" spans="1:2" ht="14.25" customHeight="1" x14ac:dyDescent="0.2">
      <c r="A10" s="3" t="s">
        <v>14</v>
      </c>
      <c r="B10" s="4" t="s">
        <v>15</v>
      </c>
    </row>
    <row r="11" spans="1:2" ht="14.25" customHeight="1" x14ac:dyDescent="0.2">
      <c r="A11" s="3" t="s">
        <v>16</v>
      </c>
      <c r="B11" s="4" t="s">
        <v>17</v>
      </c>
    </row>
    <row r="12" spans="1:2" ht="14.25" customHeight="1" x14ac:dyDescent="0.2">
      <c r="A12" s="3" t="s">
        <v>18</v>
      </c>
      <c r="B12" s="4" t="s">
        <v>19</v>
      </c>
    </row>
    <row r="13" spans="1:2" ht="14.25" customHeight="1" x14ac:dyDescent="0.2">
      <c r="A13" s="3" t="s">
        <v>20</v>
      </c>
      <c r="B13" s="4" t="s">
        <v>21</v>
      </c>
    </row>
    <row r="14" spans="1:2" ht="14.25" customHeight="1" x14ac:dyDescent="0.2">
      <c r="A14" s="3" t="s">
        <v>22</v>
      </c>
      <c r="B14" s="4" t="s">
        <v>23</v>
      </c>
    </row>
    <row r="15" spans="1:2" ht="14.25" customHeight="1" x14ac:dyDescent="0.2">
      <c r="A15" s="3" t="s">
        <v>24</v>
      </c>
      <c r="B15" s="4" t="s">
        <v>25</v>
      </c>
    </row>
    <row r="16" spans="1:2" ht="14.25" customHeight="1" x14ac:dyDescent="0.2">
      <c r="A16" s="3" t="s">
        <v>26</v>
      </c>
      <c r="B16" s="4" t="s">
        <v>27</v>
      </c>
    </row>
    <row r="17" spans="1:5" ht="14.25" customHeight="1" x14ac:dyDescent="0.2">
      <c r="A17" s="3" t="s">
        <v>28</v>
      </c>
      <c r="B17" s="4" t="s">
        <v>29</v>
      </c>
    </row>
    <row r="18" spans="1:5" ht="14.25" customHeight="1" x14ac:dyDescent="0.2">
      <c r="A18" s="3" t="s">
        <v>30</v>
      </c>
      <c r="B18" s="4" t="s">
        <v>31</v>
      </c>
    </row>
    <row r="19" spans="1:5" ht="14.25" customHeight="1" x14ac:dyDescent="0.2">
      <c r="A19" s="3" t="s">
        <v>32</v>
      </c>
      <c r="B19" s="4" t="s">
        <v>33</v>
      </c>
    </row>
    <row r="20" spans="1:5" ht="14.25" customHeight="1" x14ac:dyDescent="0.2">
      <c r="A20" s="3" t="s">
        <v>34</v>
      </c>
      <c r="B20" s="4" t="s">
        <v>35</v>
      </c>
    </row>
    <row r="21" spans="1:5" ht="14.25" customHeight="1" x14ac:dyDescent="0.2">
      <c r="A21" s="3" t="s">
        <v>36</v>
      </c>
      <c r="B21" s="4" t="s">
        <v>37</v>
      </c>
    </row>
    <row r="22" spans="1:5" ht="14.25" customHeight="1" x14ac:dyDescent="0.2">
      <c r="A22" s="3" t="s">
        <v>38</v>
      </c>
      <c r="B22" s="4" t="s">
        <v>39</v>
      </c>
    </row>
    <row r="23" spans="1:5" ht="17.25" customHeight="1" x14ac:dyDescent="0.2">
      <c r="A23" s="3" t="s">
        <v>40</v>
      </c>
      <c r="B23" s="4" t="s">
        <v>41</v>
      </c>
    </row>
    <row r="24" spans="1:5" ht="14.25" customHeight="1" x14ac:dyDescent="0.2">
      <c r="A24" s="3" t="s">
        <v>42</v>
      </c>
      <c r="B24" s="4" t="s">
        <v>43</v>
      </c>
    </row>
    <row r="25" spans="1:5" ht="14.25" customHeight="1" x14ac:dyDescent="0.2">
      <c r="A25" s="3" t="s">
        <v>44</v>
      </c>
      <c r="B25" s="4" t="s">
        <v>45</v>
      </c>
    </row>
    <row r="26" spans="1:5" ht="14.25" customHeight="1" x14ac:dyDescent="0.2">
      <c r="A26" s="3" t="s">
        <v>46</v>
      </c>
      <c r="B26" s="4" t="s">
        <v>47</v>
      </c>
      <c r="C26" s="4"/>
      <c r="D26" s="4"/>
      <c r="E26" s="4"/>
    </row>
    <row r="27" spans="1:5" ht="14.25" customHeight="1" x14ac:dyDescent="0.2">
      <c r="A27" s="3" t="s">
        <v>48</v>
      </c>
      <c r="B27" s="4" t="s">
        <v>49</v>
      </c>
    </row>
    <row r="28" spans="1:5" ht="14.25" customHeight="1" x14ac:dyDescent="0.2">
      <c r="A28" s="5" t="s">
        <v>50</v>
      </c>
      <c r="B28" s="5" t="s">
        <v>51</v>
      </c>
    </row>
    <row r="29" spans="1:5" ht="14.25" customHeight="1" x14ac:dyDescent="0.2">
      <c r="A29" s="5" t="s">
        <v>52</v>
      </c>
      <c r="B29" s="5" t="s">
        <v>53</v>
      </c>
    </row>
    <row r="30" spans="1:5" ht="14.25" customHeight="1" x14ac:dyDescent="0.2">
      <c r="A30" s="5" t="s">
        <v>54</v>
      </c>
      <c r="B30" s="5" t="s">
        <v>55</v>
      </c>
    </row>
    <row r="31" spans="1:5" ht="14.25" customHeight="1" x14ac:dyDescent="0.2">
      <c r="A31" s="5" t="s">
        <v>56</v>
      </c>
      <c r="B31" s="5" t="s">
        <v>57</v>
      </c>
    </row>
    <row r="32" spans="1:5" ht="14.25" customHeight="1" x14ac:dyDescent="0.2">
      <c r="A32" s="5" t="s">
        <v>58</v>
      </c>
      <c r="B32" s="5" t="s">
        <v>59</v>
      </c>
    </row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">
    <mergeCell ref="A1:B1"/>
    <mergeCell ref="A2:B2"/>
  </mergeCells>
  <pageMargins left="0.70866141732283472" right="0.70866141732283472" top="0.74803149606299213" bottom="0.74803149606299213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2.625" defaultRowHeight="15" customHeight="1" x14ac:dyDescent="0.2"/>
  <cols>
    <col min="1" max="1" width="5.5" customWidth="1"/>
    <col min="2" max="2" width="6.25" customWidth="1"/>
    <col min="3" max="3" width="19.25" customWidth="1"/>
    <col min="4" max="4" width="8.375" customWidth="1"/>
    <col min="5" max="5" width="6.875" customWidth="1"/>
    <col min="6" max="6" width="7.75" customWidth="1"/>
    <col min="7" max="7" width="7.5" customWidth="1"/>
    <col min="8" max="8" width="6.25" customWidth="1"/>
    <col min="9" max="9" width="5.75" customWidth="1"/>
    <col min="10" max="17" width="8.375" customWidth="1"/>
    <col min="18" max="18" width="6.75" customWidth="1"/>
    <col min="19" max="19" width="9" customWidth="1"/>
    <col min="20" max="24" width="6.75" customWidth="1"/>
    <col min="25" max="25" width="8.25" customWidth="1"/>
    <col min="26" max="27" width="6.75" customWidth="1"/>
    <col min="28" max="29" width="8" customWidth="1"/>
  </cols>
  <sheetData>
    <row r="1" spans="1:29" ht="12.75" customHeight="1" x14ac:dyDescent="0.2">
      <c r="A1" s="778" t="s">
        <v>118</v>
      </c>
      <c r="B1" s="778" t="s">
        <v>63</v>
      </c>
      <c r="C1" s="780"/>
      <c r="D1" s="776" t="s">
        <v>278</v>
      </c>
      <c r="E1" s="768"/>
      <c r="F1" s="775"/>
      <c r="G1" s="776" t="s">
        <v>379</v>
      </c>
      <c r="H1" s="768"/>
      <c r="I1" s="769"/>
      <c r="J1" s="776" t="s">
        <v>380</v>
      </c>
      <c r="K1" s="768"/>
      <c r="L1" s="769"/>
      <c r="M1" s="776" t="s">
        <v>381</v>
      </c>
      <c r="N1" s="768"/>
      <c r="O1" s="769"/>
      <c r="P1" s="777" t="s">
        <v>382</v>
      </c>
      <c r="Q1" s="768"/>
      <c r="R1" s="775"/>
      <c r="S1" s="776" t="s">
        <v>383</v>
      </c>
      <c r="T1" s="768"/>
      <c r="U1" s="769"/>
      <c r="V1" s="776" t="s">
        <v>384</v>
      </c>
      <c r="W1" s="768"/>
      <c r="X1" s="769"/>
      <c r="Y1" s="777" t="s">
        <v>385</v>
      </c>
      <c r="Z1" s="768"/>
      <c r="AA1" s="769"/>
      <c r="AB1" s="276"/>
      <c r="AC1" s="276"/>
    </row>
    <row r="2" spans="1:29" ht="14.25" customHeight="1" x14ac:dyDescent="0.2">
      <c r="A2" s="779"/>
      <c r="B2" s="779"/>
      <c r="C2" s="781"/>
      <c r="D2" s="277" t="s">
        <v>64</v>
      </c>
      <c r="E2" s="278" t="s">
        <v>65</v>
      </c>
      <c r="F2" s="278" t="s">
        <v>386</v>
      </c>
      <c r="G2" s="277" t="s">
        <v>64</v>
      </c>
      <c r="H2" s="278" t="s">
        <v>65</v>
      </c>
      <c r="I2" s="278" t="s">
        <v>386</v>
      </c>
      <c r="J2" s="277" t="s">
        <v>64</v>
      </c>
      <c r="K2" s="278" t="s">
        <v>65</v>
      </c>
      <c r="L2" s="278" t="s">
        <v>386</v>
      </c>
      <c r="M2" s="277" t="s">
        <v>64</v>
      </c>
      <c r="N2" s="278" t="s">
        <v>65</v>
      </c>
      <c r="O2" s="278" t="s">
        <v>386</v>
      </c>
      <c r="P2" s="277" t="s">
        <v>64</v>
      </c>
      <c r="Q2" s="278" t="s">
        <v>65</v>
      </c>
      <c r="R2" s="278" t="s">
        <v>386</v>
      </c>
      <c r="S2" s="277" t="s">
        <v>64</v>
      </c>
      <c r="T2" s="278" t="s">
        <v>65</v>
      </c>
      <c r="U2" s="278" t="s">
        <v>386</v>
      </c>
      <c r="V2" s="277" t="s">
        <v>64</v>
      </c>
      <c r="W2" s="278" t="s">
        <v>65</v>
      </c>
      <c r="X2" s="278" t="s">
        <v>386</v>
      </c>
      <c r="Y2" s="277" t="s">
        <v>64</v>
      </c>
      <c r="Z2" s="278" t="s">
        <v>65</v>
      </c>
      <c r="AA2" s="278" t="s">
        <v>386</v>
      </c>
      <c r="AB2" s="279"/>
      <c r="AC2" s="279"/>
    </row>
    <row r="3" spans="1:29" ht="14.25" customHeight="1" x14ac:dyDescent="0.2">
      <c r="A3" s="280" t="s">
        <v>387</v>
      </c>
      <c r="B3" s="782" t="s">
        <v>388</v>
      </c>
      <c r="C3" s="783"/>
      <c r="D3" s="281">
        <f t="shared" ref="D3:F3" si="0">+G3+J3+M3+P3+S3+V3+Y3</f>
        <v>16631</v>
      </c>
      <c r="E3" s="282">
        <f t="shared" si="0"/>
        <v>234</v>
      </c>
      <c r="F3" s="282">
        <f t="shared" si="0"/>
        <v>16865</v>
      </c>
      <c r="G3" s="281">
        <f>+'5.a. mell. Jogalkotás'!D5</f>
        <v>0</v>
      </c>
      <c r="H3" s="282">
        <f>+'5.a. mell. Jogalkotás'!E5</f>
        <v>0</v>
      </c>
      <c r="I3" s="283">
        <f>+'5.a. mell. Jogalkotás'!F5</f>
        <v>0</v>
      </c>
      <c r="J3" s="281">
        <f>+'5.b. mell. VF saját forrásból'!D5</f>
        <v>0</v>
      </c>
      <c r="K3" s="281">
        <f>+'5.b. mell. VF saját forrásból'!E5</f>
        <v>0</v>
      </c>
      <c r="L3" s="281">
        <f>+'5.b. mell. VF saját forrásból'!F5</f>
        <v>0</v>
      </c>
      <c r="M3" s="281">
        <f>+'5.c. mell. VF Eu forrásból'!D5</f>
        <v>0</v>
      </c>
      <c r="N3" s="282">
        <f>+'5.c. mell. VF Eu forrásból'!E5</f>
        <v>0</v>
      </c>
      <c r="O3" s="283">
        <f>+'5.c. mell. VF Eu forrásból'!F5</f>
        <v>0</v>
      </c>
      <c r="P3" s="284">
        <f>+'5.d. mell. Védőnő, EÜ'!D5</f>
        <v>16631</v>
      </c>
      <c r="Q3" s="282">
        <f>+'5.d. mell. Védőnő, EÜ'!E5</f>
        <v>0</v>
      </c>
      <c r="R3" s="285">
        <f>+'5.d. mell. Védőnő, EÜ'!F5</f>
        <v>16631</v>
      </c>
      <c r="S3" s="281"/>
      <c r="T3" s="282"/>
      <c r="U3" s="283"/>
      <c r="V3" s="281"/>
      <c r="W3" s="282"/>
      <c r="X3" s="283"/>
      <c r="Y3" s="284">
        <f>+'5.g. mell. Egyéb tev.'!D5</f>
        <v>0</v>
      </c>
      <c r="Z3" s="282">
        <f>+'5.g. mell. Egyéb tev.'!E5</f>
        <v>234</v>
      </c>
      <c r="AA3" s="283">
        <f>+'5.g. mell. Egyéb tev.'!F5</f>
        <v>234</v>
      </c>
      <c r="AB3" s="286"/>
      <c r="AC3" s="286"/>
    </row>
    <row r="4" spans="1:29" ht="12.75" customHeight="1" x14ac:dyDescent="0.2">
      <c r="A4" s="287" t="s">
        <v>389</v>
      </c>
      <c r="B4" s="784" t="s">
        <v>390</v>
      </c>
      <c r="C4" s="785"/>
      <c r="D4" s="281">
        <f t="shared" ref="D4:F4" si="1">+G4+J4+M4+P4+S4+V4+Y4</f>
        <v>37403</v>
      </c>
      <c r="E4" s="54">
        <f t="shared" si="1"/>
        <v>0</v>
      </c>
      <c r="F4" s="54">
        <f t="shared" si="1"/>
        <v>37403</v>
      </c>
      <c r="G4" s="288">
        <f>+'5.a. mell. Jogalkotás'!D6</f>
        <v>33743</v>
      </c>
      <c r="H4" s="54">
        <f>+'5.a. mell. Jogalkotás'!E6</f>
        <v>0</v>
      </c>
      <c r="I4" s="158">
        <f>+'5.a. mell. Jogalkotás'!F6</f>
        <v>33743</v>
      </c>
      <c r="J4" s="288">
        <f>+'5.b. mell. VF saját forrásból'!D6</f>
        <v>0</v>
      </c>
      <c r="K4" s="288">
        <f>+'5.b. mell. VF saját forrásból'!E6</f>
        <v>0</v>
      </c>
      <c r="L4" s="288">
        <f>+'5.b. mell. VF saját forrásból'!F6</f>
        <v>0</v>
      </c>
      <c r="M4" s="288">
        <f>+'5.c. mell. VF Eu forrásból'!D6</f>
        <v>2280</v>
      </c>
      <c r="N4" s="54">
        <f>+'5.c. mell. VF Eu forrásból'!E6</f>
        <v>0</v>
      </c>
      <c r="O4" s="158">
        <f>+'5.c. mell. VF Eu forrásból'!F6</f>
        <v>2280</v>
      </c>
      <c r="P4" s="203">
        <f>+'5.d. mell. Védőnő, EÜ'!D6</f>
        <v>1080</v>
      </c>
      <c r="Q4" s="54">
        <f>+'5.d. mell. Védőnő, EÜ'!E6</f>
        <v>0</v>
      </c>
      <c r="R4" s="289">
        <f>+'5.d. mell. Védőnő, EÜ'!F6</f>
        <v>1080</v>
      </c>
      <c r="S4" s="288"/>
      <c r="T4" s="54"/>
      <c r="U4" s="158"/>
      <c r="V4" s="288"/>
      <c r="W4" s="54"/>
      <c r="X4" s="158"/>
      <c r="Y4" s="203">
        <f>+'5.g. mell. Egyéb tev.'!D6</f>
        <v>300</v>
      </c>
      <c r="Z4" s="54">
        <f>+'5.g. mell. Egyéb tev.'!E6</f>
        <v>0</v>
      </c>
      <c r="AA4" s="158">
        <f>+'5.g. mell. Egyéb tev.'!F6</f>
        <v>300</v>
      </c>
      <c r="AB4" s="286"/>
      <c r="AC4" s="286"/>
    </row>
    <row r="5" spans="1:29" ht="12.75" customHeight="1" x14ac:dyDescent="0.2">
      <c r="A5" s="290" t="s">
        <v>391</v>
      </c>
      <c r="B5" s="786" t="s">
        <v>121</v>
      </c>
      <c r="C5" s="785"/>
      <c r="D5" s="281">
        <f t="shared" ref="D5:F5" si="2">+G5+J5+M5+P5+S5+V5+Y5</f>
        <v>54034</v>
      </c>
      <c r="E5" s="54">
        <f t="shared" si="2"/>
        <v>234</v>
      </c>
      <c r="F5" s="54">
        <f t="shared" si="2"/>
        <v>54268</v>
      </c>
      <c r="G5" s="288">
        <f t="shared" ref="G5:I5" si="3">+G3+G4</f>
        <v>33743</v>
      </c>
      <c r="H5" s="54">
        <f t="shared" si="3"/>
        <v>0</v>
      </c>
      <c r="I5" s="158">
        <f t="shared" si="3"/>
        <v>33743</v>
      </c>
      <c r="J5" s="288">
        <f>+'5.b. mell. VF saját forrásból'!D7</f>
        <v>0</v>
      </c>
      <c r="K5" s="288">
        <f>+'5.b. mell. VF saját forrásból'!E7</f>
        <v>0</v>
      </c>
      <c r="L5" s="288">
        <f>+'5.b. mell. VF saját forrásból'!F7</f>
        <v>0</v>
      </c>
      <c r="M5" s="288">
        <f t="shared" ref="M5:R5" si="4">+M3+M4</f>
        <v>2280</v>
      </c>
      <c r="N5" s="54">
        <f t="shared" si="4"/>
        <v>0</v>
      </c>
      <c r="O5" s="158">
        <f t="shared" si="4"/>
        <v>2280</v>
      </c>
      <c r="P5" s="203">
        <f t="shared" si="4"/>
        <v>17711</v>
      </c>
      <c r="Q5" s="54">
        <f t="shared" si="4"/>
        <v>0</v>
      </c>
      <c r="R5" s="289">
        <f t="shared" si="4"/>
        <v>17711</v>
      </c>
      <c r="S5" s="288"/>
      <c r="T5" s="54"/>
      <c r="U5" s="158"/>
      <c r="V5" s="288"/>
      <c r="W5" s="54"/>
      <c r="X5" s="158"/>
      <c r="Y5" s="203">
        <f>+'5.g. mell. Egyéb tev.'!D7</f>
        <v>300</v>
      </c>
      <c r="Z5" s="54">
        <f>+'5.g. mell. Egyéb tev.'!E7</f>
        <v>234</v>
      </c>
      <c r="AA5" s="158">
        <f>+'5.g. mell. Egyéb tev.'!F7</f>
        <v>534</v>
      </c>
      <c r="AB5" s="286"/>
      <c r="AC5" s="286"/>
    </row>
    <row r="6" spans="1:29" ht="14.25" customHeight="1" x14ac:dyDescent="0.25">
      <c r="A6" s="291"/>
      <c r="B6" s="292"/>
      <c r="C6" s="293"/>
      <c r="D6" s="294"/>
      <c r="E6" s="55"/>
      <c r="F6" s="55"/>
      <c r="G6" s="295"/>
      <c r="H6" s="55"/>
      <c r="I6" s="296"/>
      <c r="J6" s="295"/>
      <c r="K6" s="55"/>
      <c r="L6" s="296"/>
      <c r="M6" s="295"/>
      <c r="N6" s="55"/>
      <c r="O6" s="296"/>
      <c r="P6" s="55"/>
      <c r="Q6" s="55"/>
      <c r="R6" s="55"/>
      <c r="S6" s="295"/>
      <c r="T6" s="55"/>
      <c r="U6" s="296"/>
      <c r="V6" s="295"/>
      <c r="W6" s="55"/>
      <c r="X6" s="296"/>
      <c r="Y6" s="55"/>
      <c r="Z6" s="55"/>
      <c r="AA6" s="296"/>
      <c r="AB6" s="297"/>
      <c r="AC6" s="297"/>
    </row>
    <row r="7" spans="1:29" ht="12.75" customHeight="1" x14ac:dyDescent="0.2">
      <c r="A7" s="290" t="s">
        <v>392</v>
      </c>
      <c r="B7" s="786" t="s">
        <v>124</v>
      </c>
      <c r="C7" s="785"/>
      <c r="D7" s="288">
        <f t="shared" ref="D7:F7" si="5">+G7+J7+M7+P7+S7+V7+Y7</f>
        <v>9859</v>
      </c>
      <c r="E7" s="54">
        <f t="shared" si="5"/>
        <v>20</v>
      </c>
      <c r="F7" s="54">
        <f t="shared" si="5"/>
        <v>9879</v>
      </c>
      <c r="G7" s="288">
        <f>+'5.a. mell. Jogalkotás'!D9</f>
        <v>6193</v>
      </c>
      <c r="H7" s="54">
        <f>+'5.a. mell. Jogalkotás'!E9</f>
        <v>0</v>
      </c>
      <c r="I7" s="158">
        <f>+'5.a. mell. Jogalkotás'!F9</f>
        <v>6193</v>
      </c>
      <c r="J7" s="288">
        <f>+'5.b. mell. VF saját forrásból'!D9</f>
        <v>0</v>
      </c>
      <c r="K7" s="288">
        <f>+'5.b. mell. VF saját forrásból'!E9</f>
        <v>0</v>
      </c>
      <c r="L7" s="288">
        <f>+'5.b. mell. VF saját forrásból'!F9</f>
        <v>0</v>
      </c>
      <c r="M7" s="288">
        <f>+'5.c. mell. VF Eu forrásból'!D9</f>
        <v>411</v>
      </c>
      <c r="N7" s="54">
        <f>+'5.c. mell. VF Eu forrásból'!E9</f>
        <v>0</v>
      </c>
      <c r="O7" s="158">
        <f>+'5.c. mell. VF Eu forrásból'!F9</f>
        <v>411</v>
      </c>
      <c r="P7" s="203">
        <f>+'5.d. mell. Védőnő, EÜ'!D9</f>
        <v>3135</v>
      </c>
      <c r="Q7" s="54">
        <f>+'5.d. mell. Védőnő, EÜ'!E9</f>
        <v>0</v>
      </c>
      <c r="R7" s="289">
        <f>+'5.d. mell. Védőnő, EÜ'!F9</f>
        <v>3135</v>
      </c>
      <c r="S7" s="288"/>
      <c r="T7" s="54"/>
      <c r="U7" s="158"/>
      <c r="V7" s="288"/>
      <c r="W7" s="54"/>
      <c r="X7" s="158"/>
      <c r="Y7" s="203">
        <f>+'5.g. mell. Egyéb tev.'!D9</f>
        <v>120</v>
      </c>
      <c r="Z7" s="54">
        <f>+'5.g. mell. Egyéb tev.'!E9</f>
        <v>20</v>
      </c>
      <c r="AA7" s="158">
        <f>+'5.g. mell. Egyéb tev.'!F9</f>
        <v>140</v>
      </c>
      <c r="AB7" s="286"/>
      <c r="AC7" s="286"/>
    </row>
    <row r="8" spans="1:29" ht="14.25" customHeight="1" x14ac:dyDescent="0.25">
      <c r="A8" s="291"/>
      <c r="B8" s="298"/>
      <c r="C8" s="299"/>
      <c r="D8" s="294"/>
      <c r="E8" s="55"/>
      <c r="F8" s="55"/>
      <c r="G8" s="295"/>
      <c r="H8" s="55"/>
      <c r="I8" s="296"/>
      <c r="J8" s="295"/>
      <c r="K8" s="55"/>
      <c r="L8" s="296"/>
      <c r="M8" s="295"/>
      <c r="N8" s="55"/>
      <c r="O8" s="296"/>
      <c r="P8" s="55"/>
      <c r="Q8" s="55"/>
      <c r="R8" s="55"/>
      <c r="S8" s="295"/>
      <c r="T8" s="55"/>
      <c r="U8" s="296"/>
      <c r="V8" s="295"/>
      <c r="W8" s="55"/>
      <c r="X8" s="296"/>
      <c r="Y8" s="55"/>
      <c r="Z8" s="55"/>
      <c r="AA8" s="296"/>
      <c r="AB8" s="297"/>
      <c r="AC8" s="297"/>
    </row>
    <row r="9" spans="1:29" ht="12.75" customHeight="1" x14ac:dyDescent="0.2">
      <c r="A9" s="287" t="s">
        <v>393</v>
      </c>
      <c r="B9" s="784" t="s">
        <v>394</v>
      </c>
      <c r="C9" s="785"/>
      <c r="D9" s="288">
        <f t="shared" ref="D9:F9" si="6">+G9+J9+M9+P9+S9+V9+Y9</f>
        <v>2301</v>
      </c>
      <c r="E9" s="66">
        <f t="shared" si="6"/>
        <v>1383</v>
      </c>
      <c r="F9" s="66">
        <f t="shared" si="6"/>
        <v>3684</v>
      </c>
      <c r="G9" s="300">
        <f>+'5.a. mell. Jogalkotás'!D14</f>
        <v>1190</v>
      </c>
      <c r="H9" s="66">
        <f>+'5.a. mell. Jogalkotás'!E14</f>
        <v>0</v>
      </c>
      <c r="I9" s="152">
        <f>+'5.a. mell. Jogalkotás'!F14</f>
        <v>1190</v>
      </c>
      <c r="J9" s="300">
        <f>+'5.b. mell. VF saját forrásból'!D14</f>
        <v>0</v>
      </c>
      <c r="K9" s="66">
        <f>+'5.b. mell. VF saját forrásból'!E14</f>
        <v>0</v>
      </c>
      <c r="L9" s="152">
        <f>+'5.b. mell. VF saját forrásból'!F14</f>
        <v>0</v>
      </c>
      <c r="M9" s="300">
        <f>+'5.c. mell. VF Eu forrásból'!D14</f>
        <v>311</v>
      </c>
      <c r="N9" s="66">
        <f>+'5.c. mell. VF Eu forrásból'!E14</f>
        <v>1244</v>
      </c>
      <c r="O9" s="152">
        <f>+'5.c. mell. VF Eu forrásból'!F14</f>
        <v>1555</v>
      </c>
      <c r="P9" s="199">
        <f>+'5.d. mell. Védőnő, EÜ'!D14</f>
        <v>400</v>
      </c>
      <c r="Q9" s="66">
        <f>+'5.d. mell. Védőnő, EÜ'!E14</f>
        <v>0</v>
      </c>
      <c r="R9" s="301">
        <f>+'5.d. mell. Védőnő, EÜ'!F14</f>
        <v>400</v>
      </c>
      <c r="S9" s="300"/>
      <c r="T9" s="66"/>
      <c r="U9" s="152"/>
      <c r="V9" s="300"/>
      <c r="W9" s="66"/>
      <c r="X9" s="152"/>
      <c r="Y9" s="199">
        <f>+'5.g. mell. Egyéb tev.'!D14</f>
        <v>400</v>
      </c>
      <c r="Z9" s="66">
        <f>+'5.g. mell. Egyéb tev.'!E14</f>
        <v>139</v>
      </c>
      <c r="AA9" s="152">
        <f>+'5.g. mell. Egyéb tev.'!F14</f>
        <v>539</v>
      </c>
      <c r="AB9" s="286"/>
      <c r="AC9" s="286"/>
    </row>
    <row r="10" spans="1:29" ht="12.75" customHeight="1" x14ac:dyDescent="0.2">
      <c r="A10" s="287" t="s">
        <v>395</v>
      </c>
      <c r="B10" s="784" t="s">
        <v>396</v>
      </c>
      <c r="C10" s="785"/>
      <c r="D10" s="288">
        <f t="shared" ref="D10:F10" si="7">+G10+J10+M10+P10+S10+V10+Y10</f>
        <v>3370</v>
      </c>
      <c r="E10" s="66">
        <f t="shared" si="7"/>
        <v>171</v>
      </c>
      <c r="F10" s="66">
        <f t="shared" si="7"/>
        <v>3541</v>
      </c>
      <c r="G10" s="300">
        <f>+'5.a. mell. Jogalkotás'!D17</f>
        <v>300</v>
      </c>
      <c r="H10" s="66">
        <f>+'5.a. mell. Jogalkotás'!E17</f>
        <v>0</v>
      </c>
      <c r="I10" s="152">
        <f>+'5.a. mell. Jogalkotás'!F17</f>
        <v>300</v>
      </c>
      <c r="J10" s="300">
        <f>+'5.b. mell. VF saját forrásból'!D17</f>
        <v>0</v>
      </c>
      <c r="K10" s="66">
        <f>+'5.b. mell. VF saját forrásból'!E17</f>
        <v>0</v>
      </c>
      <c r="L10" s="66">
        <f>+'5.b. mell. VF saját forrásból'!F17</f>
        <v>0</v>
      </c>
      <c r="M10" s="300">
        <f>+'5.c. mell. VF Eu forrásból'!D17</f>
        <v>0</v>
      </c>
      <c r="N10" s="66">
        <f>+'5.c. mell. VF Eu forrásból'!E17</f>
        <v>0</v>
      </c>
      <c r="O10" s="152">
        <f>+'5.c. mell. VF Eu forrásból'!F17</f>
        <v>0</v>
      </c>
      <c r="P10" s="199">
        <f>+'5.d. mell. Védőnő, EÜ'!D17</f>
        <v>240</v>
      </c>
      <c r="Q10" s="66">
        <f>+'5.d. mell. Védőnő, EÜ'!E17</f>
        <v>0</v>
      </c>
      <c r="R10" s="301">
        <f>+'5.d. mell. Védőnő, EÜ'!F17</f>
        <v>240</v>
      </c>
      <c r="S10" s="300"/>
      <c r="T10" s="66"/>
      <c r="U10" s="152"/>
      <c r="V10" s="300"/>
      <c r="W10" s="66"/>
      <c r="X10" s="152"/>
      <c r="Y10" s="199">
        <f>+'5.g. mell. Egyéb tev.'!D17</f>
        <v>2830</v>
      </c>
      <c r="Z10" s="66">
        <f>+'5.g. mell. Egyéb tev.'!E17</f>
        <v>171</v>
      </c>
      <c r="AA10" s="152">
        <f>+'5.g. mell. Egyéb tev.'!F17</f>
        <v>3001</v>
      </c>
      <c r="AB10" s="286"/>
      <c r="AC10" s="286"/>
    </row>
    <row r="11" spans="1:29" ht="12.75" customHeight="1" x14ac:dyDescent="0.2">
      <c r="A11" s="287" t="s">
        <v>397</v>
      </c>
      <c r="B11" s="784" t="s">
        <v>398</v>
      </c>
      <c r="C11" s="785"/>
      <c r="D11" s="288">
        <f t="shared" ref="D11:F11" si="8">+G11+J11+M11+P11+S11+V11+Y11</f>
        <v>94606</v>
      </c>
      <c r="E11" s="66">
        <f t="shared" si="8"/>
        <v>1938</v>
      </c>
      <c r="F11" s="66">
        <f t="shared" si="8"/>
        <v>96544</v>
      </c>
      <c r="G11" s="300">
        <f>+'5.a. mell. Jogalkotás'!D25</f>
        <v>7728</v>
      </c>
      <c r="H11" s="66">
        <f>+'5.a. mell. Jogalkotás'!E25</f>
        <v>0</v>
      </c>
      <c r="I11" s="152">
        <f>+'5.a. mell. Jogalkotás'!F25</f>
        <v>7728</v>
      </c>
      <c r="J11" s="300">
        <f>+'5.b. mell. VF saját forrásból'!D25</f>
        <v>1575</v>
      </c>
      <c r="K11" s="66">
        <f>+'5.b. mell. VF saját forrásból'!E25</f>
        <v>0</v>
      </c>
      <c r="L11" s="66">
        <f>+'5.b. mell. VF saját forrásból'!F25</f>
        <v>1575</v>
      </c>
      <c r="M11" s="300">
        <f>+'5.c. mell. VF Eu forrásból'!D25</f>
        <v>7471</v>
      </c>
      <c r="N11" s="66">
        <f>+'5.c. mell. VF Eu forrásból'!E25</f>
        <v>1565</v>
      </c>
      <c r="O11" s="152">
        <f>+'5.c. mell. VF Eu forrásból'!F25</f>
        <v>9036</v>
      </c>
      <c r="P11" s="199">
        <f>+'5.d. mell. Védőnő, EÜ'!D25</f>
        <v>1199</v>
      </c>
      <c r="Q11" s="66">
        <f>+'5.d. mell. Védőnő, EÜ'!E25</f>
        <v>0</v>
      </c>
      <c r="R11" s="301">
        <f>+'5.d. mell. Védőnő, EÜ'!F25</f>
        <v>1199</v>
      </c>
      <c r="S11" s="300"/>
      <c r="T11" s="66"/>
      <c r="U11" s="152"/>
      <c r="V11" s="300"/>
      <c r="W11" s="66"/>
      <c r="X11" s="152"/>
      <c r="Y11" s="199">
        <f>+'5.g. mell. Egyéb tev.'!D25</f>
        <v>76633</v>
      </c>
      <c r="Z11" s="66">
        <f>+'5.g. mell. Egyéb tev.'!E25</f>
        <v>373</v>
      </c>
      <c r="AA11" s="152">
        <f>+'5.g. mell. Egyéb tev.'!F25</f>
        <v>77006</v>
      </c>
      <c r="AB11" s="286"/>
      <c r="AC11" s="286"/>
    </row>
    <row r="12" spans="1:29" ht="12.75" customHeight="1" x14ac:dyDescent="0.2">
      <c r="A12" s="287" t="s">
        <v>399</v>
      </c>
      <c r="B12" s="784" t="s">
        <v>400</v>
      </c>
      <c r="C12" s="785"/>
      <c r="D12" s="288">
        <f t="shared" ref="D12:F12" si="9">+G12+J12+M12+P12+S12+V12+Y12</f>
        <v>5517</v>
      </c>
      <c r="E12" s="66">
        <f t="shared" si="9"/>
        <v>252</v>
      </c>
      <c r="F12" s="66">
        <f t="shared" si="9"/>
        <v>5769</v>
      </c>
      <c r="G12" s="300">
        <f>+'5.a. mell. Jogalkotás'!D28</f>
        <v>0</v>
      </c>
      <c r="H12" s="66">
        <f>+'5.a. mell. Jogalkotás'!E28</f>
        <v>0</v>
      </c>
      <c r="I12" s="152">
        <f>+'5.a. mell. Jogalkotás'!F28</f>
        <v>0</v>
      </c>
      <c r="J12" s="300">
        <f>+'5.b. mell. VF saját forrásból'!D28</f>
        <v>1000</v>
      </c>
      <c r="K12" s="66">
        <f>+'5.b. mell. VF saját forrásból'!E28</f>
        <v>0</v>
      </c>
      <c r="L12" s="152">
        <f>+'5.b. mell. VF saját forrásból'!F28</f>
        <v>1000</v>
      </c>
      <c r="M12" s="300">
        <f>+'5.c. mell. VF Eu forrásból'!D28</f>
        <v>4237</v>
      </c>
      <c r="N12" s="66">
        <f>+'5.c. mell. VF Eu forrásból'!E28</f>
        <v>252</v>
      </c>
      <c r="O12" s="152">
        <f>+'5.c. mell. VF Eu forrásból'!F28</f>
        <v>4489</v>
      </c>
      <c r="P12" s="199">
        <f>+'5.d. mell. Védőnő, EÜ'!D28</f>
        <v>280</v>
      </c>
      <c r="Q12" s="66">
        <f>+'5.d. mell. Védőnő, EÜ'!E28</f>
        <v>0</v>
      </c>
      <c r="R12" s="301">
        <f>+'5.d. mell. Védőnő, EÜ'!F28</f>
        <v>280</v>
      </c>
      <c r="S12" s="300"/>
      <c r="T12" s="66"/>
      <c r="U12" s="152"/>
      <c r="V12" s="300"/>
      <c r="W12" s="66"/>
      <c r="X12" s="152"/>
      <c r="Y12" s="199">
        <f>+'5.g. mell. Egyéb tev.'!D28</f>
        <v>0</v>
      </c>
      <c r="Z12" s="66">
        <f>+'5.g. mell. Egyéb tev.'!E28</f>
        <v>0</v>
      </c>
      <c r="AA12" s="152">
        <f>+'5.g. mell. Egyéb tev.'!F28</f>
        <v>0</v>
      </c>
      <c r="AB12" s="286"/>
      <c r="AC12" s="286"/>
    </row>
    <row r="13" spans="1:29" ht="28.5" customHeight="1" x14ac:dyDescent="0.2">
      <c r="A13" s="287" t="s">
        <v>401</v>
      </c>
      <c r="B13" s="784" t="s">
        <v>402</v>
      </c>
      <c r="C13" s="785"/>
      <c r="D13" s="288">
        <f t="shared" ref="D13:F13" si="10">+G13+J13+M13+P13+S13+V13+Y13</f>
        <v>217179</v>
      </c>
      <c r="E13" s="66">
        <f t="shared" si="10"/>
        <v>1527</v>
      </c>
      <c r="F13" s="66">
        <f t="shared" si="10"/>
        <v>218706</v>
      </c>
      <c r="G13" s="300">
        <f>+'5.a. mell. Jogalkotás'!D34</f>
        <v>849</v>
      </c>
      <c r="H13" s="66">
        <f>+'5.a. mell. Jogalkotás'!E34</f>
        <v>0</v>
      </c>
      <c r="I13" s="152">
        <f>+'5.a. mell. Jogalkotás'!F34</f>
        <v>849</v>
      </c>
      <c r="J13" s="300">
        <f>+'5.b. mell. VF saját forrásból'!D34</f>
        <v>76525</v>
      </c>
      <c r="K13" s="66">
        <f>+'5.b. mell. VF saját forrásból'!E34</f>
        <v>0</v>
      </c>
      <c r="L13" s="152">
        <f>+'5.b. mell. VF saját forrásból'!F34</f>
        <v>76525</v>
      </c>
      <c r="M13" s="300">
        <f>+'5.c. mell. VF Eu forrásból'!D34</f>
        <v>109207</v>
      </c>
      <c r="N13" s="66">
        <f>+'5.c. mell. VF Eu forrásból'!E34</f>
        <v>884</v>
      </c>
      <c r="O13" s="152">
        <f>+'5.c. mell. VF Eu forrásból'!F34</f>
        <v>110091</v>
      </c>
      <c r="P13" s="199">
        <f>+'5.d. mell. Védőnő, EÜ'!D34</f>
        <v>320</v>
      </c>
      <c r="Q13" s="66">
        <f>+'5.d. mell. Védőnő, EÜ'!E34</f>
        <v>0</v>
      </c>
      <c r="R13" s="301">
        <f>+'5.d. mell. Védőnő, EÜ'!F34</f>
        <v>320</v>
      </c>
      <c r="S13" s="300"/>
      <c r="T13" s="66"/>
      <c r="U13" s="152"/>
      <c r="V13" s="300"/>
      <c r="W13" s="66"/>
      <c r="X13" s="152"/>
      <c r="Y13" s="199">
        <f>+'5.g. mell. Egyéb tev.'!D34</f>
        <v>30278</v>
      </c>
      <c r="Z13" s="66">
        <f>+'5.g. mell. Egyéb tev.'!E34</f>
        <v>643</v>
      </c>
      <c r="AA13" s="152">
        <f>+'5.g. mell. Egyéb tev.'!F34</f>
        <v>30921</v>
      </c>
      <c r="AB13" s="286"/>
      <c r="AC13" s="286"/>
    </row>
    <row r="14" spans="1:29" ht="12.75" customHeight="1" x14ac:dyDescent="0.2">
      <c r="A14" s="290" t="s">
        <v>403</v>
      </c>
      <c r="B14" s="786" t="s">
        <v>126</v>
      </c>
      <c r="C14" s="785"/>
      <c r="D14" s="288">
        <f t="shared" ref="D14:F14" si="11">+G14+J14+M14+P14+S14+V14+Y14</f>
        <v>322973</v>
      </c>
      <c r="E14" s="54">
        <f t="shared" si="11"/>
        <v>5271</v>
      </c>
      <c r="F14" s="54">
        <f t="shared" si="11"/>
        <v>328244</v>
      </c>
      <c r="G14" s="288">
        <f t="shared" ref="G14:I14" si="12">SUM(G9:G13)</f>
        <v>10067</v>
      </c>
      <c r="H14" s="54">
        <f t="shared" si="12"/>
        <v>0</v>
      </c>
      <c r="I14" s="158">
        <f t="shared" si="12"/>
        <v>10067</v>
      </c>
      <c r="J14" s="288">
        <f>+'5.b. mell. VF saját forrásból'!D35</f>
        <v>79100</v>
      </c>
      <c r="K14" s="54">
        <f>+'5.b. mell. VF saját forrásból'!E35</f>
        <v>0</v>
      </c>
      <c r="L14" s="158">
        <f>+'5.b. mell. VF saját forrásból'!F35</f>
        <v>79100</v>
      </c>
      <c r="M14" s="288">
        <f t="shared" ref="M14:R14" si="13">SUM(M9:M13)</f>
        <v>121226</v>
      </c>
      <c r="N14" s="54">
        <f t="shared" si="13"/>
        <v>3945</v>
      </c>
      <c r="O14" s="158">
        <f t="shared" si="13"/>
        <v>125171</v>
      </c>
      <c r="P14" s="203">
        <f t="shared" si="13"/>
        <v>2439</v>
      </c>
      <c r="Q14" s="54">
        <f t="shared" si="13"/>
        <v>0</v>
      </c>
      <c r="R14" s="289">
        <f t="shared" si="13"/>
        <v>2439</v>
      </c>
      <c r="S14" s="288"/>
      <c r="T14" s="54"/>
      <c r="U14" s="158"/>
      <c r="V14" s="288"/>
      <c r="W14" s="54"/>
      <c r="X14" s="158"/>
      <c r="Y14" s="203">
        <f t="shared" ref="Y14:AA14" si="14">SUM(Y9:Y13)</f>
        <v>110141</v>
      </c>
      <c r="Z14" s="54">
        <f t="shared" si="14"/>
        <v>1326</v>
      </c>
      <c r="AA14" s="158">
        <f t="shared" si="14"/>
        <v>111467</v>
      </c>
      <c r="AB14" s="286"/>
      <c r="AC14" s="286"/>
    </row>
    <row r="15" spans="1:29" ht="14.25" customHeight="1" x14ac:dyDescent="0.25">
      <c r="A15" s="291"/>
      <c r="B15" s="292"/>
      <c r="C15" s="293"/>
      <c r="D15" s="294"/>
      <c r="E15" s="55"/>
      <c r="F15" s="55"/>
      <c r="G15" s="295"/>
      <c r="H15" s="55"/>
      <c r="I15" s="296"/>
      <c r="J15" s="295"/>
      <c r="K15" s="55"/>
      <c r="L15" s="296"/>
      <c r="M15" s="295"/>
      <c r="N15" s="55"/>
      <c r="O15" s="296"/>
      <c r="P15" s="55"/>
      <c r="Q15" s="55"/>
      <c r="R15" s="55"/>
      <c r="S15" s="295"/>
      <c r="T15" s="55"/>
      <c r="U15" s="296"/>
      <c r="V15" s="295"/>
      <c r="W15" s="55"/>
      <c r="X15" s="296"/>
      <c r="Y15" s="55"/>
      <c r="Z15" s="55"/>
      <c r="AA15" s="296"/>
      <c r="AB15" s="297"/>
      <c r="AC15" s="297"/>
    </row>
    <row r="16" spans="1:29" ht="12.75" customHeight="1" x14ac:dyDescent="0.2">
      <c r="A16" s="290" t="s">
        <v>404</v>
      </c>
      <c r="B16" s="792" t="s">
        <v>127</v>
      </c>
      <c r="C16" s="785"/>
      <c r="D16" s="288">
        <f t="shared" ref="D16:F16" si="15">+G16+J16+M16+P16+S16+V16+Y16</f>
        <v>6761</v>
      </c>
      <c r="E16" s="54">
        <f t="shared" si="15"/>
        <v>0</v>
      </c>
      <c r="F16" s="54">
        <f t="shared" si="15"/>
        <v>6761</v>
      </c>
      <c r="G16" s="288"/>
      <c r="H16" s="54"/>
      <c r="I16" s="158"/>
      <c r="J16" s="288"/>
      <c r="K16" s="54"/>
      <c r="L16" s="158"/>
      <c r="M16" s="288"/>
      <c r="N16" s="54"/>
      <c r="O16" s="158"/>
      <c r="P16" s="203"/>
      <c r="Q16" s="54"/>
      <c r="R16" s="289"/>
      <c r="S16" s="288">
        <f>+'5.e. mell. Szociális ellátások'!C7</f>
        <v>6761</v>
      </c>
      <c r="T16" s="54">
        <f>+'5.e. mell. Szociális ellátások'!D7</f>
        <v>0</v>
      </c>
      <c r="U16" s="158">
        <f>+'5.e. mell. Szociális ellátások'!E7</f>
        <v>6761</v>
      </c>
      <c r="V16" s="288"/>
      <c r="W16" s="54"/>
      <c r="X16" s="158"/>
      <c r="Y16" s="203"/>
      <c r="Z16" s="54"/>
      <c r="AA16" s="158"/>
      <c r="AB16" s="286"/>
      <c r="AC16" s="286"/>
    </row>
    <row r="17" spans="1:29" ht="14.25" customHeight="1" x14ac:dyDescent="0.25">
      <c r="A17" s="291"/>
      <c r="B17" s="793"/>
      <c r="C17" s="794"/>
      <c r="D17" s="294"/>
      <c r="E17" s="55"/>
      <c r="F17" s="55"/>
      <c r="G17" s="295"/>
      <c r="H17" s="55"/>
      <c r="I17" s="296"/>
      <c r="J17" s="295"/>
      <c r="K17" s="55"/>
      <c r="L17" s="296"/>
      <c r="M17" s="295"/>
      <c r="N17" s="55"/>
      <c r="O17" s="296"/>
      <c r="P17" s="55"/>
      <c r="Q17" s="55"/>
      <c r="R17" s="55"/>
      <c r="S17" s="295"/>
      <c r="T17" s="55"/>
      <c r="U17" s="296"/>
      <c r="V17" s="295"/>
      <c r="W17" s="55"/>
      <c r="X17" s="296"/>
      <c r="Y17" s="55"/>
      <c r="Z17" s="55"/>
      <c r="AA17" s="296"/>
      <c r="AB17" s="297"/>
      <c r="AC17" s="297"/>
    </row>
    <row r="18" spans="1:29" ht="12.75" customHeight="1" x14ac:dyDescent="0.2">
      <c r="A18" s="290" t="s">
        <v>405</v>
      </c>
      <c r="B18" s="786" t="s">
        <v>130</v>
      </c>
      <c r="C18" s="785"/>
      <c r="D18" s="288">
        <f t="shared" ref="D18:F18" si="16">+G18+J18+M18+P18+S18+V18+Y18</f>
        <v>306597</v>
      </c>
      <c r="E18" s="54">
        <f t="shared" si="16"/>
        <v>127673</v>
      </c>
      <c r="F18" s="54">
        <f t="shared" si="16"/>
        <v>434270</v>
      </c>
      <c r="G18" s="288"/>
      <c r="H18" s="54"/>
      <c r="I18" s="158"/>
      <c r="J18" s="288"/>
      <c r="K18" s="54"/>
      <c r="L18" s="158"/>
      <c r="M18" s="288"/>
      <c r="N18" s="54"/>
      <c r="O18" s="158"/>
      <c r="P18" s="203"/>
      <c r="Q18" s="54"/>
      <c r="R18" s="289"/>
      <c r="S18" s="288"/>
      <c r="T18" s="54"/>
      <c r="U18" s="158"/>
      <c r="V18" s="288">
        <f>+'5.f. mell. Átadott pénzeszk.'!L43</f>
        <v>242839</v>
      </c>
      <c r="W18" s="54">
        <f>+'5.f. mell. Átadott pénzeszk.'!M43</f>
        <v>7030</v>
      </c>
      <c r="X18" s="158">
        <f>+'5.f. mell. Átadott pénzeszk.'!N43</f>
        <v>249869</v>
      </c>
      <c r="Y18" s="203">
        <f>+'5.g. mell. Egyéb tev.'!D71</f>
        <v>63758</v>
      </c>
      <c r="Z18" s="54">
        <f>+'5.g. mell. Egyéb tev.'!E71</f>
        <v>120643</v>
      </c>
      <c r="AA18" s="158">
        <f>+'5.g. mell. Egyéb tev.'!F71</f>
        <v>184401</v>
      </c>
      <c r="AB18" s="286"/>
      <c r="AC18" s="286"/>
    </row>
    <row r="19" spans="1:29" ht="12.75" customHeight="1" x14ac:dyDescent="0.2">
      <c r="A19" s="290"/>
      <c r="B19" s="784" t="s">
        <v>406</v>
      </c>
      <c r="C19" s="785"/>
      <c r="D19" s="288">
        <f t="shared" ref="D19:F19" si="17">+G19+J19+M19+P19+S19+V19+Y19</f>
        <v>63758</v>
      </c>
      <c r="E19" s="54">
        <f t="shared" si="17"/>
        <v>119508</v>
      </c>
      <c r="F19" s="54">
        <f t="shared" si="17"/>
        <v>183266</v>
      </c>
      <c r="G19" s="288"/>
      <c r="H19" s="54"/>
      <c r="I19" s="158"/>
      <c r="J19" s="288"/>
      <c r="K19" s="54"/>
      <c r="L19" s="158"/>
      <c r="M19" s="288"/>
      <c r="N19" s="54"/>
      <c r="O19" s="158"/>
      <c r="P19" s="203"/>
      <c r="Q19" s="54"/>
      <c r="R19" s="289"/>
      <c r="S19" s="288"/>
      <c r="T19" s="54"/>
      <c r="U19" s="158"/>
      <c r="V19" s="288"/>
      <c r="W19" s="54"/>
      <c r="X19" s="158"/>
      <c r="Y19" s="203">
        <f>+'5.g. mell. Egyéb tev.'!D62</f>
        <v>63758</v>
      </c>
      <c r="Z19" s="54">
        <f>+'5.g. mell. Egyéb tev.'!E62</f>
        <v>119508</v>
      </c>
      <c r="AA19" s="158">
        <f>+'5.g. mell. Egyéb tev.'!F62</f>
        <v>183266</v>
      </c>
      <c r="AB19" s="286"/>
      <c r="AC19" s="286"/>
    </row>
    <row r="20" spans="1:29" ht="14.25" customHeight="1" x14ac:dyDescent="0.25">
      <c r="A20" s="291"/>
      <c r="B20" s="292"/>
      <c r="C20" s="293"/>
      <c r="D20" s="294"/>
      <c r="E20" s="55"/>
      <c r="F20" s="55"/>
      <c r="G20" s="295"/>
      <c r="H20" s="55"/>
      <c r="I20" s="296"/>
      <c r="J20" s="295"/>
      <c r="K20" s="55"/>
      <c r="L20" s="296"/>
      <c r="M20" s="295"/>
      <c r="N20" s="55"/>
      <c r="O20" s="296"/>
      <c r="P20" s="55"/>
      <c r="Q20" s="55"/>
      <c r="R20" s="55"/>
      <c r="S20" s="295"/>
      <c r="T20" s="55"/>
      <c r="U20" s="296"/>
      <c r="V20" s="295"/>
      <c r="W20" s="55"/>
      <c r="X20" s="296"/>
      <c r="Y20" s="55"/>
      <c r="Z20" s="55"/>
      <c r="AA20" s="296"/>
      <c r="AB20" s="297"/>
      <c r="AC20" s="297"/>
    </row>
    <row r="21" spans="1:29" ht="12.75" customHeight="1" x14ac:dyDescent="0.2">
      <c r="A21" s="290" t="s">
        <v>407</v>
      </c>
      <c r="B21" s="786" t="s">
        <v>140</v>
      </c>
      <c r="C21" s="785"/>
      <c r="D21" s="288">
        <f t="shared" ref="D21:F21" si="18">+G21+J21+M21+P21+S21+V21+Y21</f>
        <v>885540</v>
      </c>
      <c r="E21" s="54">
        <f t="shared" si="18"/>
        <v>24337</v>
      </c>
      <c r="F21" s="54">
        <f t="shared" si="18"/>
        <v>909877</v>
      </c>
      <c r="G21" s="288"/>
      <c r="H21" s="54"/>
      <c r="I21" s="158"/>
      <c r="J21" s="288">
        <f>+'5.b. mell. VF saját forrásból'!D53</f>
        <v>334080</v>
      </c>
      <c r="K21" s="54">
        <f>+'5.b. mell. VF saját forrásból'!E53</f>
        <v>8213</v>
      </c>
      <c r="L21" s="158">
        <f>+'5.b. mell. VF saját forrásból'!F53</f>
        <v>342293</v>
      </c>
      <c r="M21" s="288">
        <f>+'5.c. mell. VF Eu forrásból'!D52</f>
        <v>547190</v>
      </c>
      <c r="N21" s="54">
        <f>+'5.c. mell. VF Eu forrásból'!E52</f>
        <v>16064</v>
      </c>
      <c r="O21" s="158">
        <f>+'5.c. mell. VF Eu forrásból'!F52</f>
        <v>563254</v>
      </c>
      <c r="P21" s="203">
        <f>+'5.d. mell. Védőnő, EÜ'!D45</f>
        <v>460</v>
      </c>
      <c r="Q21" s="54">
        <f>+'5.d. mell. Védőnő, EÜ'!E45</f>
        <v>0</v>
      </c>
      <c r="R21" s="289">
        <f>+'5.d. mell. Védőnő, EÜ'!F45</f>
        <v>460</v>
      </c>
      <c r="S21" s="288"/>
      <c r="T21" s="54"/>
      <c r="U21" s="158"/>
      <c r="V21" s="288"/>
      <c r="W21" s="54"/>
      <c r="X21" s="158"/>
      <c r="Y21" s="54">
        <f>'5.g. mell. Egyéb tev.'!D81</f>
        <v>3810</v>
      </c>
      <c r="Z21" s="54">
        <f>'5.g. mell. Egyéb tev.'!E81</f>
        <v>60</v>
      </c>
      <c r="AA21" s="158">
        <f>'5.g. mell. Egyéb tev.'!F81</f>
        <v>3870</v>
      </c>
      <c r="AB21" s="286"/>
      <c r="AC21" s="286"/>
    </row>
    <row r="22" spans="1:29" ht="14.25" customHeight="1" x14ac:dyDescent="0.25">
      <c r="A22" s="291"/>
      <c r="B22" s="292"/>
      <c r="C22" s="293"/>
      <c r="D22" s="294"/>
      <c r="E22" s="55"/>
      <c r="F22" s="55"/>
      <c r="G22" s="295"/>
      <c r="H22" s="55"/>
      <c r="I22" s="296"/>
      <c r="J22" s="295"/>
      <c r="K22" s="55"/>
      <c r="L22" s="296"/>
      <c r="M22" s="295"/>
      <c r="N22" s="55"/>
      <c r="O22" s="296"/>
      <c r="P22" s="55"/>
      <c r="Q22" s="55"/>
      <c r="R22" s="55"/>
      <c r="S22" s="295"/>
      <c r="T22" s="55"/>
      <c r="U22" s="296"/>
      <c r="V22" s="295"/>
      <c r="W22" s="55"/>
      <c r="X22" s="296"/>
      <c r="Y22" s="55"/>
      <c r="Z22" s="55"/>
      <c r="AA22" s="296"/>
      <c r="AB22" s="297"/>
      <c r="AC22" s="297"/>
    </row>
    <row r="23" spans="1:29" ht="12.75" customHeight="1" x14ac:dyDescent="0.2">
      <c r="A23" s="290" t="s">
        <v>408</v>
      </c>
      <c r="B23" s="786" t="s">
        <v>145</v>
      </c>
      <c r="C23" s="785"/>
      <c r="D23" s="288">
        <f t="shared" ref="D23:F23" si="19">+G23+J23+M23+P23+S23+V23+Y23</f>
        <v>113971</v>
      </c>
      <c r="E23" s="54">
        <f t="shared" si="19"/>
        <v>13516</v>
      </c>
      <c r="F23" s="54">
        <f t="shared" si="19"/>
        <v>127487</v>
      </c>
      <c r="G23" s="288"/>
      <c r="H23" s="54"/>
      <c r="I23" s="158"/>
      <c r="J23" s="288">
        <f>+'5.b. mell. VF saját forrásból'!D59</f>
        <v>110015</v>
      </c>
      <c r="K23" s="54">
        <f>+'5.b. mell. VF saját forrásból'!E59</f>
        <v>13519</v>
      </c>
      <c r="L23" s="158">
        <f>+'5.b. mell. VF saját forrásból'!F59</f>
        <v>123534</v>
      </c>
      <c r="M23" s="288">
        <f>+'5.c. mell. VF Eu forrásból'!D58</f>
        <v>3956</v>
      </c>
      <c r="N23" s="54">
        <f>+'5.c. mell. VF Eu forrásból'!E58</f>
        <v>-3</v>
      </c>
      <c r="O23" s="158">
        <f>+'5.c. mell. VF Eu forrásból'!F58</f>
        <v>3953</v>
      </c>
      <c r="P23" s="203"/>
      <c r="Q23" s="54"/>
      <c r="R23" s="289"/>
      <c r="S23" s="288"/>
      <c r="T23" s="54"/>
      <c r="U23" s="158"/>
      <c r="V23" s="288"/>
      <c r="W23" s="54"/>
      <c r="X23" s="158"/>
      <c r="Y23" s="203"/>
      <c r="Z23" s="54"/>
      <c r="AA23" s="158"/>
      <c r="AB23" s="286"/>
      <c r="AC23" s="286"/>
    </row>
    <row r="24" spans="1:29" ht="14.25" customHeight="1" x14ac:dyDescent="0.25">
      <c r="A24" s="291"/>
      <c r="B24" s="292"/>
      <c r="C24" s="293"/>
      <c r="D24" s="294"/>
      <c r="E24" s="55"/>
      <c r="F24" s="55"/>
      <c r="G24" s="295"/>
      <c r="H24" s="55"/>
      <c r="I24" s="296"/>
      <c r="J24" s="295"/>
      <c r="K24" s="55"/>
      <c r="L24" s="296"/>
      <c r="M24" s="295"/>
      <c r="N24" s="55"/>
      <c r="O24" s="296"/>
      <c r="P24" s="55"/>
      <c r="Q24" s="55"/>
      <c r="R24" s="55"/>
      <c r="S24" s="295"/>
      <c r="T24" s="55"/>
      <c r="U24" s="296"/>
      <c r="V24" s="295"/>
      <c r="W24" s="55"/>
      <c r="X24" s="296"/>
      <c r="Y24" s="55"/>
      <c r="Z24" s="55"/>
      <c r="AA24" s="296"/>
      <c r="AB24" s="297"/>
      <c r="AC24" s="297"/>
    </row>
    <row r="25" spans="1:29" ht="12.75" customHeight="1" x14ac:dyDescent="0.2">
      <c r="A25" s="290" t="s">
        <v>409</v>
      </c>
      <c r="B25" s="786" t="s">
        <v>149</v>
      </c>
      <c r="C25" s="785"/>
      <c r="D25" s="288">
        <f t="shared" ref="D25:F25" si="20">+G25+J25+M25+P25+S25+V25+Y25</f>
        <v>0</v>
      </c>
      <c r="E25" s="54">
        <f t="shared" si="20"/>
        <v>0</v>
      </c>
      <c r="F25" s="54">
        <f t="shared" si="20"/>
        <v>0</v>
      </c>
      <c r="G25" s="288"/>
      <c r="H25" s="54"/>
      <c r="I25" s="158"/>
      <c r="J25" s="288"/>
      <c r="K25" s="54"/>
      <c r="L25" s="158"/>
      <c r="M25" s="288"/>
      <c r="N25" s="54"/>
      <c r="O25" s="158"/>
      <c r="P25" s="203"/>
      <c r="Q25" s="54"/>
      <c r="R25" s="289"/>
      <c r="S25" s="288"/>
      <c r="T25" s="54"/>
      <c r="U25" s="158"/>
      <c r="V25" s="288"/>
      <c r="W25" s="54"/>
      <c r="X25" s="158"/>
      <c r="Y25" s="203"/>
      <c r="Z25" s="54"/>
      <c r="AA25" s="158"/>
      <c r="AB25" s="286"/>
      <c r="AC25" s="286"/>
    </row>
    <row r="26" spans="1:29" ht="14.25" customHeight="1" x14ac:dyDescent="0.25">
      <c r="A26" s="291"/>
      <c r="B26" s="292"/>
      <c r="C26" s="293"/>
      <c r="D26" s="294"/>
      <c r="E26" s="55"/>
      <c r="F26" s="55"/>
      <c r="G26" s="295"/>
      <c r="H26" s="55"/>
      <c r="I26" s="296"/>
      <c r="J26" s="295"/>
      <c r="K26" s="55"/>
      <c r="L26" s="296"/>
      <c r="M26" s="295"/>
      <c r="N26" s="55"/>
      <c r="O26" s="296"/>
      <c r="P26" s="55"/>
      <c r="Q26" s="55"/>
      <c r="R26" s="55"/>
      <c r="S26" s="295"/>
      <c r="T26" s="55"/>
      <c r="U26" s="296"/>
      <c r="V26" s="295"/>
      <c r="W26" s="55"/>
      <c r="X26" s="296"/>
      <c r="Y26" s="55"/>
      <c r="Z26" s="55"/>
      <c r="AA26" s="296"/>
      <c r="AB26" s="297"/>
      <c r="AC26" s="297"/>
    </row>
    <row r="27" spans="1:29" ht="12.75" customHeight="1" x14ac:dyDescent="0.2">
      <c r="A27" s="302" t="s">
        <v>410</v>
      </c>
      <c r="B27" s="786" t="s">
        <v>411</v>
      </c>
      <c r="C27" s="785"/>
      <c r="D27" s="288">
        <f t="shared" ref="D27:F27" si="21">+G27+J27+M27+P27+S27+V27+Y27</f>
        <v>1699735</v>
      </c>
      <c r="E27" s="54">
        <f t="shared" si="21"/>
        <v>171051</v>
      </c>
      <c r="F27" s="54">
        <f t="shared" si="21"/>
        <v>1870786</v>
      </c>
      <c r="G27" s="288">
        <f t="shared" ref="G27:AA27" si="22">+G25+G23+G21+G18+G16+G14+G7+G5</f>
        <v>50003</v>
      </c>
      <c r="H27" s="54">
        <f t="shared" si="22"/>
        <v>0</v>
      </c>
      <c r="I27" s="158">
        <f t="shared" si="22"/>
        <v>50003</v>
      </c>
      <c r="J27" s="288">
        <f t="shared" si="22"/>
        <v>523195</v>
      </c>
      <c r="K27" s="54">
        <f t="shared" si="22"/>
        <v>21732</v>
      </c>
      <c r="L27" s="158">
        <f t="shared" si="22"/>
        <v>544927</v>
      </c>
      <c r="M27" s="288">
        <f t="shared" si="22"/>
        <v>675063</v>
      </c>
      <c r="N27" s="54">
        <f t="shared" si="22"/>
        <v>20006</v>
      </c>
      <c r="O27" s="158">
        <f t="shared" si="22"/>
        <v>695069</v>
      </c>
      <c r="P27" s="203">
        <f t="shared" si="22"/>
        <v>23745</v>
      </c>
      <c r="Q27" s="54">
        <f t="shared" si="22"/>
        <v>0</v>
      </c>
      <c r="R27" s="289">
        <f t="shared" si="22"/>
        <v>23745</v>
      </c>
      <c r="S27" s="288">
        <f t="shared" si="22"/>
        <v>6761</v>
      </c>
      <c r="T27" s="54">
        <f t="shared" si="22"/>
        <v>0</v>
      </c>
      <c r="U27" s="158">
        <f t="shared" si="22"/>
        <v>6761</v>
      </c>
      <c r="V27" s="288">
        <f t="shared" si="22"/>
        <v>242839</v>
      </c>
      <c r="W27" s="54">
        <f t="shared" si="22"/>
        <v>7030</v>
      </c>
      <c r="X27" s="158">
        <f t="shared" si="22"/>
        <v>249869</v>
      </c>
      <c r="Y27" s="203">
        <f t="shared" si="22"/>
        <v>178129</v>
      </c>
      <c r="Z27" s="54">
        <f t="shared" si="22"/>
        <v>122283</v>
      </c>
      <c r="AA27" s="54">
        <f t="shared" si="22"/>
        <v>300412</v>
      </c>
      <c r="AB27" s="286"/>
      <c r="AC27" s="286"/>
    </row>
    <row r="28" spans="1:29" ht="9.75" customHeight="1" x14ac:dyDescent="0.25">
      <c r="A28" s="303"/>
      <c r="B28" s="298"/>
      <c r="C28" s="304"/>
      <c r="D28" s="294"/>
      <c r="E28" s="55"/>
      <c r="F28" s="55"/>
      <c r="G28" s="295"/>
      <c r="H28" s="55"/>
      <c r="I28" s="296"/>
      <c r="J28" s="295"/>
      <c r="K28" s="55"/>
      <c r="L28" s="296"/>
      <c r="M28" s="295"/>
      <c r="N28" s="55"/>
      <c r="O28" s="296"/>
      <c r="P28" s="55"/>
      <c r="Q28" s="55"/>
      <c r="R28" s="55"/>
      <c r="S28" s="295"/>
      <c r="T28" s="55"/>
      <c r="U28" s="296"/>
      <c r="V28" s="295"/>
      <c r="W28" s="55"/>
      <c r="X28" s="296"/>
      <c r="Y28" s="55"/>
      <c r="Z28" s="55"/>
      <c r="AA28" s="296"/>
      <c r="AB28" s="297"/>
      <c r="AC28" s="297"/>
    </row>
    <row r="29" spans="1:29" ht="14.25" customHeight="1" x14ac:dyDescent="0.2">
      <c r="A29" s="305" t="s">
        <v>412</v>
      </c>
      <c r="B29" s="787" t="s">
        <v>154</v>
      </c>
      <c r="C29" s="788"/>
      <c r="D29" s="306">
        <f t="shared" ref="D29:F29" si="23">+G29+J29+M29+P29+S29+V29+Y29</f>
        <v>490673</v>
      </c>
      <c r="E29" s="211">
        <f t="shared" si="23"/>
        <v>6017</v>
      </c>
      <c r="F29" s="211">
        <f t="shared" si="23"/>
        <v>496690</v>
      </c>
      <c r="G29" s="307"/>
      <c r="H29" s="308"/>
      <c r="I29" s="168"/>
      <c r="J29" s="306">
        <f>+'5.b. mell. VF saját forrásból'!D68</f>
        <v>0</v>
      </c>
      <c r="K29" s="306">
        <f>+'5.b. mell. VF saját forrásból'!E68</f>
        <v>0</v>
      </c>
      <c r="L29" s="306">
        <f>+'5.b. mell. VF saját forrásból'!F68</f>
        <v>0</v>
      </c>
      <c r="M29" s="306"/>
      <c r="N29" s="211"/>
      <c r="O29" s="168"/>
      <c r="P29" s="167"/>
      <c r="Q29" s="211"/>
      <c r="R29" s="309"/>
      <c r="S29" s="306"/>
      <c r="T29" s="211"/>
      <c r="U29" s="168"/>
      <c r="V29" s="306"/>
      <c r="W29" s="211"/>
      <c r="X29" s="168"/>
      <c r="Y29" s="167">
        <f>+'5.g. mell. Egyéb tev.'!AE100</f>
        <v>490673</v>
      </c>
      <c r="Z29" s="211">
        <f>+'5.g. mell. Egyéb tev.'!AF100</f>
        <v>6017</v>
      </c>
      <c r="AA29" s="168">
        <f>+'5.g. mell. Egyéb tev.'!AG100</f>
        <v>496690</v>
      </c>
      <c r="AB29" s="286"/>
      <c r="AC29" s="286"/>
    </row>
    <row r="30" spans="1:29" ht="18.75" customHeight="1" x14ac:dyDescent="0.2">
      <c r="A30" s="789" t="s">
        <v>413</v>
      </c>
      <c r="B30" s="790"/>
      <c r="C30" s="791"/>
      <c r="D30" s="310">
        <f t="shared" ref="D30:AA30" si="24">+D29+D27</f>
        <v>2190408</v>
      </c>
      <c r="E30" s="310">
        <f t="shared" si="24"/>
        <v>177068</v>
      </c>
      <c r="F30" s="310">
        <f t="shared" si="24"/>
        <v>2367476</v>
      </c>
      <c r="G30" s="310">
        <f t="shared" si="24"/>
        <v>50003</v>
      </c>
      <c r="H30" s="310">
        <f t="shared" si="24"/>
        <v>0</v>
      </c>
      <c r="I30" s="310">
        <f t="shared" si="24"/>
        <v>50003</v>
      </c>
      <c r="J30" s="310">
        <f t="shared" si="24"/>
        <v>523195</v>
      </c>
      <c r="K30" s="310">
        <f t="shared" si="24"/>
        <v>21732</v>
      </c>
      <c r="L30" s="310">
        <f t="shared" si="24"/>
        <v>544927</v>
      </c>
      <c r="M30" s="310">
        <f t="shared" si="24"/>
        <v>675063</v>
      </c>
      <c r="N30" s="310">
        <f t="shared" si="24"/>
        <v>20006</v>
      </c>
      <c r="O30" s="310">
        <f t="shared" si="24"/>
        <v>695069</v>
      </c>
      <c r="P30" s="310">
        <f t="shared" si="24"/>
        <v>23745</v>
      </c>
      <c r="Q30" s="310">
        <f t="shared" si="24"/>
        <v>0</v>
      </c>
      <c r="R30" s="310">
        <f t="shared" si="24"/>
        <v>23745</v>
      </c>
      <c r="S30" s="310">
        <f t="shared" si="24"/>
        <v>6761</v>
      </c>
      <c r="T30" s="310">
        <f t="shared" si="24"/>
        <v>0</v>
      </c>
      <c r="U30" s="310">
        <f t="shared" si="24"/>
        <v>6761</v>
      </c>
      <c r="V30" s="310">
        <f t="shared" si="24"/>
        <v>242839</v>
      </c>
      <c r="W30" s="310">
        <f t="shared" si="24"/>
        <v>7030</v>
      </c>
      <c r="X30" s="310">
        <f t="shared" si="24"/>
        <v>249869</v>
      </c>
      <c r="Y30" s="310">
        <f t="shared" si="24"/>
        <v>668802</v>
      </c>
      <c r="Z30" s="310">
        <f t="shared" si="24"/>
        <v>128300</v>
      </c>
      <c r="AA30" s="310">
        <f t="shared" si="24"/>
        <v>797102</v>
      </c>
      <c r="AB30" s="286"/>
      <c r="AC30" s="286"/>
    </row>
    <row r="31" spans="1:29" ht="14.25" customHeight="1" x14ac:dyDescent="0.25">
      <c r="A31" s="212"/>
      <c r="B31" s="311"/>
      <c r="C31" s="311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297"/>
      <c r="AC31" s="297"/>
    </row>
    <row r="32" spans="1:29" ht="14.25" customHeight="1" x14ac:dyDescent="0.25">
      <c r="A32" s="212"/>
      <c r="B32" s="311"/>
      <c r="C32" s="311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297"/>
      <c r="AC32" s="297"/>
    </row>
    <row r="33" spans="1:29" ht="14.25" customHeight="1" x14ac:dyDescent="0.25">
      <c r="A33" s="212"/>
      <c r="B33" s="311"/>
      <c r="C33" s="311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297"/>
      <c r="AC33" s="297"/>
    </row>
    <row r="34" spans="1:29" ht="14.25" customHeight="1" x14ac:dyDescent="0.25">
      <c r="A34" s="212"/>
      <c r="B34" s="311"/>
      <c r="C34" s="311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297"/>
      <c r="AC34" s="297"/>
    </row>
    <row r="35" spans="1:29" ht="14.25" customHeight="1" x14ac:dyDescent="0.25">
      <c r="A35" s="212"/>
      <c r="B35" s="311"/>
      <c r="C35" s="311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297"/>
      <c r="AC35" s="297"/>
    </row>
    <row r="36" spans="1:29" ht="14.25" customHeight="1" x14ac:dyDescent="0.25">
      <c r="A36" s="212"/>
      <c r="B36" s="311"/>
      <c r="C36" s="311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297"/>
      <c r="AC36" s="297"/>
    </row>
    <row r="37" spans="1:29" ht="14.25" customHeight="1" x14ac:dyDescent="0.25">
      <c r="A37" s="212"/>
      <c r="B37" s="311"/>
      <c r="C37" s="311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297"/>
      <c r="AC37" s="297"/>
    </row>
    <row r="38" spans="1:29" ht="14.25" customHeight="1" x14ac:dyDescent="0.25">
      <c r="A38" s="212"/>
      <c r="B38" s="311"/>
      <c r="C38" s="311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297"/>
      <c r="AC38" s="297"/>
    </row>
    <row r="39" spans="1:29" ht="14.25" customHeight="1" x14ac:dyDescent="0.25">
      <c r="A39" s="212"/>
      <c r="B39" s="311"/>
      <c r="C39" s="311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297"/>
      <c r="AC39" s="297"/>
    </row>
    <row r="40" spans="1:29" ht="14.25" customHeight="1" x14ac:dyDescent="0.25">
      <c r="A40" s="212"/>
      <c r="B40" s="311"/>
      <c r="C40" s="311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297"/>
      <c r="AC40" s="297"/>
    </row>
    <row r="41" spans="1:29" ht="14.25" customHeight="1" x14ac:dyDescent="0.25">
      <c r="A41" s="212"/>
      <c r="B41" s="311"/>
      <c r="C41" s="311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297"/>
      <c r="AC41" s="297"/>
    </row>
    <row r="42" spans="1:29" ht="14.25" customHeight="1" x14ac:dyDescent="0.25">
      <c r="A42" s="212"/>
      <c r="B42" s="311"/>
      <c r="C42" s="311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297"/>
      <c r="AC42" s="297"/>
    </row>
    <row r="43" spans="1:29" ht="14.25" customHeight="1" x14ac:dyDescent="0.25">
      <c r="A43" s="212"/>
      <c r="B43" s="311"/>
      <c r="C43" s="311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297"/>
      <c r="AC43" s="297"/>
    </row>
    <row r="44" spans="1:29" ht="14.25" customHeight="1" x14ac:dyDescent="0.25">
      <c r="A44" s="212"/>
      <c r="B44" s="311"/>
      <c r="C44" s="311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297"/>
      <c r="AC44" s="297"/>
    </row>
    <row r="45" spans="1:29" ht="14.25" customHeight="1" x14ac:dyDescent="0.25">
      <c r="A45" s="212"/>
      <c r="B45" s="311"/>
      <c r="C45" s="311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297"/>
      <c r="AC45" s="297"/>
    </row>
    <row r="46" spans="1:29" ht="14.25" customHeight="1" x14ac:dyDescent="0.25">
      <c r="A46" s="212"/>
      <c r="B46" s="311"/>
      <c r="C46" s="311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297"/>
      <c r="AC46" s="297"/>
    </row>
    <row r="47" spans="1:29" ht="14.25" customHeight="1" x14ac:dyDescent="0.25">
      <c r="A47" s="212"/>
      <c r="B47" s="311"/>
      <c r="C47" s="311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297"/>
      <c r="AC47" s="297"/>
    </row>
    <row r="48" spans="1:29" ht="14.25" customHeight="1" x14ac:dyDescent="0.25">
      <c r="A48" s="212"/>
      <c r="B48" s="311"/>
      <c r="C48" s="311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297"/>
      <c r="AC48" s="297"/>
    </row>
    <row r="49" spans="1:29" ht="14.25" customHeight="1" x14ac:dyDescent="0.25">
      <c r="A49" s="212"/>
      <c r="B49" s="311"/>
      <c r="C49" s="311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297"/>
      <c r="AC49" s="297"/>
    </row>
    <row r="50" spans="1:29" ht="14.25" customHeight="1" x14ac:dyDescent="0.25">
      <c r="A50" s="212"/>
      <c r="B50" s="311"/>
      <c r="C50" s="311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297"/>
      <c r="AC50" s="297"/>
    </row>
    <row r="51" spans="1:29" ht="14.25" customHeight="1" x14ac:dyDescent="0.25">
      <c r="A51" s="212"/>
      <c r="B51" s="311"/>
      <c r="C51" s="311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297"/>
      <c r="AC51" s="297"/>
    </row>
    <row r="52" spans="1:29" ht="14.25" customHeight="1" x14ac:dyDescent="0.25">
      <c r="A52" s="212"/>
      <c r="B52" s="311"/>
      <c r="C52" s="311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297"/>
      <c r="AC52" s="297"/>
    </row>
    <row r="53" spans="1:29" ht="14.25" customHeight="1" x14ac:dyDescent="0.25">
      <c r="A53" s="212"/>
      <c r="B53" s="311"/>
      <c r="C53" s="311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297"/>
      <c r="AC53" s="297"/>
    </row>
    <row r="54" spans="1:29" ht="14.25" customHeight="1" x14ac:dyDescent="0.25">
      <c r="A54" s="212"/>
      <c r="B54" s="311"/>
      <c r="C54" s="311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297"/>
      <c r="AC54" s="297"/>
    </row>
    <row r="55" spans="1:29" ht="14.25" customHeight="1" x14ac:dyDescent="0.25">
      <c r="A55" s="212"/>
      <c r="B55" s="311"/>
      <c r="C55" s="311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297"/>
      <c r="AC55" s="297"/>
    </row>
    <row r="56" spans="1:29" ht="14.25" customHeight="1" x14ac:dyDescent="0.25">
      <c r="A56" s="212"/>
      <c r="B56" s="311"/>
      <c r="C56" s="311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297"/>
      <c r="AC56" s="297"/>
    </row>
    <row r="57" spans="1:29" ht="14.25" customHeight="1" x14ac:dyDescent="0.25">
      <c r="A57" s="212"/>
      <c r="B57" s="311"/>
      <c r="C57" s="311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297"/>
      <c r="AC57" s="297"/>
    </row>
    <row r="58" spans="1:29" ht="14.25" customHeight="1" x14ac:dyDescent="0.25">
      <c r="A58" s="212"/>
      <c r="B58" s="311"/>
      <c r="C58" s="311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297"/>
      <c r="AC58" s="297"/>
    </row>
    <row r="59" spans="1:29" ht="14.25" customHeight="1" x14ac:dyDescent="0.25">
      <c r="A59" s="212"/>
      <c r="B59" s="311"/>
      <c r="C59" s="311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297"/>
      <c r="AC59" s="297"/>
    </row>
    <row r="60" spans="1:29" ht="14.25" customHeight="1" x14ac:dyDescent="0.25">
      <c r="A60" s="212"/>
      <c r="B60" s="311"/>
      <c r="C60" s="311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297"/>
      <c r="AC60" s="297"/>
    </row>
    <row r="61" spans="1:29" ht="14.25" customHeight="1" x14ac:dyDescent="0.25">
      <c r="A61" s="212"/>
      <c r="B61" s="311"/>
      <c r="C61" s="311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297"/>
      <c r="AC61" s="297"/>
    </row>
    <row r="62" spans="1:29" ht="14.25" customHeight="1" x14ac:dyDescent="0.25">
      <c r="A62" s="212"/>
      <c r="B62" s="311"/>
      <c r="C62" s="311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297"/>
      <c r="AC62" s="297"/>
    </row>
    <row r="63" spans="1:29" ht="14.25" customHeight="1" x14ac:dyDescent="0.25">
      <c r="A63" s="212"/>
      <c r="B63" s="311"/>
      <c r="C63" s="311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297"/>
      <c r="AC63" s="297"/>
    </row>
    <row r="64" spans="1:29" ht="14.25" customHeight="1" x14ac:dyDescent="0.25">
      <c r="A64" s="212"/>
      <c r="B64" s="311"/>
      <c r="C64" s="311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297"/>
      <c r="AC64" s="297"/>
    </row>
    <row r="65" spans="1:29" ht="14.25" customHeight="1" x14ac:dyDescent="0.25">
      <c r="A65" s="212"/>
      <c r="B65" s="311"/>
      <c r="C65" s="311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297"/>
      <c r="AC65" s="297"/>
    </row>
    <row r="66" spans="1:29" ht="14.25" customHeight="1" x14ac:dyDescent="0.25">
      <c r="A66" s="212"/>
      <c r="B66" s="311"/>
      <c r="C66" s="311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297"/>
      <c r="AC66" s="297"/>
    </row>
    <row r="67" spans="1:29" ht="14.25" customHeight="1" x14ac:dyDescent="0.25">
      <c r="A67" s="212"/>
      <c r="B67" s="311"/>
      <c r="C67" s="311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297"/>
      <c r="AC67" s="297"/>
    </row>
    <row r="68" spans="1:29" ht="14.25" customHeight="1" x14ac:dyDescent="0.25">
      <c r="A68" s="212"/>
      <c r="B68" s="311"/>
      <c r="C68" s="311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297"/>
      <c r="AC68" s="297"/>
    </row>
    <row r="69" spans="1:29" ht="14.25" customHeight="1" x14ac:dyDescent="0.25">
      <c r="A69" s="212"/>
      <c r="B69" s="311"/>
      <c r="C69" s="311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297"/>
      <c r="AC69" s="297"/>
    </row>
    <row r="70" spans="1:29" ht="14.25" customHeight="1" x14ac:dyDescent="0.25">
      <c r="A70" s="212"/>
      <c r="B70" s="311"/>
      <c r="C70" s="311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297"/>
      <c r="AC70" s="297"/>
    </row>
    <row r="71" spans="1:29" ht="14.25" customHeight="1" x14ac:dyDescent="0.25">
      <c r="A71" s="212"/>
      <c r="B71" s="311"/>
      <c r="C71" s="311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297"/>
      <c r="AC71" s="297"/>
    </row>
    <row r="72" spans="1:29" ht="14.25" customHeight="1" x14ac:dyDescent="0.25">
      <c r="A72" s="212"/>
      <c r="B72" s="311"/>
      <c r="C72" s="311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297"/>
      <c r="AC72" s="297"/>
    </row>
    <row r="73" spans="1:29" ht="14.25" customHeight="1" x14ac:dyDescent="0.25">
      <c r="A73" s="212"/>
      <c r="B73" s="311"/>
      <c r="C73" s="311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297"/>
      <c r="AC73" s="297"/>
    </row>
    <row r="74" spans="1:29" ht="14.25" customHeight="1" x14ac:dyDescent="0.25">
      <c r="A74" s="212"/>
      <c r="B74" s="311"/>
      <c r="C74" s="311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297"/>
      <c r="AC74" s="297"/>
    </row>
    <row r="75" spans="1:29" ht="14.25" customHeight="1" x14ac:dyDescent="0.25">
      <c r="A75" s="212"/>
      <c r="B75" s="311"/>
      <c r="C75" s="311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297"/>
      <c r="AC75" s="297"/>
    </row>
    <row r="76" spans="1:29" ht="14.25" customHeight="1" x14ac:dyDescent="0.25">
      <c r="A76" s="212"/>
      <c r="B76" s="311"/>
      <c r="C76" s="311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297"/>
      <c r="AC76" s="297"/>
    </row>
    <row r="77" spans="1:29" ht="14.25" customHeight="1" x14ac:dyDescent="0.25">
      <c r="A77" s="212"/>
      <c r="B77" s="311"/>
      <c r="C77" s="311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297"/>
      <c r="AC77" s="297"/>
    </row>
    <row r="78" spans="1:29" ht="14.25" customHeight="1" x14ac:dyDescent="0.25">
      <c r="A78" s="212"/>
      <c r="B78" s="311"/>
      <c r="C78" s="311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297"/>
      <c r="AC78" s="297"/>
    </row>
    <row r="79" spans="1:29" ht="14.25" customHeight="1" x14ac:dyDescent="0.25">
      <c r="A79" s="212"/>
      <c r="B79" s="311"/>
      <c r="C79" s="311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297"/>
      <c r="AC79" s="297"/>
    </row>
    <row r="80" spans="1:29" ht="14.25" customHeight="1" x14ac:dyDescent="0.25">
      <c r="A80" s="212"/>
      <c r="B80" s="311"/>
      <c r="C80" s="311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297"/>
      <c r="AC80" s="297"/>
    </row>
    <row r="81" spans="1:29" ht="14.25" customHeight="1" x14ac:dyDescent="0.25">
      <c r="A81" s="212"/>
      <c r="B81" s="311"/>
      <c r="C81" s="311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297"/>
      <c r="AC81" s="297"/>
    </row>
    <row r="82" spans="1:29" ht="14.25" customHeight="1" x14ac:dyDescent="0.25">
      <c r="A82" s="212"/>
      <c r="B82" s="311"/>
      <c r="C82" s="311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297"/>
      <c r="AC82" s="297"/>
    </row>
    <row r="83" spans="1:29" ht="14.25" customHeight="1" x14ac:dyDescent="0.25">
      <c r="A83" s="212"/>
      <c r="B83" s="311"/>
      <c r="C83" s="311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297"/>
      <c r="AC83" s="297"/>
    </row>
    <row r="84" spans="1:29" ht="14.25" customHeight="1" x14ac:dyDescent="0.25">
      <c r="A84" s="212"/>
      <c r="B84" s="311"/>
      <c r="C84" s="311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297"/>
      <c r="AC84" s="297"/>
    </row>
    <row r="85" spans="1:29" ht="14.25" customHeight="1" x14ac:dyDescent="0.25">
      <c r="A85" s="212"/>
      <c r="B85" s="311"/>
      <c r="C85" s="311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297"/>
      <c r="AC85" s="297"/>
    </row>
    <row r="86" spans="1:29" ht="14.25" customHeight="1" x14ac:dyDescent="0.25">
      <c r="A86" s="212"/>
      <c r="B86" s="311"/>
      <c r="C86" s="311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297"/>
      <c r="AC86" s="297"/>
    </row>
    <row r="87" spans="1:29" ht="14.25" customHeight="1" x14ac:dyDescent="0.25">
      <c r="A87" s="212"/>
      <c r="B87" s="311"/>
      <c r="C87" s="311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297"/>
      <c r="AC87" s="297"/>
    </row>
    <row r="88" spans="1:29" ht="14.25" customHeight="1" x14ac:dyDescent="0.25">
      <c r="A88" s="212"/>
      <c r="B88" s="311"/>
      <c r="C88" s="311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297"/>
      <c r="AC88" s="297"/>
    </row>
    <row r="89" spans="1:29" ht="14.25" customHeight="1" x14ac:dyDescent="0.25">
      <c r="A89" s="212"/>
      <c r="B89" s="311"/>
      <c r="C89" s="311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297"/>
      <c r="AC89" s="297"/>
    </row>
    <row r="90" spans="1:29" ht="14.25" customHeight="1" x14ac:dyDescent="0.25">
      <c r="A90" s="212"/>
      <c r="B90" s="311"/>
      <c r="C90" s="311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297"/>
      <c r="AC90" s="297"/>
    </row>
    <row r="91" spans="1:29" ht="14.25" customHeight="1" x14ac:dyDescent="0.25">
      <c r="A91" s="212"/>
      <c r="B91" s="311"/>
      <c r="C91" s="311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297"/>
      <c r="AC91" s="297"/>
    </row>
    <row r="92" spans="1:29" ht="14.25" customHeight="1" x14ac:dyDescent="0.25">
      <c r="A92" s="212"/>
      <c r="B92" s="311"/>
      <c r="C92" s="311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297"/>
      <c r="AC92" s="297"/>
    </row>
    <row r="93" spans="1:29" ht="14.25" customHeight="1" x14ac:dyDescent="0.25">
      <c r="A93" s="212"/>
      <c r="B93" s="311"/>
      <c r="C93" s="311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297"/>
      <c r="AC93" s="297"/>
    </row>
    <row r="94" spans="1:29" ht="14.25" customHeight="1" x14ac:dyDescent="0.25">
      <c r="A94" s="212"/>
      <c r="B94" s="311"/>
      <c r="C94" s="311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297"/>
      <c r="AC94" s="297"/>
    </row>
    <row r="95" spans="1:29" ht="14.25" customHeight="1" x14ac:dyDescent="0.25">
      <c r="A95" s="212"/>
      <c r="B95" s="311"/>
      <c r="C95" s="311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297"/>
      <c r="AC95" s="297"/>
    </row>
    <row r="96" spans="1:29" ht="14.25" customHeight="1" x14ac:dyDescent="0.25">
      <c r="A96" s="212"/>
      <c r="B96" s="311"/>
      <c r="C96" s="311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297"/>
      <c r="AC96" s="297"/>
    </row>
    <row r="97" spans="1:29" ht="14.25" customHeight="1" x14ac:dyDescent="0.25">
      <c r="A97" s="212"/>
      <c r="B97" s="311"/>
      <c r="C97" s="311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297"/>
      <c r="AC97" s="297"/>
    </row>
    <row r="98" spans="1:29" ht="14.25" customHeight="1" x14ac:dyDescent="0.25">
      <c r="A98" s="212"/>
      <c r="B98" s="311"/>
      <c r="C98" s="311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297"/>
      <c r="AC98" s="297"/>
    </row>
    <row r="99" spans="1:29" ht="14.25" customHeight="1" x14ac:dyDescent="0.25">
      <c r="A99" s="212"/>
      <c r="B99" s="311"/>
      <c r="C99" s="311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297"/>
      <c r="AC99" s="297"/>
    </row>
    <row r="100" spans="1:29" ht="14.25" customHeight="1" x14ac:dyDescent="0.25">
      <c r="A100" s="212"/>
      <c r="B100" s="311"/>
      <c r="C100" s="311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297"/>
      <c r="AC100" s="297"/>
    </row>
    <row r="101" spans="1:29" ht="14.25" customHeight="1" x14ac:dyDescent="0.25">
      <c r="A101" s="212"/>
      <c r="B101" s="311"/>
      <c r="C101" s="311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297"/>
      <c r="AC101" s="297"/>
    </row>
    <row r="102" spans="1:29" ht="14.25" customHeight="1" x14ac:dyDescent="0.25">
      <c r="A102" s="212"/>
      <c r="B102" s="311"/>
      <c r="C102" s="311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297"/>
      <c r="AC102" s="297"/>
    </row>
    <row r="103" spans="1:29" ht="14.25" customHeight="1" x14ac:dyDescent="0.25">
      <c r="A103" s="212"/>
      <c r="B103" s="311"/>
      <c r="C103" s="311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297"/>
      <c r="AC103" s="297"/>
    </row>
    <row r="104" spans="1:29" ht="14.25" customHeight="1" x14ac:dyDescent="0.25">
      <c r="A104" s="212"/>
      <c r="B104" s="311"/>
      <c r="C104" s="311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297"/>
      <c r="AC104" s="297"/>
    </row>
    <row r="105" spans="1:29" ht="14.25" customHeight="1" x14ac:dyDescent="0.25">
      <c r="A105" s="212"/>
      <c r="B105" s="311"/>
      <c r="C105" s="311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297"/>
      <c r="AC105" s="297"/>
    </row>
    <row r="106" spans="1:29" ht="14.25" customHeight="1" x14ac:dyDescent="0.25">
      <c r="A106" s="212"/>
      <c r="B106" s="311"/>
      <c r="C106" s="311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297"/>
      <c r="AC106" s="297"/>
    </row>
    <row r="107" spans="1:29" ht="14.25" customHeight="1" x14ac:dyDescent="0.25">
      <c r="A107" s="212"/>
      <c r="B107" s="311"/>
      <c r="C107" s="311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297"/>
      <c r="AC107" s="297"/>
    </row>
    <row r="108" spans="1:29" ht="14.25" customHeight="1" x14ac:dyDescent="0.25">
      <c r="A108" s="212"/>
      <c r="B108" s="311"/>
      <c r="C108" s="311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297"/>
      <c r="AC108" s="297"/>
    </row>
    <row r="109" spans="1:29" ht="14.25" customHeight="1" x14ac:dyDescent="0.25">
      <c r="A109" s="212"/>
      <c r="B109" s="311"/>
      <c r="C109" s="311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297"/>
      <c r="AC109" s="297"/>
    </row>
    <row r="110" spans="1:29" ht="14.25" customHeight="1" x14ac:dyDescent="0.25">
      <c r="A110" s="212"/>
      <c r="B110" s="311"/>
      <c r="C110" s="311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297"/>
      <c r="AC110" s="297"/>
    </row>
    <row r="111" spans="1:29" ht="14.25" customHeight="1" x14ac:dyDescent="0.25">
      <c r="A111" s="212"/>
      <c r="B111" s="311"/>
      <c r="C111" s="311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297"/>
      <c r="AC111" s="297"/>
    </row>
    <row r="112" spans="1:29" ht="14.25" customHeight="1" x14ac:dyDescent="0.25">
      <c r="A112" s="212"/>
      <c r="B112" s="311"/>
      <c r="C112" s="311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297"/>
      <c r="AC112" s="297"/>
    </row>
    <row r="113" spans="1:29" ht="14.25" customHeight="1" x14ac:dyDescent="0.25">
      <c r="A113" s="212"/>
      <c r="B113" s="311"/>
      <c r="C113" s="311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297"/>
      <c r="AC113" s="297"/>
    </row>
    <row r="114" spans="1:29" ht="14.25" customHeight="1" x14ac:dyDescent="0.25">
      <c r="A114" s="212"/>
      <c r="B114" s="311"/>
      <c r="C114" s="311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297"/>
      <c r="AC114" s="297"/>
    </row>
    <row r="115" spans="1:29" ht="14.25" customHeight="1" x14ac:dyDescent="0.25">
      <c r="A115" s="212"/>
      <c r="B115" s="311"/>
      <c r="C115" s="311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297"/>
      <c r="AC115" s="297"/>
    </row>
    <row r="116" spans="1:29" ht="14.25" customHeight="1" x14ac:dyDescent="0.25">
      <c r="A116" s="212"/>
      <c r="B116" s="311"/>
      <c r="C116" s="311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297"/>
      <c r="AC116" s="297"/>
    </row>
    <row r="117" spans="1:29" ht="14.25" customHeight="1" x14ac:dyDescent="0.25">
      <c r="A117" s="212"/>
      <c r="B117" s="311"/>
      <c r="C117" s="311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297"/>
      <c r="AC117" s="297"/>
    </row>
    <row r="118" spans="1:29" ht="14.25" customHeight="1" x14ac:dyDescent="0.25">
      <c r="A118" s="212"/>
      <c r="B118" s="311"/>
      <c r="C118" s="311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297"/>
      <c r="AC118" s="297"/>
    </row>
    <row r="119" spans="1:29" ht="14.25" customHeight="1" x14ac:dyDescent="0.25">
      <c r="A119" s="212"/>
      <c r="B119" s="311"/>
      <c r="C119" s="311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297"/>
      <c r="AC119" s="297"/>
    </row>
    <row r="120" spans="1:29" ht="14.25" customHeight="1" x14ac:dyDescent="0.25">
      <c r="A120" s="212"/>
      <c r="B120" s="311"/>
      <c r="C120" s="311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297"/>
      <c r="AC120" s="297"/>
    </row>
    <row r="121" spans="1:29" ht="14.25" customHeight="1" x14ac:dyDescent="0.25">
      <c r="A121" s="212"/>
      <c r="B121" s="311"/>
      <c r="C121" s="311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297"/>
      <c r="AC121" s="297"/>
    </row>
    <row r="122" spans="1:29" ht="14.25" customHeight="1" x14ac:dyDescent="0.25">
      <c r="A122" s="212"/>
      <c r="B122" s="311"/>
      <c r="C122" s="311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297"/>
      <c r="AC122" s="297"/>
    </row>
    <row r="123" spans="1:29" ht="14.25" customHeight="1" x14ac:dyDescent="0.25">
      <c r="A123" s="212"/>
      <c r="B123" s="311"/>
      <c r="C123" s="311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297"/>
      <c r="AC123" s="297"/>
    </row>
    <row r="124" spans="1:29" ht="14.25" customHeight="1" x14ac:dyDescent="0.25">
      <c r="A124" s="212"/>
      <c r="B124" s="311"/>
      <c r="C124" s="311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297"/>
      <c r="AC124" s="297"/>
    </row>
    <row r="125" spans="1:29" ht="14.25" customHeight="1" x14ac:dyDescent="0.25">
      <c r="A125" s="212"/>
      <c r="B125" s="311"/>
      <c r="C125" s="311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297"/>
      <c r="AC125" s="297"/>
    </row>
    <row r="126" spans="1:29" ht="14.25" customHeight="1" x14ac:dyDescent="0.25">
      <c r="A126" s="212"/>
      <c r="B126" s="311"/>
      <c r="C126" s="311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297"/>
      <c r="AC126" s="297"/>
    </row>
    <row r="127" spans="1:29" ht="14.25" customHeight="1" x14ac:dyDescent="0.25">
      <c r="A127" s="212"/>
      <c r="B127" s="311"/>
      <c r="C127" s="311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297"/>
      <c r="AC127" s="297"/>
    </row>
    <row r="128" spans="1:29" ht="14.25" customHeight="1" x14ac:dyDescent="0.25">
      <c r="A128" s="212"/>
      <c r="B128" s="311"/>
      <c r="C128" s="311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297"/>
      <c r="AC128" s="297"/>
    </row>
    <row r="129" spans="1:29" ht="14.25" customHeight="1" x14ac:dyDescent="0.25">
      <c r="A129" s="212"/>
      <c r="B129" s="311"/>
      <c r="C129" s="311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297"/>
      <c r="AC129" s="297"/>
    </row>
    <row r="130" spans="1:29" ht="14.25" customHeight="1" x14ac:dyDescent="0.25">
      <c r="A130" s="212"/>
      <c r="B130" s="311"/>
      <c r="C130" s="311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297"/>
      <c r="AC130" s="297"/>
    </row>
    <row r="131" spans="1:29" ht="14.25" customHeight="1" x14ac:dyDescent="0.25">
      <c r="A131" s="212"/>
      <c r="B131" s="311"/>
      <c r="C131" s="311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297"/>
      <c r="AC131" s="297"/>
    </row>
    <row r="132" spans="1:29" ht="14.25" customHeight="1" x14ac:dyDescent="0.25">
      <c r="A132" s="212"/>
      <c r="B132" s="311"/>
      <c r="C132" s="311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297"/>
      <c r="AC132" s="297"/>
    </row>
    <row r="133" spans="1:29" ht="14.25" customHeight="1" x14ac:dyDescent="0.25">
      <c r="A133" s="212"/>
      <c r="B133" s="311"/>
      <c r="C133" s="311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297"/>
      <c r="AC133" s="297"/>
    </row>
    <row r="134" spans="1:29" ht="14.25" customHeight="1" x14ac:dyDescent="0.25">
      <c r="A134" s="212"/>
      <c r="B134" s="311"/>
      <c r="C134" s="311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297"/>
      <c r="AC134" s="297"/>
    </row>
    <row r="135" spans="1:29" ht="14.25" customHeight="1" x14ac:dyDescent="0.25">
      <c r="A135" s="212"/>
      <c r="B135" s="311"/>
      <c r="C135" s="311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297"/>
      <c r="AC135" s="297"/>
    </row>
    <row r="136" spans="1:29" ht="14.25" customHeight="1" x14ac:dyDescent="0.25">
      <c r="A136" s="212"/>
      <c r="B136" s="311"/>
      <c r="C136" s="311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297"/>
      <c r="AC136" s="297"/>
    </row>
    <row r="137" spans="1:29" ht="14.25" customHeight="1" x14ac:dyDescent="0.25">
      <c r="A137" s="212"/>
      <c r="B137" s="311"/>
      <c r="C137" s="311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297"/>
      <c r="AC137" s="297"/>
    </row>
    <row r="138" spans="1:29" ht="14.25" customHeight="1" x14ac:dyDescent="0.25">
      <c r="A138" s="212"/>
      <c r="B138" s="311"/>
      <c r="C138" s="311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297"/>
      <c r="AC138" s="297"/>
    </row>
    <row r="139" spans="1:29" ht="14.25" customHeight="1" x14ac:dyDescent="0.25">
      <c r="A139" s="212"/>
      <c r="B139" s="311"/>
      <c r="C139" s="311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297"/>
      <c r="AC139" s="297"/>
    </row>
    <row r="140" spans="1:29" ht="14.25" customHeight="1" x14ac:dyDescent="0.25">
      <c r="A140" s="212"/>
      <c r="B140" s="311"/>
      <c r="C140" s="311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297"/>
      <c r="AC140" s="297"/>
    </row>
    <row r="141" spans="1:29" ht="14.25" customHeight="1" x14ac:dyDescent="0.25">
      <c r="A141" s="212"/>
      <c r="B141" s="311"/>
      <c r="C141" s="311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297"/>
      <c r="AC141" s="297"/>
    </row>
    <row r="142" spans="1:29" ht="14.25" customHeight="1" x14ac:dyDescent="0.25">
      <c r="A142" s="212"/>
      <c r="B142" s="311"/>
      <c r="C142" s="311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297"/>
      <c r="AC142" s="297"/>
    </row>
    <row r="143" spans="1:29" ht="14.25" customHeight="1" x14ac:dyDescent="0.25">
      <c r="A143" s="212"/>
      <c r="B143" s="311"/>
      <c r="C143" s="311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297"/>
      <c r="AC143" s="297"/>
    </row>
    <row r="144" spans="1:29" ht="14.25" customHeight="1" x14ac:dyDescent="0.25">
      <c r="A144" s="212"/>
      <c r="B144" s="311"/>
      <c r="C144" s="311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297"/>
      <c r="AC144" s="297"/>
    </row>
    <row r="145" spans="1:29" ht="14.25" customHeight="1" x14ac:dyDescent="0.25">
      <c r="A145" s="212"/>
      <c r="B145" s="311"/>
      <c r="C145" s="311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297"/>
      <c r="AC145" s="297"/>
    </row>
    <row r="146" spans="1:29" ht="14.25" customHeight="1" x14ac:dyDescent="0.25">
      <c r="A146" s="212"/>
      <c r="B146" s="311"/>
      <c r="C146" s="311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297"/>
      <c r="AC146" s="297"/>
    </row>
    <row r="147" spans="1:29" ht="14.25" customHeight="1" x14ac:dyDescent="0.25">
      <c r="A147" s="212"/>
      <c r="B147" s="311"/>
      <c r="C147" s="311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297"/>
      <c r="AC147" s="297"/>
    </row>
    <row r="148" spans="1:29" ht="14.25" customHeight="1" x14ac:dyDescent="0.25">
      <c r="A148" s="212"/>
      <c r="B148" s="311"/>
      <c r="C148" s="311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297"/>
      <c r="AC148" s="297"/>
    </row>
    <row r="149" spans="1:29" ht="14.25" customHeight="1" x14ac:dyDescent="0.25">
      <c r="A149" s="212"/>
      <c r="B149" s="311"/>
      <c r="C149" s="311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297"/>
      <c r="AC149" s="297"/>
    </row>
    <row r="150" spans="1:29" ht="14.25" customHeight="1" x14ac:dyDescent="0.25">
      <c r="A150" s="212"/>
      <c r="B150" s="311"/>
      <c r="C150" s="311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297"/>
      <c r="AC150" s="297"/>
    </row>
    <row r="151" spans="1:29" ht="14.25" customHeight="1" x14ac:dyDescent="0.25">
      <c r="A151" s="212"/>
      <c r="B151" s="311"/>
      <c r="C151" s="311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297"/>
      <c r="AC151" s="297"/>
    </row>
    <row r="152" spans="1:29" ht="14.25" customHeight="1" x14ac:dyDescent="0.25">
      <c r="A152" s="212"/>
      <c r="B152" s="311"/>
      <c r="C152" s="311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297"/>
      <c r="AC152" s="297"/>
    </row>
    <row r="153" spans="1:29" ht="14.25" customHeight="1" x14ac:dyDescent="0.25">
      <c r="A153" s="212"/>
      <c r="B153" s="311"/>
      <c r="C153" s="311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297"/>
      <c r="AC153" s="297"/>
    </row>
    <row r="154" spans="1:29" ht="14.25" customHeight="1" x14ac:dyDescent="0.25">
      <c r="A154" s="212"/>
      <c r="B154" s="311"/>
      <c r="C154" s="311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297"/>
      <c r="AC154" s="297"/>
    </row>
    <row r="155" spans="1:29" ht="14.25" customHeight="1" x14ac:dyDescent="0.25">
      <c r="A155" s="212"/>
      <c r="B155" s="311"/>
      <c r="C155" s="311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297"/>
      <c r="AC155" s="297"/>
    </row>
    <row r="156" spans="1:29" ht="14.25" customHeight="1" x14ac:dyDescent="0.25">
      <c r="A156" s="212"/>
      <c r="B156" s="311"/>
      <c r="C156" s="311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297"/>
      <c r="AC156" s="297"/>
    </row>
    <row r="157" spans="1:29" ht="14.25" customHeight="1" x14ac:dyDescent="0.25">
      <c r="A157" s="212"/>
      <c r="B157" s="311"/>
      <c r="C157" s="311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297"/>
      <c r="AC157" s="297"/>
    </row>
    <row r="158" spans="1:29" ht="14.25" customHeight="1" x14ac:dyDescent="0.25">
      <c r="A158" s="212"/>
      <c r="B158" s="311"/>
      <c r="C158" s="311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297"/>
      <c r="AC158" s="297"/>
    </row>
    <row r="159" spans="1:29" ht="14.25" customHeight="1" x14ac:dyDescent="0.25">
      <c r="A159" s="212"/>
      <c r="B159" s="311"/>
      <c r="C159" s="311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297"/>
      <c r="AC159" s="297"/>
    </row>
    <row r="160" spans="1:29" ht="14.25" customHeight="1" x14ac:dyDescent="0.25">
      <c r="A160" s="212"/>
      <c r="B160" s="311"/>
      <c r="C160" s="311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297"/>
      <c r="AC160" s="297"/>
    </row>
    <row r="161" spans="1:29" ht="14.25" customHeight="1" x14ac:dyDescent="0.25">
      <c r="A161" s="212"/>
      <c r="B161" s="311"/>
      <c r="C161" s="311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297"/>
      <c r="AC161" s="297"/>
    </row>
    <row r="162" spans="1:29" ht="14.25" customHeight="1" x14ac:dyDescent="0.25">
      <c r="A162" s="212"/>
      <c r="B162" s="311"/>
      <c r="C162" s="311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297"/>
      <c r="AC162" s="297"/>
    </row>
    <row r="163" spans="1:29" ht="14.25" customHeight="1" x14ac:dyDescent="0.25">
      <c r="A163" s="212"/>
      <c r="B163" s="311"/>
      <c r="C163" s="311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297"/>
      <c r="AC163" s="297"/>
    </row>
    <row r="164" spans="1:29" ht="14.25" customHeight="1" x14ac:dyDescent="0.25">
      <c r="A164" s="212"/>
      <c r="B164" s="311"/>
      <c r="C164" s="311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297"/>
      <c r="AC164" s="297"/>
    </row>
    <row r="165" spans="1:29" ht="14.25" customHeight="1" x14ac:dyDescent="0.25">
      <c r="A165" s="212"/>
      <c r="B165" s="311"/>
      <c r="C165" s="311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297"/>
      <c r="AC165" s="297"/>
    </row>
    <row r="166" spans="1:29" ht="14.25" customHeight="1" x14ac:dyDescent="0.25">
      <c r="A166" s="212"/>
      <c r="B166" s="311"/>
      <c r="C166" s="311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297"/>
      <c r="AC166" s="297"/>
    </row>
    <row r="167" spans="1:29" ht="14.25" customHeight="1" x14ac:dyDescent="0.25">
      <c r="A167" s="212"/>
      <c r="B167" s="311"/>
      <c r="C167" s="311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297"/>
      <c r="AC167" s="297"/>
    </row>
    <row r="168" spans="1:29" ht="14.25" customHeight="1" x14ac:dyDescent="0.25">
      <c r="A168" s="212"/>
      <c r="B168" s="311"/>
      <c r="C168" s="311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297"/>
      <c r="AC168" s="297"/>
    </row>
    <row r="169" spans="1:29" ht="14.25" customHeight="1" x14ac:dyDescent="0.25">
      <c r="A169" s="212"/>
      <c r="B169" s="311"/>
      <c r="C169" s="311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297"/>
      <c r="AC169" s="297"/>
    </row>
    <row r="170" spans="1:29" ht="14.25" customHeight="1" x14ac:dyDescent="0.25">
      <c r="A170" s="212"/>
      <c r="B170" s="311"/>
      <c r="C170" s="311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297"/>
      <c r="AC170" s="297"/>
    </row>
    <row r="171" spans="1:29" ht="14.25" customHeight="1" x14ac:dyDescent="0.25">
      <c r="A171" s="212"/>
      <c r="B171" s="311"/>
      <c r="C171" s="311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297"/>
      <c r="AC171" s="297"/>
    </row>
    <row r="172" spans="1:29" ht="14.25" customHeight="1" x14ac:dyDescent="0.25">
      <c r="A172" s="212"/>
      <c r="B172" s="311"/>
      <c r="C172" s="311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297"/>
      <c r="AC172" s="297"/>
    </row>
    <row r="173" spans="1:29" ht="14.25" customHeight="1" x14ac:dyDescent="0.25">
      <c r="A173" s="212"/>
      <c r="B173" s="311"/>
      <c r="C173" s="311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297"/>
      <c r="AC173" s="297"/>
    </row>
    <row r="174" spans="1:29" ht="14.25" customHeight="1" x14ac:dyDescent="0.25">
      <c r="A174" s="212"/>
      <c r="B174" s="311"/>
      <c r="C174" s="311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297"/>
      <c r="AC174" s="297"/>
    </row>
    <row r="175" spans="1:29" ht="14.25" customHeight="1" x14ac:dyDescent="0.25">
      <c r="A175" s="212"/>
      <c r="B175" s="311"/>
      <c r="C175" s="311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297"/>
      <c r="AC175" s="297"/>
    </row>
    <row r="176" spans="1:29" ht="14.25" customHeight="1" x14ac:dyDescent="0.25">
      <c r="A176" s="212"/>
      <c r="B176" s="311"/>
      <c r="C176" s="311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297"/>
      <c r="AC176" s="297"/>
    </row>
    <row r="177" spans="1:29" ht="14.25" customHeight="1" x14ac:dyDescent="0.25">
      <c r="A177" s="212"/>
      <c r="B177" s="311"/>
      <c r="C177" s="311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297"/>
      <c r="AC177" s="297"/>
    </row>
    <row r="178" spans="1:29" ht="14.25" customHeight="1" x14ac:dyDescent="0.25">
      <c r="A178" s="212"/>
      <c r="B178" s="311"/>
      <c r="C178" s="311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297"/>
      <c r="AC178" s="297"/>
    </row>
    <row r="179" spans="1:29" ht="14.25" customHeight="1" x14ac:dyDescent="0.25">
      <c r="A179" s="212"/>
      <c r="B179" s="311"/>
      <c r="C179" s="311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297"/>
      <c r="AC179" s="297"/>
    </row>
    <row r="180" spans="1:29" ht="14.25" customHeight="1" x14ac:dyDescent="0.25">
      <c r="A180" s="212"/>
      <c r="B180" s="311"/>
      <c r="C180" s="311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297"/>
      <c r="AC180" s="297"/>
    </row>
    <row r="181" spans="1:29" ht="14.25" customHeight="1" x14ac:dyDescent="0.25">
      <c r="A181" s="212"/>
      <c r="B181" s="311"/>
      <c r="C181" s="311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297"/>
      <c r="AC181" s="297"/>
    </row>
    <row r="182" spans="1:29" ht="14.25" customHeight="1" x14ac:dyDescent="0.25">
      <c r="A182" s="212"/>
      <c r="B182" s="311"/>
      <c r="C182" s="311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297"/>
      <c r="AC182" s="297"/>
    </row>
    <row r="183" spans="1:29" ht="14.25" customHeight="1" x14ac:dyDescent="0.25">
      <c r="A183" s="212"/>
      <c r="B183" s="311"/>
      <c r="C183" s="311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297"/>
      <c r="AC183" s="297"/>
    </row>
    <row r="184" spans="1:29" ht="14.25" customHeight="1" x14ac:dyDescent="0.25">
      <c r="A184" s="212"/>
      <c r="B184" s="311"/>
      <c r="C184" s="311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297"/>
      <c r="AC184" s="297"/>
    </row>
    <row r="185" spans="1:29" ht="14.25" customHeight="1" x14ac:dyDescent="0.25">
      <c r="A185" s="212"/>
      <c r="B185" s="311"/>
      <c r="C185" s="311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297"/>
      <c r="AC185" s="297"/>
    </row>
    <row r="186" spans="1:29" ht="14.25" customHeight="1" x14ac:dyDescent="0.25">
      <c r="A186" s="212"/>
      <c r="B186" s="311"/>
      <c r="C186" s="311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297"/>
      <c r="AC186" s="297"/>
    </row>
    <row r="187" spans="1:29" ht="14.25" customHeight="1" x14ac:dyDescent="0.25">
      <c r="A187" s="212"/>
      <c r="B187" s="311"/>
      <c r="C187" s="311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297"/>
      <c r="AC187" s="297"/>
    </row>
    <row r="188" spans="1:29" ht="14.25" customHeight="1" x14ac:dyDescent="0.25">
      <c r="A188" s="212"/>
      <c r="B188" s="311"/>
      <c r="C188" s="311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297"/>
      <c r="AC188" s="297"/>
    </row>
    <row r="189" spans="1:29" ht="14.25" customHeight="1" x14ac:dyDescent="0.25">
      <c r="A189" s="212"/>
      <c r="B189" s="311"/>
      <c r="C189" s="311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297"/>
      <c r="AC189" s="297"/>
    </row>
    <row r="190" spans="1:29" ht="14.25" customHeight="1" x14ac:dyDescent="0.25">
      <c r="A190" s="212"/>
      <c r="B190" s="311"/>
      <c r="C190" s="311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297"/>
      <c r="AC190" s="297"/>
    </row>
    <row r="191" spans="1:29" ht="14.25" customHeight="1" x14ac:dyDescent="0.25">
      <c r="A191" s="212"/>
      <c r="B191" s="311"/>
      <c r="C191" s="311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297"/>
      <c r="AC191" s="297"/>
    </row>
    <row r="192" spans="1:29" ht="14.25" customHeight="1" x14ac:dyDescent="0.25">
      <c r="A192" s="212"/>
      <c r="B192" s="311"/>
      <c r="C192" s="311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297"/>
      <c r="AC192" s="297"/>
    </row>
    <row r="193" spans="1:29" ht="14.25" customHeight="1" x14ac:dyDescent="0.25">
      <c r="A193" s="212"/>
      <c r="B193" s="311"/>
      <c r="C193" s="311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297"/>
      <c r="AC193" s="297"/>
    </row>
    <row r="194" spans="1:29" ht="14.25" customHeight="1" x14ac:dyDescent="0.25">
      <c r="A194" s="212"/>
      <c r="B194" s="311"/>
      <c r="C194" s="311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297"/>
      <c r="AC194" s="297"/>
    </row>
    <row r="195" spans="1:29" ht="14.25" customHeight="1" x14ac:dyDescent="0.25">
      <c r="A195" s="212"/>
      <c r="B195" s="311"/>
      <c r="C195" s="311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297"/>
      <c r="AC195" s="297"/>
    </row>
    <row r="196" spans="1:29" ht="14.25" customHeight="1" x14ac:dyDescent="0.25">
      <c r="A196" s="212"/>
      <c r="B196" s="311"/>
      <c r="C196" s="311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297"/>
      <c r="AC196" s="297"/>
    </row>
    <row r="197" spans="1:29" ht="14.25" customHeight="1" x14ac:dyDescent="0.25">
      <c r="A197" s="212"/>
      <c r="B197" s="311"/>
      <c r="C197" s="311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297"/>
      <c r="AC197" s="297"/>
    </row>
    <row r="198" spans="1:29" ht="14.25" customHeight="1" x14ac:dyDescent="0.25">
      <c r="A198" s="212"/>
      <c r="B198" s="311"/>
      <c r="C198" s="311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297"/>
      <c r="AC198" s="297"/>
    </row>
    <row r="199" spans="1:29" ht="14.25" customHeight="1" x14ac:dyDescent="0.25">
      <c r="A199" s="212"/>
      <c r="B199" s="311"/>
      <c r="C199" s="311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297"/>
      <c r="AC199" s="297"/>
    </row>
    <row r="200" spans="1:29" ht="14.25" customHeight="1" x14ac:dyDescent="0.25">
      <c r="A200" s="212"/>
      <c r="B200" s="311"/>
      <c r="C200" s="311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297"/>
      <c r="AC200" s="297"/>
    </row>
    <row r="201" spans="1:29" ht="14.25" customHeight="1" x14ac:dyDescent="0.25">
      <c r="A201" s="212"/>
      <c r="B201" s="311"/>
      <c r="C201" s="311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297"/>
      <c r="AC201" s="297"/>
    </row>
    <row r="202" spans="1:29" ht="14.25" customHeight="1" x14ac:dyDescent="0.25">
      <c r="A202" s="212"/>
      <c r="B202" s="311"/>
      <c r="C202" s="311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297"/>
      <c r="AC202" s="297"/>
    </row>
    <row r="203" spans="1:29" ht="14.25" customHeight="1" x14ac:dyDescent="0.25">
      <c r="A203" s="212"/>
      <c r="B203" s="311"/>
      <c r="C203" s="311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297"/>
      <c r="AC203" s="297"/>
    </row>
    <row r="204" spans="1:29" ht="14.25" customHeight="1" x14ac:dyDescent="0.25">
      <c r="A204" s="212"/>
      <c r="B204" s="311"/>
      <c r="C204" s="311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297"/>
      <c r="AC204" s="297"/>
    </row>
    <row r="205" spans="1:29" ht="14.25" customHeight="1" x14ac:dyDescent="0.25">
      <c r="A205" s="212"/>
      <c r="B205" s="311"/>
      <c r="C205" s="311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297"/>
      <c r="AC205" s="297"/>
    </row>
    <row r="206" spans="1:29" ht="14.25" customHeight="1" x14ac:dyDescent="0.25">
      <c r="A206" s="212"/>
      <c r="B206" s="311"/>
      <c r="C206" s="311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297"/>
      <c r="AC206" s="297"/>
    </row>
    <row r="207" spans="1:29" ht="14.25" customHeight="1" x14ac:dyDescent="0.25">
      <c r="A207" s="212"/>
      <c r="B207" s="311"/>
      <c r="C207" s="311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297"/>
      <c r="AC207" s="297"/>
    </row>
    <row r="208" spans="1:29" ht="14.25" customHeight="1" x14ac:dyDescent="0.25">
      <c r="A208" s="212"/>
      <c r="B208" s="311"/>
      <c r="C208" s="311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297"/>
      <c r="AC208" s="297"/>
    </row>
    <row r="209" spans="1:29" ht="14.25" customHeight="1" x14ac:dyDescent="0.25">
      <c r="A209" s="212"/>
      <c r="B209" s="311"/>
      <c r="C209" s="311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297"/>
      <c r="AC209" s="297"/>
    </row>
    <row r="210" spans="1:29" ht="14.25" customHeight="1" x14ac:dyDescent="0.25">
      <c r="A210" s="212"/>
      <c r="B210" s="311"/>
      <c r="C210" s="311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297"/>
      <c r="AC210" s="297"/>
    </row>
    <row r="211" spans="1:29" ht="14.25" customHeight="1" x14ac:dyDescent="0.25">
      <c r="A211" s="212"/>
      <c r="B211" s="311"/>
      <c r="C211" s="311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297"/>
      <c r="AC211" s="297"/>
    </row>
    <row r="212" spans="1:29" ht="14.25" customHeight="1" x14ac:dyDescent="0.25">
      <c r="A212" s="212"/>
      <c r="B212" s="311"/>
      <c r="C212" s="311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297"/>
      <c r="AC212" s="297"/>
    </row>
    <row r="213" spans="1:29" ht="14.25" customHeight="1" x14ac:dyDescent="0.25">
      <c r="A213" s="212"/>
      <c r="B213" s="311"/>
      <c r="C213" s="311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297"/>
      <c r="AC213" s="297"/>
    </row>
    <row r="214" spans="1:29" ht="14.25" customHeight="1" x14ac:dyDescent="0.25">
      <c r="A214" s="212"/>
      <c r="B214" s="311"/>
      <c r="C214" s="311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297"/>
      <c r="AC214" s="297"/>
    </row>
    <row r="215" spans="1:29" ht="14.25" customHeight="1" x14ac:dyDescent="0.25">
      <c r="A215" s="212"/>
      <c r="B215" s="311"/>
      <c r="C215" s="311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297"/>
      <c r="AC215" s="297"/>
    </row>
    <row r="216" spans="1:29" ht="14.25" customHeight="1" x14ac:dyDescent="0.25">
      <c r="A216" s="212"/>
      <c r="B216" s="311"/>
      <c r="C216" s="311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297"/>
      <c r="AC216" s="297"/>
    </row>
    <row r="217" spans="1:29" ht="14.25" customHeight="1" x14ac:dyDescent="0.25">
      <c r="A217" s="212"/>
      <c r="B217" s="311"/>
      <c r="C217" s="311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297"/>
      <c r="AC217" s="297"/>
    </row>
    <row r="218" spans="1:29" ht="14.25" customHeight="1" x14ac:dyDescent="0.25">
      <c r="A218" s="212"/>
      <c r="B218" s="311"/>
      <c r="C218" s="311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297"/>
      <c r="AC218" s="297"/>
    </row>
    <row r="219" spans="1:29" ht="14.25" customHeight="1" x14ac:dyDescent="0.25">
      <c r="A219" s="212"/>
      <c r="B219" s="311"/>
      <c r="C219" s="311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297"/>
      <c r="AC219" s="297"/>
    </row>
    <row r="220" spans="1:29" ht="14.25" customHeight="1" x14ac:dyDescent="0.25">
      <c r="A220" s="212"/>
      <c r="B220" s="311"/>
      <c r="C220" s="311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297"/>
      <c r="AC220" s="297"/>
    </row>
    <row r="221" spans="1:29" ht="14.25" customHeight="1" x14ac:dyDescent="0.25">
      <c r="A221" s="212"/>
      <c r="B221" s="311"/>
      <c r="C221" s="311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297"/>
      <c r="AC221" s="297"/>
    </row>
    <row r="222" spans="1:29" ht="14.25" customHeight="1" x14ac:dyDescent="0.25">
      <c r="A222" s="212"/>
      <c r="B222" s="311"/>
      <c r="C222" s="311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297"/>
      <c r="AC222" s="297"/>
    </row>
    <row r="223" spans="1:29" ht="14.25" customHeight="1" x14ac:dyDescent="0.25">
      <c r="A223" s="212"/>
      <c r="B223" s="311"/>
      <c r="C223" s="311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297"/>
      <c r="AC223" s="297"/>
    </row>
    <row r="224" spans="1:29" ht="14.25" customHeight="1" x14ac:dyDescent="0.25">
      <c r="A224" s="212"/>
      <c r="B224" s="311"/>
      <c r="C224" s="311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297"/>
      <c r="AC224" s="297"/>
    </row>
    <row r="225" spans="1:29" ht="14.25" customHeight="1" x14ac:dyDescent="0.25">
      <c r="A225" s="212"/>
      <c r="B225" s="311"/>
      <c r="C225" s="311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297"/>
      <c r="AC225" s="297"/>
    </row>
    <row r="226" spans="1:29" ht="14.25" customHeight="1" x14ac:dyDescent="0.25">
      <c r="A226" s="212"/>
      <c r="B226" s="311"/>
      <c r="C226" s="311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297"/>
      <c r="AC226" s="297"/>
    </row>
    <row r="227" spans="1:29" ht="14.25" customHeight="1" x14ac:dyDescent="0.25">
      <c r="A227" s="212"/>
      <c r="B227" s="311"/>
      <c r="C227" s="311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297"/>
      <c r="AC227" s="297"/>
    </row>
    <row r="228" spans="1:29" ht="14.25" customHeight="1" x14ac:dyDescent="0.25">
      <c r="A228" s="212"/>
      <c r="B228" s="311"/>
      <c r="C228" s="311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297"/>
      <c r="AC228" s="297"/>
    </row>
    <row r="229" spans="1:29" ht="14.25" customHeight="1" x14ac:dyDescent="0.25">
      <c r="A229" s="212"/>
      <c r="B229" s="311"/>
      <c r="C229" s="311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297"/>
      <c r="AC229" s="297"/>
    </row>
    <row r="230" spans="1:29" ht="14.25" customHeight="1" x14ac:dyDescent="0.25">
      <c r="A230" s="212"/>
      <c r="B230" s="311"/>
      <c r="C230" s="311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297"/>
      <c r="AC230" s="297"/>
    </row>
    <row r="231" spans="1:29" ht="14.25" customHeight="1" x14ac:dyDescent="0.25">
      <c r="A231" s="212"/>
      <c r="B231" s="311"/>
      <c r="C231" s="311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297"/>
      <c r="AC231" s="297"/>
    </row>
    <row r="232" spans="1:29" ht="14.25" customHeight="1" x14ac:dyDescent="0.25">
      <c r="A232" s="212"/>
      <c r="B232" s="311"/>
      <c r="C232" s="311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297"/>
      <c r="AC232" s="297"/>
    </row>
    <row r="233" spans="1:29" ht="14.25" customHeight="1" x14ac:dyDescent="0.25">
      <c r="A233" s="212"/>
      <c r="B233" s="311"/>
      <c r="C233" s="311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297"/>
      <c r="AC233" s="297"/>
    </row>
    <row r="234" spans="1:29" ht="14.25" customHeight="1" x14ac:dyDescent="0.25">
      <c r="A234" s="212"/>
      <c r="B234" s="311"/>
      <c r="C234" s="311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297"/>
      <c r="AC234" s="297"/>
    </row>
    <row r="235" spans="1:29" ht="14.25" customHeight="1" x14ac:dyDescent="0.25">
      <c r="A235" s="212"/>
      <c r="B235" s="311"/>
      <c r="C235" s="311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297"/>
      <c r="AC235" s="297"/>
    </row>
    <row r="236" spans="1:29" ht="14.25" customHeight="1" x14ac:dyDescent="0.25">
      <c r="A236" s="212"/>
      <c r="B236" s="311"/>
      <c r="C236" s="311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297"/>
      <c r="AC236" s="297"/>
    </row>
    <row r="237" spans="1:29" ht="14.25" customHeight="1" x14ac:dyDescent="0.25">
      <c r="A237" s="212"/>
      <c r="B237" s="311"/>
      <c r="C237" s="311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297"/>
      <c r="AC237" s="297"/>
    </row>
    <row r="238" spans="1:29" ht="14.25" customHeight="1" x14ac:dyDescent="0.25">
      <c r="A238" s="212"/>
      <c r="B238" s="311"/>
      <c r="C238" s="311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297"/>
      <c r="AC238" s="297"/>
    </row>
    <row r="239" spans="1:29" ht="14.25" customHeight="1" x14ac:dyDescent="0.25">
      <c r="A239" s="212"/>
      <c r="B239" s="311"/>
      <c r="C239" s="311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297"/>
      <c r="AC239" s="297"/>
    </row>
    <row r="240" spans="1:29" ht="14.25" customHeight="1" x14ac:dyDescent="0.25">
      <c r="A240" s="212"/>
      <c r="B240" s="311"/>
      <c r="C240" s="311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297"/>
      <c r="AC240" s="297"/>
    </row>
    <row r="241" spans="1:29" ht="14.25" customHeight="1" x14ac:dyDescent="0.25">
      <c r="A241" s="212"/>
      <c r="B241" s="311"/>
      <c r="C241" s="311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297"/>
      <c r="AC241" s="297"/>
    </row>
    <row r="242" spans="1:29" ht="14.25" customHeight="1" x14ac:dyDescent="0.25">
      <c r="A242" s="212"/>
      <c r="B242" s="311"/>
      <c r="C242" s="311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297"/>
      <c r="AC242" s="297"/>
    </row>
    <row r="243" spans="1:29" ht="14.25" customHeight="1" x14ac:dyDescent="0.25">
      <c r="A243" s="212"/>
      <c r="B243" s="311"/>
      <c r="C243" s="311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297"/>
      <c r="AC243" s="297"/>
    </row>
    <row r="244" spans="1:29" ht="14.25" customHeight="1" x14ac:dyDescent="0.25">
      <c r="A244" s="212"/>
      <c r="B244" s="311"/>
      <c r="C244" s="311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297"/>
      <c r="AC244" s="297"/>
    </row>
    <row r="245" spans="1:29" ht="14.25" customHeight="1" x14ac:dyDescent="0.25">
      <c r="A245" s="212"/>
      <c r="B245" s="311"/>
      <c r="C245" s="311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297"/>
      <c r="AC245" s="297"/>
    </row>
    <row r="246" spans="1:29" ht="14.25" customHeight="1" x14ac:dyDescent="0.25">
      <c r="A246" s="212"/>
      <c r="B246" s="311"/>
      <c r="C246" s="311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297"/>
      <c r="AC246" s="297"/>
    </row>
    <row r="247" spans="1:29" ht="14.25" customHeight="1" x14ac:dyDescent="0.25">
      <c r="A247" s="212"/>
      <c r="B247" s="311"/>
      <c r="C247" s="311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297"/>
      <c r="AC247" s="297"/>
    </row>
    <row r="248" spans="1:29" ht="14.25" customHeight="1" x14ac:dyDescent="0.25">
      <c r="A248" s="212"/>
      <c r="B248" s="311"/>
      <c r="C248" s="311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297"/>
      <c r="AC248" s="297"/>
    </row>
    <row r="249" spans="1:29" ht="14.25" customHeight="1" x14ac:dyDescent="0.25">
      <c r="A249" s="212"/>
      <c r="B249" s="311"/>
      <c r="C249" s="311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297"/>
      <c r="AC249" s="297"/>
    </row>
    <row r="250" spans="1:29" ht="14.25" customHeight="1" x14ac:dyDescent="0.25">
      <c r="A250" s="212"/>
      <c r="B250" s="311"/>
      <c r="C250" s="311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297"/>
      <c r="AC250" s="297"/>
    </row>
    <row r="251" spans="1:29" ht="14.25" customHeight="1" x14ac:dyDescent="0.25">
      <c r="A251" s="212"/>
      <c r="B251" s="311"/>
      <c r="C251" s="311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297"/>
      <c r="AC251" s="297"/>
    </row>
    <row r="252" spans="1:29" ht="14.25" customHeight="1" x14ac:dyDescent="0.25">
      <c r="A252" s="212"/>
      <c r="B252" s="311"/>
      <c r="C252" s="311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297"/>
      <c r="AC252" s="297"/>
    </row>
    <row r="253" spans="1:29" ht="14.25" customHeight="1" x14ac:dyDescent="0.25">
      <c r="A253" s="212"/>
      <c r="B253" s="311"/>
      <c r="C253" s="311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297"/>
      <c r="AC253" s="297"/>
    </row>
    <row r="254" spans="1:29" ht="14.25" customHeight="1" x14ac:dyDescent="0.25">
      <c r="A254" s="212"/>
      <c r="B254" s="311"/>
      <c r="C254" s="311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297"/>
      <c r="AC254" s="297"/>
    </row>
    <row r="255" spans="1:29" ht="14.25" customHeight="1" x14ac:dyDescent="0.25">
      <c r="A255" s="212"/>
      <c r="B255" s="311"/>
      <c r="C255" s="311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297"/>
      <c r="AC255" s="297"/>
    </row>
    <row r="256" spans="1:29" ht="14.25" customHeight="1" x14ac:dyDescent="0.25">
      <c r="A256" s="212"/>
      <c r="B256" s="311"/>
      <c r="C256" s="311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297"/>
      <c r="AC256" s="297"/>
    </row>
    <row r="257" spans="1:29" ht="14.25" customHeight="1" x14ac:dyDescent="0.25">
      <c r="A257" s="212"/>
      <c r="B257" s="311"/>
      <c r="C257" s="311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297"/>
      <c r="AC257" s="297"/>
    </row>
    <row r="258" spans="1:29" ht="14.25" customHeight="1" x14ac:dyDescent="0.25">
      <c r="A258" s="212"/>
      <c r="B258" s="311"/>
      <c r="C258" s="311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297"/>
      <c r="AC258" s="297"/>
    </row>
    <row r="259" spans="1:29" ht="14.25" customHeight="1" x14ac:dyDescent="0.25">
      <c r="A259" s="212"/>
      <c r="B259" s="311"/>
      <c r="C259" s="311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297"/>
      <c r="AC259" s="297"/>
    </row>
    <row r="260" spans="1:29" ht="14.25" customHeight="1" x14ac:dyDescent="0.25">
      <c r="A260" s="212"/>
      <c r="B260" s="311"/>
      <c r="C260" s="311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297"/>
      <c r="AC260" s="297"/>
    </row>
    <row r="261" spans="1:29" ht="14.25" customHeight="1" x14ac:dyDescent="0.25">
      <c r="A261" s="212"/>
      <c r="B261" s="311"/>
      <c r="C261" s="311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297"/>
      <c r="AC261" s="297"/>
    </row>
    <row r="262" spans="1:29" ht="14.25" customHeight="1" x14ac:dyDescent="0.25">
      <c r="A262" s="212"/>
      <c r="B262" s="311"/>
      <c r="C262" s="311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297"/>
      <c r="AC262" s="297"/>
    </row>
    <row r="263" spans="1:29" ht="14.25" customHeight="1" x14ac:dyDescent="0.25">
      <c r="A263" s="212"/>
      <c r="B263" s="311"/>
      <c r="C263" s="311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297"/>
      <c r="AC263" s="297"/>
    </row>
    <row r="264" spans="1:29" ht="14.25" customHeight="1" x14ac:dyDescent="0.25">
      <c r="A264" s="212"/>
      <c r="B264" s="311"/>
      <c r="C264" s="311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297"/>
      <c r="AC264" s="297"/>
    </row>
    <row r="265" spans="1:29" ht="14.25" customHeight="1" x14ac:dyDescent="0.25">
      <c r="A265" s="212"/>
      <c r="B265" s="311"/>
      <c r="C265" s="311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297"/>
      <c r="AC265" s="297"/>
    </row>
    <row r="266" spans="1:29" ht="14.25" customHeight="1" x14ac:dyDescent="0.25">
      <c r="A266" s="212"/>
      <c r="B266" s="311"/>
      <c r="C266" s="311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297"/>
      <c r="AC266" s="297"/>
    </row>
    <row r="267" spans="1:29" ht="14.25" customHeight="1" x14ac:dyDescent="0.25">
      <c r="A267" s="212"/>
      <c r="B267" s="311"/>
      <c r="C267" s="311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297"/>
      <c r="AC267" s="297"/>
    </row>
    <row r="268" spans="1:29" ht="14.25" customHeight="1" x14ac:dyDescent="0.25">
      <c r="A268" s="212"/>
      <c r="B268" s="311"/>
      <c r="C268" s="311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297"/>
      <c r="AC268" s="297"/>
    </row>
    <row r="269" spans="1:29" ht="14.25" customHeight="1" x14ac:dyDescent="0.25">
      <c r="A269" s="212"/>
      <c r="B269" s="311"/>
      <c r="C269" s="311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297"/>
      <c r="AC269" s="297"/>
    </row>
    <row r="270" spans="1:29" ht="14.25" customHeight="1" x14ac:dyDescent="0.25">
      <c r="A270" s="212"/>
      <c r="B270" s="311"/>
      <c r="C270" s="311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297"/>
      <c r="AC270" s="297"/>
    </row>
    <row r="271" spans="1:29" ht="14.25" customHeight="1" x14ac:dyDescent="0.25">
      <c r="A271" s="212"/>
      <c r="B271" s="311"/>
      <c r="C271" s="311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297"/>
      <c r="AC271" s="297"/>
    </row>
    <row r="272" spans="1:29" ht="14.25" customHeight="1" x14ac:dyDescent="0.25">
      <c r="A272" s="212"/>
      <c r="B272" s="311"/>
      <c r="C272" s="311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297"/>
      <c r="AC272" s="297"/>
    </row>
    <row r="273" spans="1:29" ht="14.25" customHeight="1" x14ac:dyDescent="0.25">
      <c r="A273" s="212"/>
      <c r="B273" s="311"/>
      <c r="C273" s="311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297"/>
      <c r="AC273" s="297"/>
    </row>
    <row r="274" spans="1:29" ht="14.25" customHeight="1" x14ac:dyDescent="0.25">
      <c r="A274" s="212"/>
      <c r="B274" s="311"/>
      <c r="C274" s="311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297"/>
      <c r="AC274" s="297"/>
    </row>
    <row r="275" spans="1:29" ht="14.25" customHeight="1" x14ac:dyDescent="0.25">
      <c r="A275" s="212"/>
      <c r="B275" s="311"/>
      <c r="C275" s="311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297"/>
      <c r="AC275" s="297"/>
    </row>
    <row r="276" spans="1:29" ht="14.25" customHeight="1" x14ac:dyDescent="0.25">
      <c r="A276" s="212"/>
      <c r="B276" s="311"/>
      <c r="C276" s="311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297"/>
      <c r="AC276" s="297"/>
    </row>
    <row r="277" spans="1:29" ht="14.25" customHeight="1" x14ac:dyDescent="0.25">
      <c r="A277" s="212"/>
      <c r="B277" s="311"/>
      <c r="C277" s="311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297"/>
      <c r="AC277" s="297"/>
    </row>
    <row r="278" spans="1:29" ht="14.25" customHeight="1" x14ac:dyDescent="0.25">
      <c r="A278" s="212"/>
      <c r="B278" s="311"/>
      <c r="C278" s="311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297"/>
      <c r="AC278" s="297"/>
    </row>
    <row r="279" spans="1:29" ht="14.25" customHeight="1" x14ac:dyDescent="0.25">
      <c r="A279" s="212"/>
      <c r="B279" s="311"/>
      <c r="C279" s="311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297"/>
      <c r="AC279" s="297"/>
    </row>
    <row r="280" spans="1:29" ht="14.25" customHeight="1" x14ac:dyDescent="0.25">
      <c r="A280" s="212"/>
      <c r="B280" s="311"/>
      <c r="C280" s="311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297"/>
      <c r="AC280" s="297"/>
    </row>
    <row r="281" spans="1:29" ht="14.25" customHeight="1" x14ac:dyDescent="0.25">
      <c r="A281" s="212"/>
      <c r="B281" s="311"/>
      <c r="C281" s="311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297"/>
      <c r="AC281" s="297"/>
    </row>
    <row r="282" spans="1:29" ht="14.25" customHeight="1" x14ac:dyDescent="0.25">
      <c r="A282" s="212"/>
      <c r="B282" s="311"/>
      <c r="C282" s="311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297"/>
      <c r="AC282" s="297"/>
    </row>
    <row r="283" spans="1:29" ht="14.25" customHeight="1" x14ac:dyDescent="0.25">
      <c r="A283" s="212"/>
      <c r="B283" s="311"/>
      <c r="C283" s="311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297"/>
      <c r="AC283" s="297"/>
    </row>
    <row r="284" spans="1:29" ht="14.25" customHeight="1" x14ac:dyDescent="0.25">
      <c r="A284" s="212"/>
      <c r="B284" s="311"/>
      <c r="C284" s="311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297"/>
      <c r="AC284" s="297"/>
    </row>
    <row r="285" spans="1:29" ht="14.25" customHeight="1" x14ac:dyDescent="0.25">
      <c r="A285" s="212"/>
      <c r="B285" s="311"/>
      <c r="C285" s="311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297"/>
      <c r="AC285" s="297"/>
    </row>
    <row r="286" spans="1:29" ht="14.25" customHeight="1" x14ac:dyDescent="0.25">
      <c r="A286" s="212"/>
      <c r="B286" s="311"/>
      <c r="C286" s="311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297"/>
      <c r="AC286" s="297"/>
    </row>
    <row r="287" spans="1:29" ht="14.25" customHeight="1" x14ac:dyDescent="0.25">
      <c r="A287" s="212"/>
      <c r="B287" s="311"/>
      <c r="C287" s="311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297"/>
      <c r="AC287" s="297"/>
    </row>
    <row r="288" spans="1:29" ht="14.25" customHeight="1" x14ac:dyDescent="0.25">
      <c r="A288" s="212"/>
      <c r="B288" s="311"/>
      <c r="C288" s="311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297"/>
      <c r="AC288" s="297"/>
    </row>
    <row r="289" spans="1:29" ht="14.25" customHeight="1" x14ac:dyDescent="0.25">
      <c r="A289" s="212"/>
      <c r="B289" s="311"/>
      <c r="C289" s="311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297"/>
      <c r="AC289" s="297"/>
    </row>
    <row r="290" spans="1:29" ht="14.25" customHeight="1" x14ac:dyDescent="0.25">
      <c r="A290" s="212"/>
      <c r="B290" s="311"/>
      <c r="C290" s="311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297"/>
      <c r="AC290" s="297"/>
    </row>
    <row r="291" spans="1:29" ht="14.25" customHeight="1" x14ac:dyDescent="0.25">
      <c r="A291" s="212"/>
      <c r="B291" s="311"/>
      <c r="C291" s="311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297"/>
      <c r="AC291" s="297"/>
    </row>
    <row r="292" spans="1:29" ht="14.25" customHeight="1" x14ac:dyDescent="0.25">
      <c r="A292" s="212"/>
      <c r="B292" s="311"/>
      <c r="C292" s="311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297"/>
      <c r="AC292" s="297"/>
    </row>
    <row r="293" spans="1:29" ht="14.25" customHeight="1" x14ac:dyDescent="0.25">
      <c r="A293" s="212"/>
      <c r="B293" s="311"/>
      <c r="C293" s="311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297"/>
      <c r="AC293" s="297"/>
    </row>
    <row r="294" spans="1:29" ht="14.25" customHeight="1" x14ac:dyDescent="0.25">
      <c r="A294" s="212"/>
      <c r="B294" s="311"/>
      <c r="C294" s="311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297"/>
      <c r="AC294" s="297"/>
    </row>
    <row r="295" spans="1:29" ht="14.25" customHeight="1" x14ac:dyDescent="0.25">
      <c r="A295" s="212"/>
      <c r="B295" s="311"/>
      <c r="C295" s="311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297"/>
      <c r="AC295" s="297"/>
    </row>
    <row r="296" spans="1:29" ht="14.25" customHeight="1" x14ac:dyDescent="0.25">
      <c r="A296" s="212"/>
      <c r="B296" s="311"/>
      <c r="C296" s="311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297"/>
      <c r="AC296" s="297"/>
    </row>
    <row r="297" spans="1:29" ht="14.25" customHeight="1" x14ac:dyDescent="0.25">
      <c r="A297" s="212"/>
      <c r="B297" s="311"/>
      <c r="C297" s="311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297"/>
      <c r="AC297" s="297"/>
    </row>
    <row r="298" spans="1:29" ht="14.25" customHeight="1" x14ac:dyDescent="0.25">
      <c r="A298" s="212"/>
      <c r="B298" s="311"/>
      <c r="C298" s="311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297"/>
      <c r="AC298" s="297"/>
    </row>
    <row r="299" spans="1:29" ht="14.25" customHeight="1" x14ac:dyDescent="0.25">
      <c r="A299" s="212"/>
      <c r="B299" s="311"/>
      <c r="C299" s="311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297"/>
      <c r="AC299" s="297"/>
    </row>
    <row r="300" spans="1:29" ht="14.25" customHeight="1" x14ac:dyDescent="0.25">
      <c r="A300" s="212"/>
      <c r="B300" s="311"/>
      <c r="C300" s="311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297"/>
      <c r="AC300" s="297"/>
    </row>
    <row r="301" spans="1:29" ht="14.25" customHeight="1" x14ac:dyDescent="0.25">
      <c r="A301" s="212"/>
      <c r="B301" s="311"/>
      <c r="C301" s="311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297"/>
      <c r="AC301" s="297"/>
    </row>
    <row r="302" spans="1:29" ht="14.25" customHeight="1" x14ac:dyDescent="0.25">
      <c r="A302" s="212"/>
      <c r="B302" s="311"/>
      <c r="C302" s="311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297"/>
      <c r="AC302" s="297"/>
    </row>
    <row r="303" spans="1:29" ht="14.25" customHeight="1" x14ac:dyDescent="0.25">
      <c r="A303" s="212"/>
      <c r="B303" s="311"/>
      <c r="C303" s="311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297"/>
      <c r="AC303" s="297"/>
    </row>
    <row r="304" spans="1:29" ht="14.25" customHeight="1" x14ac:dyDescent="0.25">
      <c r="A304" s="212"/>
      <c r="B304" s="311"/>
      <c r="C304" s="311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297"/>
      <c r="AC304" s="297"/>
    </row>
    <row r="305" spans="1:29" ht="14.25" customHeight="1" x14ac:dyDescent="0.25">
      <c r="A305" s="212"/>
      <c r="B305" s="311"/>
      <c r="C305" s="311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297"/>
      <c r="AC305" s="297"/>
    </row>
    <row r="306" spans="1:29" ht="14.25" customHeight="1" x14ac:dyDescent="0.25">
      <c r="A306" s="212"/>
      <c r="B306" s="311"/>
      <c r="C306" s="311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297"/>
      <c r="AC306" s="297"/>
    </row>
    <row r="307" spans="1:29" ht="14.25" customHeight="1" x14ac:dyDescent="0.25">
      <c r="A307" s="212"/>
      <c r="B307" s="311"/>
      <c r="C307" s="311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297"/>
      <c r="AC307" s="297"/>
    </row>
    <row r="308" spans="1:29" ht="14.25" customHeight="1" x14ac:dyDescent="0.25">
      <c r="A308" s="212"/>
      <c r="B308" s="311"/>
      <c r="C308" s="311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297"/>
      <c r="AC308" s="297"/>
    </row>
    <row r="309" spans="1:29" ht="14.25" customHeight="1" x14ac:dyDescent="0.25">
      <c r="A309" s="212"/>
      <c r="B309" s="311"/>
      <c r="C309" s="311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297"/>
      <c r="AC309" s="297"/>
    </row>
    <row r="310" spans="1:29" ht="14.25" customHeight="1" x14ac:dyDescent="0.25">
      <c r="A310" s="212"/>
      <c r="B310" s="311"/>
      <c r="C310" s="311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297"/>
      <c r="AC310" s="297"/>
    </row>
    <row r="311" spans="1:29" ht="14.25" customHeight="1" x14ac:dyDescent="0.25">
      <c r="A311" s="212"/>
      <c r="B311" s="311"/>
      <c r="C311" s="311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297"/>
      <c r="AC311" s="297"/>
    </row>
    <row r="312" spans="1:29" ht="14.25" customHeight="1" x14ac:dyDescent="0.25">
      <c r="A312" s="212"/>
      <c r="B312" s="311"/>
      <c r="C312" s="311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297"/>
      <c r="AC312" s="297"/>
    </row>
    <row r="313" spans="1:29" ht="14.25" customHeight="1" x14ac:dyDescent="0.25">
      <c r="A313" s="212"/>
      <c r="B313" s="311"/>
      <c r="C313" s="311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297"/>
      <c r="AC313" s="297"/>
    </row>
    <row r="314" spans="1:29" ht="14.25" customHeight="1" x14ac:dyDescent="0.25">
      <c r="A314" s="212"/>
      <c r="B314" s="311"/>
      <c r="C314" s="311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297"/>
      <c r="AC314" s="297"/>
    </row>
    <row r="315" spans="1:29" ht="14.25" customHeight="1" x14ac:dyDescent="0.25">
      <c r="A315" s="212"/>
      <c r="B315" s="311"/>
      <c r="C315" s="311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297"/>
      <c r="AC315" s="297"/>
    </row>
    <row r="316" spans="1:29" ht="14.25" customHeight="1" x14ac:dyDescent="0.25">
      <c r="A316" s="212"/>
      <c r="B316" s="311"/>
      <c r="C316" s="311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297"/>
      <c r="AC316" s="297"/>
    </row>
    <row r="317" spans="1:29" ht="14.25" customHeight="1" x14ac:dyDescent="0.25">
      <c r="A317" s="212"/>
      <c r="B317" s="311"/>
      <c r="C317" s="311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297"/>
      <c r="AC317" s="297"/>
    </row>
    <row r="318" spans="1:29" ht="14.25" customHeight="1" x14ac:dyDescent="0.25">
      <c r="A318" s="212"/>
      <c r="B318" s="311"/>
      <c r="C318" s="311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297"/>
      <c r="AC318" s="297"/>
    </row>
    <row r="319" spans="1:29" ht="14.25" customHeight="1" x14ac:dyDescent="0.25">
      <c r="A319" s="212"/>
      <c r="B319" s="311"/>
      <c r="C319" s="311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297"/>
      <c r="AC319" s="297"/>
    </row>
    <row r="320" spans="1:29" ht="14.25" customHeight="1" x14ac:dyDescent="0.25">
      <c r="A320" s="212"/>
      <c r="B320" s="311"/>
      <c r="C320" s="311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297"/>
      <c r="AC320" s="297"/>
    </row>
    <row r="321" spans="1:29" ht="14.25" customHeight="1" x14ac:dyDescent="0.25">
      <c r="A321" s="212"/>
      <c r="B321" s="311"/>
      <c r="C321" s="311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297"/>
      <c r="AC321" s="297"/>
    </row>
    <row r="322" spans="1:29" ht="14.25" customHeight="1" x14ac:dyDescent="0.25">
      <c r="A322" s="212"/>
      <c r="B322" s="311"/>
      <c r="C322" s="311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297"/>
      <c r="AC322" s="297"/>
    </row>
    <row r="323" spans="1:29" ht="14.25" customHeight="1" x14ac:dyDescent="0.25">
      <c r="A323" s="212"/>
      <c r="B323" s="311"/>
      <c r="C323" s="311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297"/>
      <c r="AC323" s="297"/>
    </row>
    <row r="324" spans="1:29" ht="14.25" customHeight="1" x14ac:dyDescent="0.25">
      <c r="A324" s="212"/>
      <c r="B324" s="311"/>
      <c r="C324" s="311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297"/>
      <c r="AC324" s="297"/>
    </row>
    <row r="325" spans="1:29" ht="14.25" customHeight="1" x14ac:dyDescent="0.25">
      <c r="A325" s="212"/>
      <c r="B325" s="311"/>
      <c r="C325" s="311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297"/>
      <c r="AC325" s="297"/>
    </row>
    <row r="326" spans="1:29" ht="14.25" customHeight="1" x14ac:dyDescent="0.25">
      <c r="A326" s="212"/>
      <c r="B326" s="311"/>
      <c r="C326" s="311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297"/>
      <c r="AC326" s="297"/>
    </row>
    <row r="327" spans="1:29" ht="14.25" customHeight="1" x14ac:dyDescent="0.25">
      <c r="A327" s="212"/>
      <c r="B327" s="311"/>
      <c r="C327" s="311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297"/>
      <c r="AC327" s="297"/>
    </row>
    <row r="328" spans="1:29" ht="14.25" customHeight="1" x14ac:dyDescent="0.25">
      <c r="A328" s="212"/>
      <c r="B328" s="311"/>
      <c r="C328" s="311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297"/>
      <c r="AC328" s="297"/>
    </row>
    <row r="329" spans="1:29" ht="14.25" customHeight="1" x14ac:dyDescent="0.25">
      <c r="A329" s="212"/>
      <c r="B329" s="311"/>
      <c r="C329" s="311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297"/>
      <c r="AC329" s="297"/>
    </row>
    <row r="330" spans="1:29" ht="14.25" customHeight="1" x14ac:dyDescent="0.25">
      <c r="A330" s="212"/>
      <c r="B330" s="311"/>
      <c r="C330" s="311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297"/>
      <c r="AC330" s="297"/>
    </row>
    <row r="331" spans="1:29" ht="14.25" customHeight="1" x14ac:dyDescent="0.25">
      <c r="A331" s="212"/>
      <c r="B331" s="311"/>
      <c r="C331" s="311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297"/>
      <c r="AC331" s="297"/>
    </row>
    <row r="332" spans="1:29" ht="14.25" customHeight="1" x14ac:dyDescent="0.25">
      <c r="A332" s="212"/>
      <c r="B332" s="311"/>
      <c r="C332" s="311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297"/>
      <c r="AC332" s="297"/>
    </row>
    <row r="333" spans="1:29" ht="14.25" customHeight="1" x14ac:dyDescent="0.25">
      <c r="A333" s="212"/>
      <c r="B333" s="311"/>
      <c r="C333" s="311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297"/>
      <c r="AC333" s="297"/>
    </row>
    <row r="334" spans="1:29" ht="14.25" customHeight="1" x14ac:dyDescent="0.25">
      <c r="A334" s="212"/>
      <c r="B334" s="311"/>
      <c r="C334" s="311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297"/>
      <c r="AC334" s="297"/>
    </row>
    <row r="335" spans="1:29" ht="14.25" customHeight="1" x14ac:dyDescent="0.25">
      <c r="A335" s="212"/>
      <c r="B335" s="311"/>
      <c r="C335" s="311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297"/>
      <c r="AC335" s="297"/>
    </row>
    <row r="336" spans="1:29" ht="14.25" customHeight="1" x14ac:dyDescent="0.25">
      <c r="A336" s="212"/>
      <c r="B336" s="311"/>
      <c r="C336" s="311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297"/>
      <c r="AC336" s="297"/>
    </row>
    <row r="337" spans="1:29" ht="14.25" customHeight="1" x14ac:dyDescent="0.25">
      <c r="A337" s="212"/>
      <c r="B337" s="311"/>
      <c r="C337" s="311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297"/>
      <c r="AC337" s="297"/>
    </row>
    <row r="338" spans="1:29" ht="14.25" customHeight="1" x14ac:dyDescent="0.25">
      <c r="A338" s="212"/>
      <c r="B338" s="311"/>
      <c r="C338" s="311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297"/>
      <c r="AC338" s="297"/>
    </row>
    <row r="339" spans="1:29" ht="14.25" customHeight="1" x14ac:dyDescent="0.25">
      <c r="A339" s="212"/>
      <c r="B339" s="311"/>
      <c r="C339" s="311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297"/>
      <c r="AC339" s="297"/>
    </row>
    <row r="340" spans="1:29" ht="14.25" customHeight="1" x14ac:dyDescent="0.25">
      <c r="A340" s="212"/>
      <c r="B340" s="311"/>
      <c r="C340" s="311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297"/>
      <c r="AC340" s="297"/>
    </row>
    <row r="341" spans="1:29" ht="14.25" customHeight="1" x14ac:dyDescent="0.25">
      <c r="A341" s="212"/>
      <c r="B341" s="311"/>
      <c r="C341" s="311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297"/>
      <c r="AC341" s="297"/>
    </row>
    <row r="342" spans="1:29" ht="14.25" customHeight="1" x14ac:dyDescent="0.25">
      <c r="A342" s="212"/>
      <c r="B342" s="311"/>
      <c r="C342" s="311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297"/>
      <c r="AC342" s="297"/>
    </row>
    <row r="343" spans="1:29" ht="14.25" customHeight="1" x14ac:dyDescent="0.25">
      <c r="A343" s="212"/>
      <c r="B343" s="311"/>
      <c r="C343" s="311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297"/>
      <c r="AC343" s="297"/>
    </row>
    <row r="344" spans="1:29" ht="14.25" customHeight="1" x14ac:dyDescent="0.25">
      <c r="A344" s="212"/>
      <c r="B344" s="311"/>
      <c r="C344" s="311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297"/>
      <c r="AC344" s="297"/>
    </row>
    <row r="345" spans="1:29" ht="14.25" customHeight="1" x14ac:dyDescent="0.25">
      <c r="A345" s="212"/>
      <c r="B345" s="311"/>
      <c r="C345" s="311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297"/>
      <c r="AC345" s="297"/>
    </row>
    <row r="346" spans="1:29" ht="14.25" customHeight="1" x14ac:dyDescent="0.25">
      <c r="A346" s="212"/>
      <c r="B346" s="311"/>
      <c r="C346" s="311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297"/>
      <c r="AC346" s="297"/>
    </row>
    <row r="347" spans="1:29" ht="14.25" customHeight="1" x14ac:dyDescent="0.25">
      <c r="A347" s="212"/>
      <c r="B347" s="311"/>
      <c r="C347" s="311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297"/>
      <c r="AC347" s="297"/>
    </row>
    <row r="348" spans="1:29" ht="14.25" customHeight="1" x14ac:dyDescent="0.25">
      <c r="A348" s="212"/>
      <c r="B348" s="311"/>
      <c r="C348" s="311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297"/>
      <c r="AC348" s="297"/>
    </row>
    <row r="349" spans="1:29" ht="14.25" customHeight="1" x14ac:dyDescent="0.25">
      <c r="A349" s="212"/>
      <c r="B349" s="311"/>
      <c r="C349" s="311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297"/>
      <c r="AC349" s="297"/>
    </row>
    <row r="350" spans="1:29" ht="14.25" customHeight="1" x14ac:dyDescent="0.25">
      <c r="A350" s="212"/>
      <c r="B350" s="311"/>
      <c r="C350" s="311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297"/>
      <c r="AC350" s="297"/>
    </row>
    <row r="351" spans="1:29" ht="14.25" customHeight="1" x14ac:dyDescent="0.25">
      <c r="A351" s="212"/>
      <c r="B351" s="311"/>
      <c r="C351" s="311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297"/>
      <c r="AC351" s="297"/>
    </row>
    <row r="352" spans="1:29" ht="14.25" customHeight="1" x14ac:dyDescent="0.25">
      <c r="A352" s="212"/>
      <c r="B352" s="311"/>
      <c r="C352" s="311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297"/>
      <c r="AC352" s="297"/>
    </row>
    <row r="353" spans="1:29" ht="14.25" customHeight="1" x14ac:dyDescent="0.25">
      <c r="A353" s="212"/>
      <c r="B353" s="311"/>
      <c r="C353" s="311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297"/>
      <c r="AC353" s="297"/>
    </row>
    <row r="354" spans="1:29" ht="14.25" customHeight="1" x14ac:dyDescent="0.25">
      <c r="A354" s="212"/>
      <c r="B354" s="311"/>
      <c r="C354" s="311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297"/>
      <c r="AC354" s="297"/>
    </row>
    <row r="355" spans="1:29" ht="14.25" customHeight="1" x14ac:dyDescent="0.25">
      <c r="A355" s="212"/>
      <c r="B355" s="311"/>
      <c r="C355" s="311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297"/>
      <c r="AC355" s="297"/>
    </row>
    <row r="356" spans="1:29" ht="14.25" customHeight="1" x14ac:dyDescent="0.25">
      <c r="A356" s="212"/>
      <c r="B356" s="311"/>
      <c r="C356" s="311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297"/>
      <c r="AC356" s="297"/>
    </row>
    <row r="357" spans="1:29" ht="14.25" customHeight="1" x14ac:dyDescent="0.25">
      <c r="A357" s="212"/>
      <c r="B357" s="311"/>
      <c r="C357" s="311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297"/>
      <c r="AC357" s="297"/>
    </row>
    <row r="358" spans="1:29" ht="14.25" customHeight="1" x14ac:dyDescent="0.25">
      <c r="A358" s="212"/>
      <c r="B358" s="311"/>
      <c r="C358" s="311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297"/>
      <c r="AC358" s="297"/>
    </row>
    <row r="359" spans="1:29" ht="14.25" customHeight="1" x14ac:dyDescent="0.25">
      <c r="A359" s="212"/>
      <c r="B359" s="311"/>
      <c r="C359" s="311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297"/>
      <c r="AC359" s="297"/>
    </row>
    <row r="360" spans="1:29" ht="14.25" customHeight="1" x14ac:dyDescent="0.25">
      <c r="A360" s="212"/>
      <c r="B360" s="311"/>
      <c r="C360" s="311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297"/>
      <c r="AC360" s="297"/>
    </row>
    <row r="361" spans="1:29" ht="14.25" customHeight="1" x14ac:dyDescent="0.25">
      <c r="A361" s="212"/>
      <c r="B361" s="311"/>
      <c r="C361" s="311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297"/>
      <c r="AC361" s="297"/>
    </row>
    <row r="362" spans="1:29" ht="14.25" customHeight="1" x14ac:dyDescent="0.25">
      <c r="A362" s="212"/>
      <c r="B362" s="311"/>
      <c r="C362" s="311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297"/>
      <c r="AC362" s="297"/>
    </row>
    <row r="363" spans="1:29" ht="14.25" customHeight="1" x14ac:dyDescent="0.25">
      <c r="A363" s="212"/>
      <c r="B363" s="311"/>
      <c r="C363" s="311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297"/>
      <c r="AC363" s="297"/>
    </row>
    <row r="364" spans="1:29" ht="14.25" customHeight="1" x14ac:dyDescent="0.25">
      <c r="A364" s="212"/>
      <c r="B364" s="311"/>
      <c r="C364" s="311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297"/>
      <c r="AC364" s="297"/>
    </row>
    <row r="365" spans="1:29" ht="14.25" customHeight="1" x14ac:dyDescent="0.25">
      <c r="A365" s="212"/>
      <c r="B365" s="311"/>
      <c r="C365" s="311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297"/>
      <c r="AC365" s="297"/>
    </row>
    <row r="366" spans="1:29" ht="14.25" customHeight="1" x14ac:dyDescent="0.25">
      <c r="A366" s="212"/>
      <c r="B366" s="311"/>
      <c r="C366" s="311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297"/>
      <c r="AC366" s="297"/>
    </row>
    <row r="367" spans="1:29" ht="14.25" customHeight="1" x14ac:dyDescent="0.25">
      <c r="A367" s="212"/>
      <c r="B367" s="311"/>
      <c r="C367" s="311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297"/>
      <c r="AC367" s="297"/>
    </row>
    <row r="368" spans="1:29" ht="14.25" customHeight="1" x14ac:dyDescent="0.25">
      <c r="A368" s="212"/>
      <c r="B368" s="311"/>
      <c r="C368" s="311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297"/>
      <c r="AC368" s="297"/>
    </row>
    <row r="369" spans="1:29" ht="14.25" customHeight="1" x14ac:dyDescent="0.25">
      <c r="A369" s="212"/>
      <c r="B369" s="311"/>
      <c r="C369" s="311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297"/>
      <c r="AC369" s="297"/>
    </row>
    <row r="370" spans="1:29" ht="14.25" customHeight="1" x14ac:dyDescent="0.25">
      <c r="A370" s="212"/>
      <c r="B370" s="311"/>
      <c r="C370" s="311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297"/>
      <c r="AC370" s="297"/>
    </row>
    <row r="371" spans="1:29" ht="14.25" customHeight="1" x14ac:dyDescent="0.25">
      <c r="A371" s="212"/>
      <c r="B371" s="311"/>
      <c r="C371" s="311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297"/>
      <c r="AC371" s="297"/>
    </row>
    <row r="372" spans="1:29" ht="14.25" customHeight="1" x14ac:dyDescent="0.25">
      <c r="A372" s="212"/>
      <c r="B372" s="311"/>
      <c r="C372" s="311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297"/>
      <c r="AC372" s="297"/>
    </row>
    <row r="373" spans="1:29" ht="14.25" customHeight="1" x14ac:dyDescent="0.25">
      <c r="A373" s="212"/>
      <c r="B373" s="311"/>
      <c r="C373" s="311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297"/>
      <c r="AC373" s="297"/>
    </row>
    <row r="374" spans="1:29" ht="14.25" customHeight="1" x14ac:dyDescent="0.25">
      <c r="A374" s="212"/>
      <c r="B374" s="311"/>
      <c r="C374" s="311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297"/>
      <c r="AC374" s="297"/>
    </row>
    <row r="375" spans="1:29" ht="14.25" customHeight="1" x14ac:dyDescent="0.25">
      <c r="A375" s="212"/>
      <c r="B375" s="311"/>
      <c r="C375" s="311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297"/>
      <c r="AC375" s="297"/>
    </row>
    <row r="376" spans="1:29" ht="14.25" customHeight="1" x14ac:dyDescent="0.25">
      <c r="A376" s="212"/>
      <c r="B376" s="311"/>
      <c r="C376" s="311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297"/>
      <c r="AC376" s="297"/>
    </row>
    <row r="377" spans="1:29" ht="14.25" customHeight="1" x14ac:dyDescent="0.25">
      <c r="A377" s="212"/>
      <c r="B377" s="311"/>
      <c r="C377" s="311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297"/>
      <c r="AC377" s="297"/>
    </row>
    <row r="378" spans="1:29" ht="14.25" customHeight="1" x14ac:dyDescent="0.25">
      <c r="A378" s="212"/>
      <c r="B378" s="311"/>
      <c r="C378" s="311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297"/>
      <c r="AC378" s="297"/>
    </row>
    <row r="379" spans="1:29" ht="14.25" customHeight="1" x14ac:dyDescent="0.25">
      <c r="A379" s="212"/>
      <c r="B379" s="311"/>
      <c r="C379" s="311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297"/>
      <c r="AC379" s="297"/>
    </row>
    <row r="380" spans="1:29" ht="14.25" customHeight="1" x14ac:dyDescent="0.25">
      <c r="A380" s="212"/>
      <c r="B380" s="311"/>
      <c r="C380" s="311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297"/>
      <c r="AC380" s="297"/>
    </row>
    <row r="381" spans="1:29" ht="14.25" customHeight="1" x14ac:dyDescent="0.25">
      <c r="A381" s="212"/>
      <c r="B381" s="311"/>
      <c r="C381" s="311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297"/>
      <c r="AC381" s="297"/>
    </row>
    <row r="382" spans="1:29" ht="14.25" customHeight="1" x14ac:dyDescent="0.25">
      <c r="A382" s="212"/>
      <c r="B382" s="311"/>
      <c r="C382" s="311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297"/>
      <c r="AC382" s="297"/>
    </row>
    <row r="383" spans="1:29" ht="14.25" customHeight="1" x14ac:dyDescent="0.25">
      <c r="A383" s="212"/>
      <c r="B383" s="311"/>
      <c r="C383" s="311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297"/>
      <c r="AC383" s="297"/>
    </row>
    <row r="384" spans="1:29" ht="14.25" customHeight="1" x14ac:dyDescent="0.25">
      <c r="A384" s="212"/>
      <c r="B384" s="311"/>
      <c r="C384" s="311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297"/>
      <c r="AC384" s="297"/>
    </row>
    <row r="385" spans="1:29" ht="14.25" customHeight="1" x14ac:dyDescent="0.25">
      <c r="A385" s="212"/>
      <c r="B385" s="311"/>
      <c r="C385" s="311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297"/>
      <c r="AC385" s="297"/>
    </row>
    <row r="386" spans="1:29" ht="14.25" customHeight="1" x14ac:dyDescent="0.25">
      <c r="A386" s="212"/>
      <c r="B386" s="311"/>
      <c r="C386" s="311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297"/>
      <c r="AC386" s="297"/>
    </row>
    <row r="387" spans="1:29" ht="14.25" customHeight="1" x14ac:dyDescent="0.25">
      <c r="A387" s="212"/>
      <c r="B387" s="311"/>
      <c r="C387" s="311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297"/>
      <c r="AC387" s="297"/>
    </row>
    <row r="388" spans="1:29" ht="14.25" customHeight="1" x14ac:dyDescent="0.25">
      <c r="A388" s="212"/>
      <c r="B388" s="311"/>
      <c r="C388" s="311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297"/>
      <c r="AC388" s="297"/>
    </row>
    <row r="389" spans="1:29" ht="14.25" customHeight="1" x14ac:dyDescent="0.25">
      <c r="A389" s="212"/>
      <c r="B389" s="311"/>
      <c r="C389" s="311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297"/>
      <c r="AC389" s="297"/>
    </row>
    <row r="390" spans="1:29" ht="14.25" customHeight="1" x14ac:dyDescent="0.25">
      <c r="A390" s="212"/>
      <c r="B390" s="311"/>
      <c r="C390" s="311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297"/>
      <c r="AC390" s="297"/>
    </row>
    <row r="391" spans="1:29" ht="14.25" customHeight="1" x14ac:dyDescent="0.25">
      <c r="A391" s="212"/>
      <c r="B391" s="311"/>
      <c r="C391" s="311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297"/>
      <c r="AC391" s="297"/>
    </row>
    <row r="392" spans="1:29" ht="14.25" customHeight="1" x14ac:dyDescent="0.25">
      <c r="A392" s="212"/>
      <c r="B392" s="311"/>
      <c r="C392" s="311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297"/>
      <c r="AC392" s="297"/>
    </row>
    <row r="393" spans="1:29" ht="14.25" customHeight="1" x14ac:dyDescent="0.25">
      <c r="A393" s="212"/>
      <c r="B393" s="311"/>
      <c r="C393" s="311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297"/>
      <c r="AC393" s="297"/>
    </row>
    <row r="394" spans="1:29" ht="14.25" customHeight="1" x14ac:dyDescent="0.25">
      <c r="A394" s="212"/>
      <c r="B394" s="311"/>
      <c r="C394" s="311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297"/>
      <c r="AC394" s="297"/>
    </row>
    <row r="395" spans="1:29" ht="14.25" customHeight="1" x14ac:dyDescent="0.25">
      <c r="A395" s="212"/>
      <c r="B395" s="311"/>
      <c r="C395" s="311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297"/>
      <c r="AC395" s="297"/>
    </row>
    <row r="396" spans="1:29" ht="14.25" customHeight="1" x14ac:dyDescent="0.25">
      <c r="A396" s="212"/>
      <c r="B396" s="311"/>
      <c r="C396" s="311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297"/>
      <c r="AC396" s="297"/>
    </row>
    <row r="397" spans="1:29" ht="14.25" customHeight="1" x14ac:dyDescent="0.25">
      <c r="A397" s="212"/>
      <c r="B397" s="311"/>
      <c r="C397" s="311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297"/>
      <c r="AC397" s="297"/>
    </row>
    <row r="398" spans="1:29" ht="14.25" customHeight="1" x14ac:dyDescent="0.25">
      <c r="A398" s="212"/>
      <c r="B398" s="311"/>
      <c r="C398" s="311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297"/>
      <c r="AC398" s="297"/>
    </row>
    <row r="399" spans="1:29" ht="14.25" customHeight="1" x14ac:dyDescent="0.25">
      <c r="A399" s="212"/>
      <c r="B399" s="311"/>
      <c r="C399" s="311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297"/>
      <c r="AC399" s="297"/>
    </row>
    <row r="400" spans="1:29" ht="14.25" customHeight="1" x14ac:dyDescent="0.25">
      <c r="A400" s="212"/>
      <c r="B400" s="311"/>
      <c r="C400" s="311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297"/>
      <c r="AC400" s="297"/>
    </row>
    <row r="401" spans="1:29" ht="14.25" customHeight="1" x14ac:dyDescent="0.25">
      <c r="A401" s="212"/>
      <c r="B401" s="311"/>
      <c r="C401" s="311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297"/>
      <c r="AC401" s="297"/>
    </row>
    <row r="402" spans="1:29" ht="14.25" customHeight="1" x14ac:dyDescent="0.25">
      <c r="A402" s="212"/>
      <c r="B402" s="311"/>
      <c r="C402" s="311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297"/>
      <c r="AC402" s="297"/>
    </row>
    <row r="403" spans="1:29" ht="14.25" customHeight="1" x14ac:dyDescent="0.25">
      <c r="A403" s="212"/>
      <c r="B403" s="311"/>
      <c r="C403" s="311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297"/>
      <c r="AC403" s="297"/>
    </row>
    <row r="404" spans="1:29" ht="14.25" customHeight="1" x14ac:dyDescent="0.25">
      <c r="A404" s="212"/>
      <c r="B404" s="311"/>
      <c r="C404" s="311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297"/>
      <c r="AC404" s="297"/>
    </row>
    <row r="405" spans="1:29" ht="14.25" customHeight="1" x14ac:dyDescent="0.25">
      <c r="A405" s="212"/>
      <c r="B405" s="311"/>
      <c r="C405" s="311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297"/>
      <c r="AC405" s="297"/>
    </row>
    <row r="406" spans="1:29" ht="14.25" customHeight="1" x14ac:dyDescent="0.25">
      <c r="A406" s="212"/>
      <c r="B406" s="311"/>
      <c r="C406" s="311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297"/>
      <c r="AC406" s="297"/>
    </row>
    <row r="407" spans="1:29" ht="14.25" customHeight="1" x14ac:dyDescent="0.25">
      <c r="A407" s="212"/>
      <c r="B407" s="311"/>
      <c r="C407" s="311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297"/>
      <c r="AC407" s="297"/>
    </row>
    <row r="408" spans="1:29" ht="14.25" customHeight="1" x14ac:dyDescent="0.25">
      <c r="A408" s="212"/>
      <c r="B408" s="311"/>
      <c r="C408" s="311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297"/>
      <c r="AC408" s="297"/>
    </row>
    <row r="409" spans="1:29" ht="14.25" customHeight="1" x14ac:dyDescent="0.25">
      <c r="A409" s="212"/>
      <c r="B409" s="311"/>
      <c r="C409" s="311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297"/>
      <c r="AC409" s="297"/>
    </row>
    <row r="410" spans="1:29" ht="14.25" customHeight="1" x14ac:dyDescent="0.25">
      <c r="A410" s="212"/>
      <c r="B410" s="311"/>
      <c r="C410" s="311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297"/>
      <c r="AC410" s="297"/>
    </row>
    <row r="411" spans="1:29" ht="14.25" customHeight="1" x14ac:dyDescent="0.25">
      <c r="A411" s="212"/>
      <c r="B411" s="311"/>
      <c r="C411" s="311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297"/>
      <c r="AC411" s="297"/>
    </row>
    <row r="412" spans="1:29" ht="14.25" customHeight="1" x14ac:dyDescent="0.25">
      <c r="A412" s="212"/>
      <c r="B412" s="311"/>
      <c r="C412" s="311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297"/>
      <c r="AC412" s="297"/>
    </row>
    <row r="413" spans="1:29" ht="14.25" customHeight="1" x14ac:dyDescent="0.25">
      <c r="A413" s="212"/>
      <c r="B413" s="311"/>
      <c r="C413" s="311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297"/>
      <c r="AC413" s="297"/>
    </row>
    <row r="414" spans="1:29" ht="14.25" customHeight="1" x14ac:dyDescent="0.25">
      <c r="A414" s="212"/>
      <c r="B414" s="311"/>
      <c r="C414" s="311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297"/>
      <c r="AC414" s="297"/>
    </row>
    <row r="415" spans="1:29" ht="14.25" customHeight="1" x14ac:dyDescent="0.25">
      <c r="A415" s="212"/>
      <c r="B415" s="311"/>
      <c r="C415" s="311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297"/>
      <c r="AC415" s="297"/>
    </row>
    <row r="416" spans="1:29" ht="14.25" customHeight="1" x14ac:dyDescent="0.25">
      <c r="A416" s="212"/>
      <c r="B416" s="311"/>
      <c r="C416" s="311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297"/>
      <c r="AC416" s="297"/>
    </row>
    <row r="417" spans="1:29" ht="14.25" customHeight="1" x14ac:dyDescent="0.25">
      <c r="A417" s="212"/>
      <c r="B417" s="311"/>
      <c r="C417" s="311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297"/>
      <c r="AC417" s="297"/>
    </row>
    <row r="418" spans="1:29" ht="14.25" customHeight="1" x14ac:dyDescent="0.25">
      <c r="A418" s="212"/>
      <c r="B418" s="311"/>
      <c r="C418" s="311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297"/>
      <c r="AC418" s="297"/>
    </row>
    <row r="419" spans="1:29" ht="14.25" customHeight="1" x14ac:dyDescent="0.25">
      <c r="A419" s="212"/>
      <c r="B419" s="311"/>
      <c r="C419" s="311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297"/>
      <c r="AC419" s="297"/>
    </row>
    <row r="420" spans="1:29" ht="14.25" customHeight="1" x14ac:dyDescent="0.25">
      <c r="A420" s="212"/>
      <c r="B420" s="311"/>
      <c r="C420" s="311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297"/>
      <c r="AC420" s="297"/>
    </row>
    <row r="421" spans="1:29" ht="14.25" customHeight="1" x14ac:dyDescent="0.25">
      <c r="A421" s="212"/>
      <c r="B421" s="311"/>
      <c r="C421" s="311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297"/>
      <c r="AC421" s="297"/>
    </row>
    <row r="422" spans="1:29" ht="14.25" customHeight="1" x14ac:dyDescent="0.25">
      <c r="A422" s="212"/>
      <c r="B422" s="311"/>
      <c r="C422" s="311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297"/>
      <c r="AC422" s="297"/>
    </row>
    <row r="423" spans="1:29" ht="14.25" customHeight="1" x14ac:dyDescent="0.25">
      <c r="A423" s="212"/>
      <c r="B423" s="311"/>
      <c r="C423" s="311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297"/>
      <c r="AC423" s="297"/>
    </row>
    <row r="424" spans="1:29" ht="14.25" customHeight="1" x14ac:dyDescent="0.25">
      <c r="A424" s="212"/>
      <c r="B424" s="311"/>
      <c r="C424" s="311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297"/>
      <c r="AC424" s="297"/>
    </row>
    <row r="425" spans="1:29" ht="14.25" customHeight="1" x14ac:dyDescent="0.25">
      <c r="A425" s="212"/>
      <c r="B425" s="311"/>
      <c r="C425" s="311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297"/>
      <c r="AC425" s="297"/>
    </row>
    <row r="426" spans="1:29" ht="14.25" customHeight="1" x14ac:dyDescent="0.25">
      <c r="A426" s="212"/>
      <c r="B426" s="311"/>
      <c r="C426" s="311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297"/>
      <c r="AC426" s="297"/>
    </row>
    <row r="427" spans="1:29" ht="14.25" customHeight="1" x14ac:dyDescent="0.25">
      <c r="A427" s="212"/>
      <c r="B427" s="311"/>
      <c r="C427" s="311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297"/>
      <c r="AC427" s="297"/>
    </row>
    <row r="428" spans="1:29" ht="14.25" customHeight="1" x14ac:dyDescent="0.25">
      <c r="A428" s="212"/>
      <c r="B428" s="311"/>
      <c r="C428" s="311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297"/>
      <c r="AC428" s="297"/>
    </row>
    <row r="429" spans="1:29" ht="14.25" customHeight="1" x14ac:dyDescent="0.25">
      <c r="A429" s="212"/>
      <c r="B429" s="311"/>
      <c r="C429" s="311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297"/>
      <c r="AC429" s="297"/>
    </row>
    <row r="430" spans="1:29" ht="14.25" customHeight="1" x14ac:dyDescent="0.25">
      <c r="A430" s="212"/>
      <c r="B430" s="311"/>
      <c r="C430" s="311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297"/>
      <c r="AC430" s="297"/>
    </row>
    <row r="431" spans="1:29" ht="14.25" customHeight="1" x14ac:dyDescent="0.25">
      <c r="A431" s="212"/>
      <c r="B431" s="311"/>
      <c r="C431" s="311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297"/>
      <c r="AC431" s="297"/>
    </row>
    <row r="432" spans="1:29" ht="14.25" customHeight="1" x14ac:dyDescent="0.25">
      <c r="A432" s="212"/>
      <c r="B432" s="311"/>
      <c r="C432" s="311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297"/>
      <c r="AC432" s="297"/>
    </row>
    <row r="433" spans="1:29" ht="14.25" customHeight="1" x14ac:dyDescent="0.25">
      <c r="A433" s="212"/>
      <c r="B433" s="311"/>
      <c r="C433" s="311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297"/>
      <c r="AC433" s="297"/>
    </row>
    <row r="434" spans="1:29" ht="14.25" customHeight="1" x14ac:dyDescent="0.25">
      <c r="A434" s="212"/>
      <c r="B434" s="311"/>
      <c r="C434" s="311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297"/>
      <c r="AC434" s="297"/>
    </row>
    <row r="435" spans="1:29" ht="14.25" customHeight="1" x14ac:dyDescent="0.25">
      <c r="A435" s="212"/>
      <c r="B435" s="311"/>
      <c r="C435" s="311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297"/>
      <c r="AC435" s="297"/>
    </row>
    <row r="436" spans="1:29" ht="14.25" customHeight="1" x14ac:dyDescent="0.25">
      <c r="A436" s="212"/>
      <c r="B436" s="311"/>
      <c r="C436" s="311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297"/>
      <c r="AC436" s="297"/>
    </row>
    <row r="437" spans="1:29" ht="14.25" customHeight="1" x14ac:dyDescent="0.25">
      <c r="A437" s="212"/>
      <c r="B437" s="311"/>
      <c r="C437" s="311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297"/>
      <c r="AC437" s="297"/>
    </row>
    <row r="438" spans="1:29" ht="14.25" customHeight="1" x14ac:dyDescent="0.25">
      <c r="A438" s="212"/>
      <c r="B438" s="311"/>
      <c r="C438" s="311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297"/>
      <c r="AC438" s="297"/>
    </row>
    <row r="439" spans="1:29" ht="14.25" customHeight="1" x14ac:dyDescent="0.25">
      <c r="A439" s="212"/>
      <c r="B439" s="311"/>
      <c r="C439" s="311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297"/>
      <c r="AC439" s="297"/>
    </row>
    <row r="440" spans="1:29" ht="14.25" customHeight="1" x14ac:dyDescent="0.25">
      <c r="A440" s="212"/>
      <c r="B440" s="311"/>
      <c r="C440" s="311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297"/>
      <c r="AC440" s="297"/>
    </row>
    <row r="441" spans="1:29" ht="14.25" customHeight="1" x14ac:dyDescent="0.25">
      <c r="A441" s="212"/>
      <c r="B441" s="311"/>
      <c r="C441" s="311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297"/>
      <c r="AC441" s="297"/>
    </row>
    <row r="442" spans="1:29" ht="14.25" customHeight="1" x14ac:dyDescent="0.25">
      <c r="A442" s="212"/>
      <c r="B442" s="311"/>
      <c r="C442" s="311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297"/>
      <c r="AC442" s="297"/>
    </row>
    <row r="443" spans="1:29" ht="14.25" customHeight="1" x14ac:dyDescent="0.25">
      <c r="A443" s="212"/>
      <c r="B443" s="311"/>
      <c r="C443" s="311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297"/>
      <c r="AC443" s="297"/>
    </row>
    <row r="444" spans="1:29" ht="14.25" customHeight="1" x14ac:dyDescent="0.25">
      <c r="A444" s="212"/>
      <c r="B444" s="311"/>
      <c r="C444" s="311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297"/>
      <c r="AC444" s="297"/>
    </row>
    <row r="445" spans="1:29" ht="14.25" customHeight="1" x14ac:dyDescent="0.25">
      <c r="A445" s="212"/>
      <c r="B445" s="311"/>
      <c r="C445" s="311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297"/>
      <c r="AC445" s="297"/>
    </row>
    <row r="446" spans="1:29" ht="14.25" customHeight="1" x14ac:dyDescent="0.25">
      <c r="A446" s="212"/>
      <c r="B446" s="311"/>
      <c r="C446" s="311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297"/>
      <c r="AC446" s="297"/>
    </row>
    <row r="447" spans="1:29" ht="14.25" customHeight="1" x14ac:dyDescent="0.25">
      <c r="A447" s="212"/>
      <c r="B447" s="311"/>
      <c r="C447" s="311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297"/>
      <c r="AC447" s="297"/>
    </row>
    <row r="448" spans="1:29" ht="14.25" customHeight="1" x14ac:dyDescent="0.25">
      <c r="A448" s="212"/>
      <c r="B448" s="311"/>
      <c r="C448" s="31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297"/>
      <c r="AC448" s="297"/>
    </row>
    <row r="449" spans="1:29" ht="14.25" customHeight="1" x14ac:dyDescent="0.25">
      <c r="A449" s="212"/>
      <c r="B449" s="311"/>
      <c r="C449" s="311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297"/>
      <c r="AC449" s="297"/>
    </row>
    <row r="450" spans="1:29" ht="14.25" customHeight="1" x14ac:dyDescent="0.25">
      <c r="A450" s="212"/>
      <c r="B450" s="311"/>
      <c r="C450" s="311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297"/>
      <c r="AC450" s="297"/>
    </row>
    <row r="451" spans="1:29" ht="14.25" customHeight="1" x14ac:dyDescent="0.25">
      <c r="A451" s="212"/>
      <c r="B451" s="311"/>
      <c r="C451" s="311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297"/>
      <c r="AC451" s="297"/>
    </row>
    <row r="452" spans="1:29" ht="14.25" customHeight="1" x14ac:dyDescent="0.25">
      <c r="A452" s="212"/>
      <c r="B452" s="311"/>
      <c r="C452" s="311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297"/>
      <c r="AC452" s="297"/>
    </row>
    <row r="453" spans="1:29" ht="14.25" customHeight="1" x14ac:dyDescent="0.25">
      <c r="A453" s="212"/>
      <c r="B453" s="311"/>
      <c r="C453" s="311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297"/>
      <c r="AC453" s="297"/>
    </row>
    <row r="454" spans="1:29" ht="14.25" customHeight="1" x14ac:dyDescent="0.25">
      <c r="A454" s="212"/>
      <c r="B454" s="311"/>
      <c r="C454" s="311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297"/>
      <c r="AC454" s="297"/>
    </row>
    <row r="455" spans="1:29" ht="14.25" customHeight="1" x14ac:dyDescent="0.25">
      <c r="A455" s="212"/>
      <c r="B455" s="311"/>
      <c r="C455" s="311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297"/>
      <c r="AC455" s="297"/>
    </row>
    <row r="456" spans="1:29" ht="14.25" customHeight="1" x14ac:dyDescent="0.25">
      <c r="A456" s="212"/>
      <c r="B456" s="311"/>
      <c r="C456" s="311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297"/>
      <c r="AC456" s="297"/>
    </row>
    <row r="457" spans="1:29" ht="14.25" customHeight="1" x14ac:dyDescent="0.25">
      <c r="A457" s="212"/>
      <c r="B457" s="311"/>
      <c r="C457" s="311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297"/>
      <c r="AC457" s="297"/>
    </row>
    <row r="458" spans="1:29" ht="14.25" customHeight="1" x14ac:dyDescent="0.25">
      <c r="A458" s="212"/>
      <c r="B458" s="311"/>
      <c r="C458" s="311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297"/>
      <c r="AC458" s="297"/>
    </row>
    <row r="459" spans="1:29" ht="14.25" customHeight="1" x14ac:dyDescent="0.25">
      <c r="A459" s="212"/>
      <c r="B459" s="311"/>
      <c r="C459" s="311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297"/>
      <c r="AC459" s="297"/>
    </row>
    <row r="460" spans="1:29" ht="14.25" customHeight="1" x14ac:dyDescent="0.25">
      <c r="A460" s="212"/>
      <c r="B460" s="311"/>
      <c r="C460" s="31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297"/>
      <c r="AC460" s="297"/>
    </row>
    <row r="461" spans="1:29" ht="14.25" customHeight="1" x14ac:dyDescent="0.25">
      <c r="A461" s="212"/>
      <c r="B461" s="311"/>
      <c r="C461" s="311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297"/>
      <c r="AC461" s="297"/>
    </row>
    <row r="462" spans="1:29" ht="14.25" customHeight="1" x14ac:dyDescent="0.25">
      <c r="A462" s="212"/>
      <c r="B462" s="311"/>
      <c r="C462" s="311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297"/>
      <c r="AC462" s="297"/>
    </row>
    <row r="463" spans="1:29" ht="14.25" customHeight="1" x14ac:dyDescent="0.25">
      <c r="A463" s="212"/>
      <c r="B463" s="311"/>
      <c r="C463" s="311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297"/>
      <c r="AC463" s="297"/>
    </row>
    <row r="464" spans="1:29" ht="14.25" customHeight="1" x14ac:dyDescent="0.25">
      <c r="A464" s="212"/>
      <c r="B464" s="311"/>
      <c r="C464" s="311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297"/>
      <c r="AC464" s="297"/>
    </row>
    <row r="465" spans="1:29" ht="14.25" customHeight="1" x14ac:dyDescent="0.25">
      <c r="A465" s="212"/>
      <c r="B465" s="311"/>
      <c r="C465" s="311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297"/>
      <c r="AC465" s="297"/>
    </row>
    <row r="466" spans="1:29" ht="14.25" customHeight="1" x14ac:dyDescent="0.25">
      <c r="A466" s="212"/>
      <c r="B466" s="311"/>
      <c r="C466" s="311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297"/>
      <c r="AC466" s="297"/>
    </row>
    <row r="467" spans="1:29" ht="14.25" customHeight="1" x14ac:dyDescent="0.25">
      <c r="A467" s="212"/>
      <c r="B467" s="311"/>
      <c r="C467" s="311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297"/>
      <c r="AC467" s="297"/>
    </row>
    <row r="468" spans="1:29" ht="14.25" customHeight="1" x14ac:dyDescent="0.25">
      <c r="A468" s="212"/>
      <c r="B468" s="311"/>
      <c r="C468" s="311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297"/>
      <c r="AC468" s="297"/>
    </row>
    <row r="469" spans="1:29" ht="14.25" customHeight="1" x14ac:dyDescent="0.25">
      <c r="A469" s="212"/>
      <c r="B469" s="311"/>
      <c r="C469" s="311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297"/>
      <c r="AC469" s="297"/>
    </row>
    <row r="470" spans="1:29" ht="14.25" customHeight="1" x14ac:dyDescent="0.25">
      <c r="A470" s="212"/>
      <c r="B470" s="311"/>
      <c r="C470" s="311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297"/>
      <c r="AC470" s="297"/>
    </row>
    <row r="471" spans="1:29" ht="14.25" customHeight="1" x14ac:dyDescent="0.25">
      <c r="A471" s="212"/>
      <c r="B471" s="311"/>
      <c r="C471" s="311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297"/>
      <c r="AC471" s="297"/>
    </row>
    <row r="472" spans="1:29" ht="14.25" customHeight="1" x14ac:dyDescent="0.25">
      <c r="A472" s="212"/>
      <c r="B472" s="311"/>
      <c r="C472" s="311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297"/>
      <c r="AC472" s="297"/>
    </row>
    <row r="473" spans="1:29" ht="14.25" customHeight="1" x14ac:dyDescent="0.25">
      <c r="A473" s="212"/>
      <c r="B473" s="311"/>
      <c r="C473" s="311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297"/>
      <c r="AC473" s="297"/>
    </row>
    <row r="474" spans="1:29" ht="14.25" customHeight="1" x14ac:dyDescent="0.25">
      <c r="A474" s="212"/>
      <c r="B474" s="311"/>
      <c r="C474" s="311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297"/>
      <c r="AC474" s="297"/>
    </row>
    <row r="475" spans="1:29" ht="14.25" customHeight="1" x14ac:dyDescent="0.25">
      <c r="A475" s="212"/>
      <c r="B475" s="311"/>
      <c r="C475" s="311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297"/>
      <c r="AC475" s="297"/>
    </row>
    <row r="476" spans="1:29" ht="14.25" customHeight="1" x14ac:dyDescent="0.25">
      <c r="A476" s="212"/>
      <c r="B476" s="311"/>
      <c r="C476" s="311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297"/>
      <c r="AC476" s="297"/>
    </row>
    <row r="477" spans="1:29" ht="14.25" customHeight="1" x14ac:dyDescent="0.25">
      <c r="A477" s="212"/>
      <c r="B477" s="311"/>
      <c r="C477" s="311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297"/>
      <c r="AC477" s="297"/>
    </row>
    <row r="478" spans="1:29" ht="14.25" customHeight="1" x14ac:dyDescent="0.25">
      <c r="A478" s="212"/>
      <c r="B478" s="311"/>
      <c r="C478" s="311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297"/>
      <c r="AC478" s="297"/>
    </row>
    <row r="479" spans="1:29" ht="14.25" customHeight="1" x14ac:dyDescent="0.25">
      <c r="A479" s="212"/>
      <c r="B479" s="311"/>
      <c r="C479" s="311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297"/>
      <c r="AC479" s="297"/>
    </row>
    <row r="480" spans="1:29" ht="14.25" customHeight="1" x14ac:dyDescent="0.25">
      <c r="A480" s="212"/>
      <c r="B480" s="311"/>
      <c r="C480" s="311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297"/>
      <c r="AC480" s="297"/>
    </row>
    <row r="481" spans="1:29" ht="14.25" customHeight="1" x14ac:dyDescent="0.25">
      <c r="A481" s="212"/>
      <c r="B481" s="311"/>
      <c r="C481" s="311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297"/>
      <c r="AC481" s="297"/>
    </row>
    <row r="482" spans="1:29" ht="14.25" customHeight="1" x14ac:dyDescent="0.25">
      <c r="A482" s="212"/>
      <c r="B482" s="311"/>
      <c r="C482" s="311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297"/>
      <c r="AC482" s="297"/>
    </row>
    <row r="483" spans="1:29" ht="14.25" customHeight="1" x14ac:dyDescent="0.25">
      <c r="A483" s="212"/>
      <c r="B483" s="311"/>
      <c r="C483" s="311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297"/>
      <c r="AC483" s="297"/>
    </row>
    <row r="484" spans="1:29" ht="14.25" customHeight="1" x14ac:dyDescent="0.25">
      <c r="A484" s="212"/>
      <c r="B484" s="311"/>
      <c r="C484" s="311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297"/>
      <c r="AC484" s="297"/>
    </row>
    <row r="485" spans="1:29" ht="14.25" customHeight="1" x14ac:dyDescent="0.25">
      <c r="A485" s="212"/>
      <c r="B485" s="311"/>
      <c r="C485" s="311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297"/>
      <c r="AC485" s="297"/>
    </row>
    <row r="486" spans="1:29" ht="14.25" customHeight="1" x14ac:dyDescent="0.25">
      <c r="A486" s="212"/>
      <c r="B486" s="311"/>
      <c r="C486" s="311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297"/>
      <c r="AC486" s="297"/>
    </row>
    <row r="487" spans="1:29" ht="14.25" customHeight="1" x14ac:dyDescent="0.25">
      <c r="A487" s="212"/>
      <c r="B487" s="311"/>
      <c r="C487" s="311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297"/>
      <c r="AC487" s="297"/>
    </row>
    <row r="488" spans="1:29" ht="14.25" customHeight="1" x14ac:dyDescent="0.25">
      <c r="A488" s="212"/>
      <c r="B488" s="311"/>
      <c r="C488" s="311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297"/>
      <c r="AC488" s="297"/>
    </row>
    <row r="489" spans="1:29" ht="14.25" customHeight="1" x14ac:dyDescent="0.25">
      <c r="A489" s="212"/>
      <c r="B489" s="311"/>
      <c r="C489" s="311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297"/>
      <c r="AC489" s="297"/>
    </row>
    <row r="490" spans="1:29" ht="14.25" customHeight="1" x14ac:dyDescent="0.25">
      <c r="A490" s="212"/>
      <c r="B490" s="311"/>
      <c r="C490" s="311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297"/>
      <c r="AC490" s="297"/>
    </row>
    <row r="491" spans="1:29" ht="14.25" customHeight="1" x14ac:dyDescent="0.25">
      <c r="A491" s="212"/>
      <c r="B491" s="311"/>
      <c r="C491" s="311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297"/>
      <c r="AC491" s="297"/>
    </row>
    <row r="492" spans="1:29" ht="14.25" customHeight="1" x14ac:dyDescent="0.25">
      <c r="A492" s="212"/>
      <c r="B492" s="311"/>
      <c r="C492" s="311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297"/>
      <c r="AC492" s="297"/>
    </row>
    <row r="493" spans="1:29" ht="14.25" customHeight="1" x14ac:dyDescent="0.25">
      <c r="A493" s="212"/>
      <c r="B493" s="311"/>
      <c r="C493" s="311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297"/>
      <c r="AC493" s="297"/>
    </row>
    <row r="494" spans="1:29" ht="14.25" customHeight="1" x14ac:dyDescent="0.25">
      <c r="A494" s="212"/>
      <c r="B494" s="311"/>
      <c r="C494" s="311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297"/>
      <c r="AC494" s="297"/>
    </row>
    <row r="495" spans="1:29" ht="14.25" customHeight="1" x14ac:dyDescent="0.25">
      <c r="A495" s="212"/>
      <c r="B495" s="311"/>
      <c r="C495" s="311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297"/>
      <c r="AC495" s="297"/>
    </row>
    <row r="496" spans="1:29" ht="14.25" customHeight="1" x14ac:dyDescent="0.25">
      <c r="A496" s="212"/>
      <c r="B496" s="311"/>
      <c r="C496" s="311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297"/>
      <c r="AC496" s="297"/>
    </row>
    <row r="497" spans="1:29" ht="14.25" customHeight="1" x14ac:dyDescent="0.25">
      <c r="A497" s="212"/>
      <c r="B497" s="311"/>
      <c r="C497" s="311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297"/>
      <c r="AC497" s="297"/>
    </row>
    <row r="498" spans="1:29" ht="14.25" customHeight="1" x14ac:dyDescent="0.25">
      <c r="A498" s="212"/>
      <c r="B498" s="311"/>
      <c r="C498" s="311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297"/>
      <c r="AC498" s="297"/>
    </row>
    <row r="499" spans="1:29" ht="14.25" customHeight="1" x14ac:dyDescent="0.25">
      <c r="A499" s="212"/>
      <c r="B499" s="311"/>
      <c r="C499" s="311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297"/>
      <c r="AC499" s="297"/>
    </row>
    <row r="500" spans="1:29" ht="14.25" customHeight="1" x14ac:dyDescent="0.25">
      <c r="A500" s="212"/>
      <c r="B500" s="311"/>
      <c r="C500" s="311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297"/>
      <c r="AC500" s="297"/>
    </row>
    <row r="501" spans="1:29" ht="14.25" customHeight="1" x14ac:dyDescent="0.25">
      <c r="A501" s="212"/>
      <c r="B501" s="311"/>
      <c r="C501" s="311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297"/>
      <c r="AC501" s="297"/>
    </row>
    <row r="502" spans="1:29" ht="14.25" customHeight="1" x14ac:dyDescent="0.25">
      <c r="A502" s="212"/>
      <c r="B502" s="311"/>
      <c r="C502" s="311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297"/>
      <c r="AC502" s="297"/>
    </row>
    <row r="503" spans="1:29" ht="14.25" customHeight="1" x14ac:dyDescent="0.25">
      <c r="A503" s="212"/>
      <c r="B503" s="311"/>
      <c r="C503" s="311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297"/>
      <c r="AC503" s="297"/>
    </row>
    <row r="504" spans="1:29" ht="14.25" customHeight="1" x14ac:dyDescent="0.25">
      <c r="A504" s="212"/>
      <c r="B504" s="311"/>
      <c r="C504" s="311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297"/>
      <c r="AC504" s="297"/>
    </row>
    <row r="505" spans="1:29" ht="14.25" customHeight="1" x14ac:dyDescent="0.25">
      <c r="A505" s="212"/>
      <c r="B505" s="311"/>
      <c r="C505" s="311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297"/>
      <c r="AC505" s="297"/>
    </row>
    <row r="506" spans="1:29" ht="14.25" customHeight="1" x14ac:dyDescent="0.25">
      <c r="A506" s="212"/>
      <c r="B506" s="311"/>
      <c r="C506" s="311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297"/>
      <c r="AC506" s="297"/>
    </row>
    <row r="507" spans="1:29" ht="14.25" customHeight="1" x14ac:dyDescent="0.25">
      <c r="A507" s="212"/>
      <c r="B507" s="311"/>
      <c r="C507" s="311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297"/>
      <c r="AC507" s="297"/>
    </row>
    <row r="508" spans="1:29" ht="14.25" customHeight="1" x14ac:dyDescent="0.25">
      <c r="A508" s="212"/>
      <c r="B508" s="311"/>
      <c r="C508" s="311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297"/>
      <c r="AC508" s="297"/>
    </row>
    <row r="509" spans="1:29" ht="14.25" customHeight="1" x14ac:dyDescent="0.25">
      <c r="A509" s="212"/>
      <c r="B509" s="311"/>
      <c r="C509" s="311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297"/>
      <c r="AC509" s="297"/>
    </row>
    <row r="510" spans="1:29" ht="14.25" customHeight="1" x14ac:dyDescent="0.25">
      <c r="A510" s="212"/>
      <c r="B510" s="311"/>
      <c r="C510" s="311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297"/>
      <c r="AC510" s="297"/>
    </row>
    <row r="511" spans="1:29" ht="14.25" customHeight="1" x14ac:dyDescent="0.25">
      <c r="A511" s="212"/>
      <c r="B511" s="311"/>
      <c r="C511" s="311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297"/>
      <c r="AC511" s="297"/>
    </row>
    <row r="512" spans="1:29" ht="14.25" customHeight="1" x14ac:dyDescent="0.25">
      <c r="A512" s="212"/>
      <c r="B512" s="311"/>
      <c r="C512" s="311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297"/>
      <c r="AC512" s="297"/>
    </row>
    <row r="513" spans="1:29" ht="14.25" customHeight="1" x14ac:dyDescent="0.25">
      <c r="A513" s="212"/>
      <c r="B513" s="311"/>
      <c r="C513" s="311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297"/>
      <c r="AC513" s="297"/>
    </row>
    <row r="514" spans="1:29" ht="14.25" customHeight="1" x14ac:dyDescent="0.25">
      <c r="A514" s="212"/>
      <c r="B514" s="311"/>
      <c r="C514" s="311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297"/>
      <c r="AC514" s="297"/>
    </row>
    <row r="515" spans="1:29" ht="14.25" customHeight="1" x14ac:dyDescent="0.25">
      <c r="A515" s="212"/>
      <c r="B515" s="311"/>
      <c r="C515" s="311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297"/>
      <c r="AC515" s="297"/>
    </row>
    <row r="516" spans="1:29" ht="14.25" customHeight="1" x14ac:dyDescent="0.25">
      <c r="A516" s="212"/>
      <c r="B516" s="311"/>
      <c r="C516" s="311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297"/>
      <c r="AC516" s="297"/>
    </row>
    <row r="517" spans="1:29" ht="14.25" customHeight="1" x14ac:dyDescent="0.25">
      <c r="A517" s="212"/>
      <c r="B517" s="311"/>
      <c r="C517" s="311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297"/>
      <c r="AC517" s="297"/>
    </row>
    <row r="518" spans="1:29" ht="14.25" customHeight="1" x14ac:dyDescent="0.25">
      <c r="A518" s="212"/>
      <c r="B518" s="311"/>
      <c r="C518" s="311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297"/>
      <c r="AC518" s="297"/>
    </row>
    <row r="519" spans="1:29" ht="14.25" customHeight="1" x14ac:dyDescent="0.25">
      <c r="A519" s="212"/>
      <c r="B519" s="311"/>
      <c r="C519" s="311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297"/>
      <c r="AC519" s="297"/>
    </row>
    <row r="520" spans="1:29" ht="14.25" customHeight="1" x14ac:dyDescent="0.25">
      <c r="A520" s="212"/>
      <c r="B520" s="311"/>
      <c r="C520" s="311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297"/>
      <c r="AC520" s="297"/>
    </row>
    <row r="521" spans="1:29" ht="14.25" customHeight="1" x14ac:dyDescent="0.25">
      <c r="A521" s="212"/>
      <c r="B521" s="311"/>
      <c r="C521" s="311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297"/>
      <c r="AC521" s="297"/>
    </row>
    <row r="522" spans="1:29" ht="14.25" customHeight="1" x14ac:dyDescent="0.25">
      <c r="A522" s="212"/>
      <c r="B522" s="311"/>
      <c r="C522" s="311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297"/>
      <c r="AC522" s="297"/>
    </row>
    <row r="523" spans="1:29" ht="14.25" customHeight="1" x14ac:dyDescent="0.25">
      <c r="A523" s="212"/>
      <c r="B523" s="311"/>
      <c r="C523" s="311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297"/>
      <c r="AC523" s="297"/>
    </row>
    <row r="524" spans="1:29" ht="14.25" customHeight="1" x14ac:dyDescent="0.25">
      <c r="A524" s="212"/>
      <c r="B524" s="311"/>
      <c r="C524" s="311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297"/>
      <c r="AC524" s="297"/>
    </row>
    <row r="525" spans="1:29" ht="14.25" customHeight="1" x14ac:dyDescent="0.25">
      <c r="A525" s="212"/>
      <c r="B525" s="311"/>
      <c r="C525" s="311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297"/>
      <c r="AC525" s="297"/>
    </row>
    <row r="526" spans="1:29" ht="14.25" customHeight="1" x14ac:dyDescent="0.25">
      <c r="A526" s="212"/>
      <c r="B526" s="311"/>
      <c r="C526" s="311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297"/>
      <c r="AC526" s="297"/>
    </row>
    <row r="527" spans="1:29" ht="14.25" customHeight="1" x14ac:dyDescent="0.25">
      <c r="A527" s="212"/>
      <c r="B527" s="311"/>
      <c r="C527" s="311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297"/>
      <c r="AC527" s="297"/>
    </row>
    <row r="528" spans="1:29" ht="14.25" customHeight="1" x14ac:dyDescent="0.25">
      <c r="A528" s="212"/>
      <c r="B528" s="311"/>
      <c r="C528" s="311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297"/>
      <c r="AC528" s="297"/>
    </row>
    <row r="529" spans="1:29" ht="14.25" customHeight="1" x14ac:dyDescent="0.25">
      <c r="A529" s="212"/>
      <c r="B529" s="311"/>
      <c r="C529" s="311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297"/>
      <c r="AC529" s="297"/>
    </row>
    <row r="530" spans="1:29" ht="14.25" customHeight="1" x14ac:dyDescent="0.25">
      <c r="A530" s="212"/>
      <c r="B530" s="311"/>
      <c r="C530" s="311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297"/>
      <c r="AC530" s="297"/>
    </row>
    <row r="531" spans="1:29" ht="14.25" customHeight="1" x14ac:dyDescent="0.25">
      <c r="A531" s="212"/>
      <c r="B531" s="311"/>
      <c r="C531" s="311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297"/>
      <c r="AC531" s="297"/>
    </row>
    <row r="532" spans="1:29" ht="14.25" customHeight="1" x14ac:dyDescent="0.25">
      <c r="A532" s="212"/>
      <c r="B532" s="311"/>
      <c r="C532" s="311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297"/>
      <c r="AC532" s="297"/>
    </row>
    <row r="533" spans="1:29" ht="14.25" customHeight="1" x14ac:dyDescent="0.25">
      <c r="A533" s="212"/>
      <c r="B533" s="311"/>
      <c r="C533" s="311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297"/>
      <c r="AC533" s="297"/>
    </row>
    <row r="534" spans="1:29" ht="14.25" customHeight="1" x14ac:dyDescent="0.25">
      <c r="A534" s="212"/>
      <c r="B534" s="311"/>
      <c r="C534" s="311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297"/>
      <c r="AC534" s="297"/>
    </row>
    <row r="535" spans="1:29" ht="14.25" customHeight="1" x14ac:dyDescent="0.25">
      <c r="A535" s="212"/>
      <c r="B535" s="311"/>
      <c r="C535" s="311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297"/>
      <c r="AC535" s="297"/>
    </row>
    <row r="536" spans="1:29" ht="14.25" customHeight="1" x14ac:dyDescent="0.25">
      <c r="A536" s="212"/>
      <c r="B536" s="311"/>
      <c r="C536" s="311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297"/>
      <c r="AC536" s="297"/>
    </row>
    <row r="537" spans="1:29" ht="14.25" customHeight="1" x14ac:dyDescent="0.25">
      <c r="A537" s="212"/>
      <c r="B537" s="311"/>
      <c r="C537" s="311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297"/>
      <c r="AC537" s="297"/>
    </row>
    <row r="538" spans="1:29" ht="14.25" customHeight="1" x14ac:dyDescent="0.25">
      <c r="A538" s="212"/>
      <c r="B538" s="311"/>
      <c r="C538" s="311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297"/>
      <c r="AC538" s="297"/>
    </row>
    <row r="539" spans="1:29" ht="14.25" customHeight="1" x14ac:dyDescent="0.25">
      <c r="A539" s="212"/>
      <c r="B539" s="311"/>
      <c r="C539" s="311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297"/>
      <c r="AC539" s="297"/>
    </row>
    <row r="540" spans="1:29" ht="14.25" customHeight="1" x14ac:dyDescent="0.25">
      <c r="A540" s="212"/>
      <c r="B540" s="311"/>
      <c r="C540" s="311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297"/>
      <c r="AC540" s="297"/>
    </row>
    <row r="541" spans="1:29" ht="14.25" customHeight="1" x14ac:dyDescent="0.25">
      <c r="A541" s="212"/>
      <c r="B541" s="311"/>
      <c r="C541" s="311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297"/>
      <c r="AC541" s="297"/>
    </row>
    <row r="542" spans="1:29" ht="14.25" customHeight="1" x14ac:dyDescent="0.25">
      <c r="A542" s="212"/>
      <c r="B542" s="311"/>
      <c r="C542" s="311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297"/>
      <c r="AC542" s="297"/>
    </row>
    <row r="543" spans="1:29" ht="14.25" customHeight="1" x14ac:dyDescent="0.25">
      <c r="A543" s="212"/>
      <c r="B543" s="311"/>
      <c r="C543" s="311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297"/>
      <c r="AC543" s="297"/>
    </row>
    <row r="544" spans="1:29" ht="14.25" customHeight="1" x14ac:dyDescent="0.25">
      <c r="A544" s="212"/>
      <c r="B544" s="311"/>
      <c r="C544" s="311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297"/>
      <c r="AC544" s="297"/>
    </row>
    <row r="545" spans="1:29" ht="14.25" customHeight="1" x14ac:dyDescent="0.25">
      <c r="A545" s="212"/>
      <c r="B545" s="311"/>
      <c r="C545" s="311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297"/>
      <c r="AC545" s="297"/>
    </row>
    <row r="546" spans="1:29" ht="14.25" customHeight="1" x14ac:dyDescent="0.25">
      <c r="A546" s="212"/>
      <c r="B546" s="311"/>
      <c r="C546" s="311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297"/>
      <c r="AC546" s="297"/>
    </row>
    <row r="547" spans="1:29" ht="14.25" customHeight="1" x14ac:dyDescent="0.25">
      <c r="A547" s="212"/>
      <c r="B547" s="311"/>
      <c r="C547" s="311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297"/>
      <c r="AC547" s="297"/>
    </row>
    <row r="548" spans="1:29" ht="14.25" customHeight="1" x14ac:dyDescent="0.25">
      <c r="A548" s="212"/>
      <c r="B548" s="311"/>
      <c r="C548" s="311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297"/>
      <c r="AC548" s="297"/>
    </row>
    <row r="549" spans="1:29" ht="14.25" customHeight="1" x14ac:dyDescent="0.25">
      <c r="A549" s="212"/>
      <c r="B549" s="311"/>
      <c r="C549" s="311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297"/>
      <c r="AC549" s="297"/>
    </row>
    <row r="550" spans="1:29" ht="14.25" customHeight="1" x14ac:dyDescent="0.25">
      <c r="A550" s="212"/>
      <c r="B550" s="311"/>
      <c r="C550" s="311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297"/>
      <c r="AC550" s="297"/>
    </row>
    <row r="551" spans="1:29" ht="14.25" customHeight="1" x14ac:dyDescent="0.25">
      <c r="A551" s="212"/>
      <c r="B551" s="311"/>
      <c r="C551" s="311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297"/>
      <c r="AC551" s="297"/>
    </row>
    <row r="552" spans="1:29" ht="14.25" customHeight="1" x14ac:dyDescent="0.25">
      <c r="A552" s="212"/>
      <c r="B552" s="311"/>
      <c r="C552" s="311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297"/>
      <c r="AC552" s="297"/>
    </row>
    <row r="553" spans="1:29" ht="14.25" customHeight="1" x14ac:dyDescent="0.25">
      <c r="A553" s="212"/>
      <c r="B553" s="311"/>
      <c r="C553" s="311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297"/>
      <c r="AC553" s="297"/>
    </row>
    <row r="554" spans="1:29" ht="14.25" customHeight="1" x14ac:dyDescent="0.25">
      <c r="A554" s="212"/>
      <c r="B554" s="311"/>
      <c r="C554" s="311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297"/>
      <c r="AC554" s="297"/>
    </row>
    <row r="555" spans="1:29" ht="14.25" customHeight="1" x14ac:dyDescent="0.25">
      <c r="A555" s="212"/>
      <c r="B555" s="311"/>
      <c r="C555" s="311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297"/>
      <c r="AC555" s="297"/>
    </row>
    <row r="556" spans="1:29" ht="14.25" customHeight="1" x14ac:dyDescent="0.25">
      <c r="A556" s="212"/>
      <c r="B556" s="311"/>
      <c r="C556" s="311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297"/>
      <c r="AC556" s="297"/>
    </row>
    <row r="557" spans="1:29" ht="14.25" customHeight="1" x14ac:dyDescent="0.25">
      <c r="A557" s="212"/>
      <c r="B557" s="311"/>
      <c r="C557" s="311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297"/>
      <c r="AC557" s="297"/>
    </row>
    <row r="558" spans="1:29" ht="14.25" customHeight="1" x14ac:dyDescent="0.25">
      <c r="A558" s="212"/>
      <c r="B558" s="311"/>
      <c r="C558" s="311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297"/>
      <c r="AC558" s="297"/>
    </row>
    <row r="559" spans="1:29" ht="14.25" customHeight="1" x14ac:dyDescent="0.25">
      <c r="A559" s="212"/>
      <c r="B559" s="311"/>
      <c r="C559" s="311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297"/>
      <c r="AC559" s="297"/>
    </row>
    <row r="560" spans="1:29" ht="14.25" customHeight="1" x14ac:dyDescent="0.25">
      <c r="A560" s="212"/>
      <c r="B560" s="311"/>
      <c r="C560" s="311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297"/>
      <c r="AC560" s="297"/>
    </row>
    <row r="561" spans="1:29" ht="14.25" customHeight="1" x14ac:dyDescent="0.25">
      <c r="A561" s="212"/>
      <c r="B561" s="311"/>
      <c r="C561" s="311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297"/>
      <c r="AC561" s="297"/>
    </row>
    <row r="562" spans="1:29" ht="14.25" customHeight="1" x14ac:dyDescent="0.25">
      <c r="A562" s="212"/>
      <c r="B562" s="311"/>
      <c r="C562" s="311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297"/>
      <c r="AC562" s="297"/>
    </row>
    <row r="563" spans="1:29" ht="14.25" customHeight="1" x14ac:dyDescent="0.25">
      <c r="A563" s="212"/>
      <c r="B563" s="311"/>
      <c r="C563" s="311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297"/>
      <c r="AC563" s="297"/>
    </row>
    <row r="564" spans="1:29" ht="14.25" customHeight="1" x14ac:dyDescent="0.25">
      <c r="A564" s="212"/>
      <c r="B564" s="311"/>
      <c r="C564" s="311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297"/>
      <c r="AC564" s="297"/>
    </row>
    <row r="565" spans="1:29" ht="14.25" customHeight="1" x14ac:dyDescent="0.25">
      <c r="A565" s="212"/>
      <c r="B565" s="311"/>
      <c r="C565" s="311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297"/>
      <c r="AC565" s="297"/>
    </row>
    <row r="566" spans="1:29" ht="14.25" customHeight="1" x14ac:dyDescent="0.25">
      <c r="A566" s="212"/>
      <c r="B566" s="311"/>
      <c r="C566" s="311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297"/>
      <c r="AC566" s="297"/>
    </row>
    <row r="567" spans="1:29" ht="14.25" customHeight="1" x14ac:dyDescent="0.25">
      <c r="A567" s="212"/>
      <c r="B567" s="311"/>
      <c r="C567" s="311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297"/>
      <c r="AC567" s="297"/>
    </row>
    <row r="568" spans="1:29" ht="14.25" customHeight="1" x14ac:dyDescent="0.25">
      <c r="A568" s="212"/>
      <c r="B568" s="311"/>
      <c r="C568" s="311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297"/>
      <c r="AC568" s="297"/>
    </row>
    <row r="569" spans="1:29" ht="14.25" customHeight="1" x14ac:dyDescent="0.25">
      <c r="A569" s="212"/>
      <c r="B569" s="311"/>
      <c r="C569" s="311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297"/>
      <c r="AC569" s="297"/>
    </row>
    <row r="570" spans="1:29" ht="14.25" customHeight="1" x14ac:dyDescent="0.25">
      <c r="A570" s="212"/>
      <c r="B570" s="311"/>
      <c r="C570" s="311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297"/>
      <c r="AC570" s="297"/>
    </row>
    <row r="571" spans="1:29" ht="14.25" customHeight="1" x14ac:dyDescent="0.25">
      <c r="A571" s="212"/>
      <c r="B571" s="311"/>
      <c r="C571" s="311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297"/>
      <c r="AC571" s="297"/>
    </row>
    <row r="572" spans="1:29" ht="14.25" customHeight="1" x14ac:dyDescent="0.25">
      <c r="A572" s="212"/>
      <c r="B572" s="311"/>
      <c r="C572" s="311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297"/>
      <c r="AC572" s="297"/>
    </row>
    <row r="573" spans="1:29" ht="14.25" customHeight="1" x14ac:dyDescent="0.25">
      <c r="A573" s="212"/>
      <c r="B573" s="311"/>
      <c r="C573" s="311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297"/>
      <c r="AC573" s="297"/>
    </row>
    <row r="574" spans="1:29" ht="14.25" customHeight="1" x14ac:dyDescent="0.25">
      <c r="A574" s="212"/>
      <c r="B574" s="311"/>
      <c r="C574" s="311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297"/>
      <c r="AC574" s="297"/>
    </row>
    <row r="575" spans="1:29" ht="14.25" customHeight="1" x14ac:dyDescent="0.25">
      <c r="A575" s="212"/>
      <c r="B575" s="311"/>
      <c r="C575" s="311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297"/>
      <c r="AC575" s="297"/>
    </row>
    <row r="576" spans="1:29" ht="14.25" customHeight="1" x14ac:dyDescent="0.25">
      <c r="A576" s="212"/>
      <c r="B576" s="311"/>
      <c r="C576" s="311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297"/>
      <c r="AC576" s="297"/>
    </row>
    <row r="577" spans="1:29" ht="14.25" customHeight="1" x14ac:dyDescent="0.25">
      <c r="A577" s="212"/>
      <c r="B577" s="311"/>
      <c r="C577" s="311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297"/>
      <c r="AC577" s="297"/>
    </row>
    <row r="578" spans="1:29" ht="14.25" customHeight="1" x14ac:dyDescent="0.25">
      <c r="A578" s="212"/>
      <c r="B578" s="311"/>
      <c r="C578" s="311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297"/>
      <c r="AC578" s="297"/>
    </row>
    <row r="579" spans="1:29" ht="14.25" customHeight="1" x14ac:dyDescent="0.25">
      <c r="A579" s="212"/>
      <c r="B579" s="311"/>
      <c r="C579" s="311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297"/>
      <c r="AC579" s="297"/>
    </row>
    <row r="580" spans="1:29" ht="14.25" customHeight="1" x14ac:dyDescent="0.25">
      <c r="A580" s="212"/>
      <c r="B580" s="311"/>
      <c r="C580" s="311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297"/>
      <c r="AC580" s="297"/>
    </row>
    <row r="581" spans="1:29" ht="14.25" customHeight="1" x14ac:dyDescent="0.25">
      <c r="A581" s="212"/>
      <c r="B581" s="311"/>
      <c r="C581" s="311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297"/>
      <c r="AC581" s="297"/>
    </row>
    <row r="582" spans="1:29" ht="14.25" customHeight="1" x14ac:dyDescent="0.25">
      <c r="A582" s="212"/>
      <c r="B582" s="311"/>
      <c r="C582" s="311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297"/>
      <c r="AC582" s="297"/>
    </row>
    <row r="583" spans="1:29" ht="14.25" customHeight="1" x14ac:dyDescent="0.25">
      <c r="A583" s="212"/>
      <c r="B583" s="311"/>
      <c r="C583" s="311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297"/>
      <c r="AC583" s="297"/>
    </row>
    <row r="584" spans="1:29" ht="14.25" customHeight="1" x14ac:dyDescent="0.25">
      <c r="A584" s="212"/>
      <c r="B584" s="311"/>
      <c r="C584" s="311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297"/>
      <c r="AC584" s="297"/>
    </row>
    <row r="585" spans="1:29" ht="14.25" customHeight="1" x14ac:dyDescent="0.25">
      <c r="A585" s="212"/>
      <c r="B585" s="311"/>
      <c r="C585" s="311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297"/>
      <c r="AC585" s="297"/>
    </row>
    <row r="586" spans="1:29" ht="14.25" customHeight="1" x14ac:dyDescent="0.25">
      <c r="A586" s="212"/>
      <c r="B586" s="311"/>
      <c r="C586" s="311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297"/>
      <c r="AC586" s="297"/>
    </row>
    <row r="587" spans="1:29" ht="14.25" customHeight="1" x14ac:dyDescent="0.25">
      <c r="A587" s="212"/>
      <c r="B587" s="311"/>
      <c r="C587" s="311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297"/>
      <c r="AC587" s="297"/>
    </row>
    <row r="588" spans="1:29" ht="14.25" customHeight="1" x14ac:dyDescent="0.25">
      <c r="A588" s="212"/>
      <c r="B588" s="311"/>
      <c r="C588" s="311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297"/>
      <c r="AC588" s="297"/>
    </row>
    <row r="589" spans="1:29" ht="14.25" customHeight="1" x14ac:dyDescent="0.25">
      <c r="A589" s="212"/>
      <c r="B589" s="311"/>
      <c r="C589" s="311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297"/>
      <c r="AC589" s="297"/>
    </row>
    <row r="590" spans="1:29" ht="14.25" customHeight="1" x14ac:dyDescent="0.25">
      <c r="A590" s="212"/>
      <c r="B590" s="311"/>
      <c r="C590" s="311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297"/>
      <c r="AC590" s="297"/>
    </row>
    <row r="591" spans="1:29" ht="14.25" customHeight="1" x14ac:dyDescent="0.25">
      <c r="A591" s="212"/>
      <c r="B591" s="311"/>
      <c r="C591" s="311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297"/>
      <c r="AC591" s="297"/>
    </row>
    <row r="592" spans="1:29" ht="14.25" customHeight="1" x14ac:dyDescent="0.25">
      <c r="A592" s="212"/>
      <c r="B592" s="311"/>
      <c r="C592" s="311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297"/>
      <c r="AC592" s="297"/>
    </row>
    <row r="593" spans="1:29" ht="14.25" customHeight="1" x14ac:dyDescent="0.25">
      <c r="A593" s="212"/>
      <c r="B593" s="311"/>
      <c r="C593" s="311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297"/>
      <c r="AC593" s="297"/>
    </row>
    <row r="594" spans="1:29" ht="14.25" customHeight="1" x14ac:dyDescent="0.25">
      <c r="A594" s="212"/>
      <c r="B594" s="311"/>
      <c r="C594" s="311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297"/>
      <c r="AC594" s="297"/>
    </row>
    <row r="595" spans="1:29" ht="14.25" customHeight="1" x14ac:dyDescent="0.25">
      <c r="A595" s="212"/>
      <c r="B595" s="311"/>
      <c r="C595" s="311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297"/>
      <c r="AC595" s="297"/>
    </row>
    <row r="596" spans="1:29" ht="14.25" customHeight="1" x14ac:dyDescent="0.25">
      <c r="A596" s="212"/>
      <c r="B596" s="311"/>
      <c r="C596" s="311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297"/>
      <c r="AC596" s="297"/>
    </row>
    <row r="597" spans="1:29" ht="14.25" customHeight="1" x14ac:dyDescent="0.25">
      <c r="A597" s="212"/>
      <c r="B597" s="311"/>
      <c r="C597" s="311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297"/>
      <c r="AC597" s="297"/>
    </row>
    <row r="598" spans="1:29" ht="14.25" customHeight="1" x14ac:dyDescent="0.25">
      <c r="A598" s="212"/>
      <c r="B598" s="311"/>
      <c r="C598" s="311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297"/>
      <c r="AC598" s="297"/>
    </row>
    <row r="599" spans="1:29" ht="14.25" customHeight="1" x14ac:dyDescent="0.25">
      <c r="A599" s="212"/>
      <c r="B599" s="311"/>
      <c r="C599" s="311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297"/>
      <c r="AC599" s="297"/>
    </row>
    <row r="600" spans="1:29" ht="14.25" customHeight="1" x14ac:dyDescent="0.25">
      <c r="A600" s="212"/>
      <c r="B600" s="311"/>
      <c r="C600" s="311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297"/>
      <c r="AC600" s="297"/>
    </row>
    <row r="601" spans="1:29" ht="14.25" customHeight="1" x14ac:dyDescent="0.25">
      <c r="A601" s="212"/>
      <c r="B601" s="311"/>
      <c r="C601" s="311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297"/>
      <c r="AC601" s="297"/>
    </row>
    <row r="602" spans="1:29" ht="14.25" customHeight="1" x14ac:dyDescent="0.25">
      <c r="A602" s="212"/>
      <c r="B602" s="311"/>
      <c r="C602" s="311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297"/>
      <c r="AC602" s="297"/>
    </row>
    <row r="603" spans="1:29" ht="14.25" customHeight="1" x14ac:dyDescent="0.25">
      <c r="A603" s="212"/>
      <c r="B603" s="311"/>
      <c r="C603" s="311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297"/>
      <c r="AC603" s="297"/>
    </row>
    <row r="604" spans="1:29" ht="14.25" customHeight="1" x14ac:dyDescent="0.25">
      <c r="A604" s="212"/>
      <c r="B604" s="311"/>
      <c r="C604" s="311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297"/>
      <c r="AC604" s="297"/>
    </row>
    <row r="605" spans="1:29" ht="14.25" customHeight="1" x14ac:dyDescent="0.25">
      <c r="A605" s="212"/>
      <c r="B605" s="311"/>
      <c r="C605" s="311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297"/>
      <c r="AC605" s="297"/>
    </row>
    <row r="606" spans="1:29" ht="14.25" customHeight="1" x14ac:dyDescent="0.25">
      <c r="A606" s="212"/>
      <c r="B606" s="311"/>
      <c r="C606" s="311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297"/>
      <c r="AC606" s="297"/>
    </row>
    <row r="607" spans="1:29" ht="14.25" customHeight="1" x14ac:dyDescent="0.25">
      <c r="A607" s="212"/>
      <c r="B607" s="311"/>
      <c r="C607" s="311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297"/>
      <c r="AC607" s="297"/>
    </row>
    <row r="608" spans="1:29" ht="14.25" customHeight="1" x14ac:dyDescent="0.25">
      <c r="A608" s="212"/>
      <c r="B608" s="311"/>
      <c r="C608" s="311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297"/>
      <c r="AC608" s="297"/>
    </row>
    <row r="609" spans="1:29" ht="14.25" customHeight="1" x14ac:dyDescent="0.25">
      <c r="A609" s="212"/>
      <c r="B609" s="311"/>
      <c r="C609" s="311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297"/>
      <c r="AC609" s="297"/>
    </row>
    <row r="610" spans="1:29" ht="14.25" customHeight="1" x14ac:dyDescent="0.25">
      <c r="A610" s="212"/>
      <c r="B610" s="311"/>
      <c r="C610" s="311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297"/>
      <c r="AC610" s="297"/>
    </row>
    <row r="611" spans="1:29" ht="14.25" customHeight="1" x14ac:dyDescent="0.25">
      <c r="A611" s="212"/>
      <c r="B611" s="311"/>
      <c r="C611" s="311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297"/>
      <c r="AC611" s="297"/>
    </row>
    <row r="612" spans="1:29" ht="14.25" customHeight="1" x14ac:dyDescent="0.25">
      <c r="A612" s="212"/>
      <c r="B612" s="311"/>
      <c r="C612" s="311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297"/>
      <c r="AC612" s="297"/>
    </row>
    <row r="613" spans="1:29" ht="14.25" customHeight="1" x14ac:dyDescent="0.25">
      <c r="A613" s="212"/>
      <c r="B613" s="311"/>
      <c r="C613" s="311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297"/>
      <c r="AC613" s="297"/>
    </row>
    <row r="614" spans="1:29" ht="14.25" customHeight="1" x14ac:dyDescent="0.25">
      <c r="A614" s="212"/>
      <c r="B614" s="311"/>
      <c r="C614" s="311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297"/>
      <c r="AC614" s="297"/>
    </row>
    <row r="615" spans="1:29" ht="14.25" customHeight="1" x14ac:dyDescent="0.25">
      <c r="A615" s="212"/>
      <c r="B615" s="311"/>
      <c r="C615" s="311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297"/>
      <c r="AC615" s="297"/>
    </row>
    <row r="616" spans="1:29" ht="14.25" customHeight="1" x14ac:dyDescent="0.25">
      <c r="A616" s="212"/>
      <c r="B616" s="311"/>
      <c r="C616" s="311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297"/>
      <c r="AC616" s="297"/>
    </row>
    <row r="617" spans="1:29" ht="14.25" customHeight="1" x14ac:dyDescent="0.25">
      <c r="A617" s="212"/>
      <c r="B617" s="311"/>
      <c r="C617" s="311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297"/>
      <c r="AC617" s="297"/>
    </row>
    <row r="618" spans="1:29" ht="14.25" customHeight="1" x14ac:dyDescent="0.25">
      <c r="A618" s="212"/>
      <c r="B618" s="311"/>
      <c r="C618" s="311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297"/>
      <c r="AC618" s="297"/>
    </row>
    <row r="619" spans="1:29" ht="14.25" customHeight="1" x14ac:dyDescent="0.25">
      <c r="A619" s="212"/>
      <c r="B619" s="311"/>
      <c r="C619" s="311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297"/>
      <c r="AC619" s="297"/>
    </row>
    <row r="620" spans="1:29" ht="14.25" customHeight="1" x14ac:dyDescent="0.25">
      <c r="A620" s="212"/>
      <c r="B620" s="311"/>
      <c r="C620" s="311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297"/>
      <c r="AC620" s="297"/>
    </row>
    <row r="621" spans="1:29" ht="14.25" customHeight="1" x14ac:dyDescent="0.25">
      <c r="A621" s="212"/>
      <c r="B621" s="311"/>
      <c r="C621" s="311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297"/>
      <c r="AC621" s="297"/>
    </row>
    <row r="622" spans="1:29" ht="14.25" customHeight="1" x14ac:dyDescent="0.25">
      <c r="A622" s="212"/>
      <c r="B622" s="311"/>
      <c r="C622" s="311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297"/>
      <c r="AC622" s="297"/>
    </row>
    <row r="623" spans="1:29" ht="14.25" customHeight="1" x14ac:dyDescent="0.25">
      <c r="A623" s="212"/>
      <c r="B623" s="311"/>
      <c r="C623" s="311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297"/>
      <c r="AC623" s="297"/>
    </row>
    <row r="624" spans="1:29" ht="14.25" customHeight="1" x14ac:dyDescent="0.25">
      <c r="A624" s="212"/>
      <c r="B624" s="311"/>
      <c r="C624" s="311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297"/>
      <c r="AC624" s="297"/>
    </row>
    <row r="625" spans="1:29" ht="14.25" customHeight="1" x14ac:dyDescent="0.25">
      <c r="A625" s="212"/>
      <c r="B625" s="311"/>
      <c r="C625" s="311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297"/>
      <c r="AC625" s="297"/>
    </row>
    <row r="626" spans="1:29" ht="14.25" customHeight="1" x14ac:dyDescent="0.25">
      <c r="A626" s="212"/>
      <c r="B626" s="311"/>
      <c r="C626" s="311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297"/>
      <c r="AC626" s="297"/>
    </row>
    <row r="627" spans="1:29" ht="14.25" customHeight="1" x14ac:dyDescent="0.25">
      <c r="A627" s="212"/>
      <c r="B627" s="311"/>
      <c r="C627" s="311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297"/>
      <c r="AC627" s="297"/>
    </row>
    <row r="628" spans="1:29" ht="14.25" customHeight="1" x14ac:dyDescent="0.25">
      <c r="A628" s="212"/>
      <c r="B628" s="311"/>
      <c r="C628" s="311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297"/>
      <c r="AC628" s="297"/>
    </row>
    <row r="629" spans="1:29" ht="14.25" customHeight="1" x14ac:dyDescent="0.25">
      <c r="A629" s="212"/>
      <c r="B629" s="311"/>
      <c r="C629" s="311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297"/>
      <c r="AC629" s="297"/>
    </row>
    <row r="630" spans="1:29" ht="14.25" customHeight="1" x14ac:dyDescent="0.25">
      <c r="A630" s="212"/>
      <c r="B630" s="311"/>
      <c r="C630" s="311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297"/>
      <c r="AC630" s="297"/>
    </row>
    <row r="631" spans="1:29" ht="14.25" customHeight="1" x14ac:dyDescent="0.25">
      <c r="A631" s="212"/>
      <c r="B631" s="311"/>
      <c r="C631" s="311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297"/>
      <c r="AC631" s="297"/>
    </row>
    <row r="632" spans="1:29" ht="14.25" customHeight="1" x14ac:dyDescent="0.25">
      <c r="A632" s="212"/>
      <c r="B632" s="311"/>
      <c r="C632" s="311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297"/>
      <c r="AC632" s="297"/>
    </row>
    <row r="633" spans="1:29" ht="14.25" customHeight="1" x14ac:dyDescent="0.25">
      <c r="A633" s="212"/>
      <c r="B633" s="311"/>
      <c r="C633" s="311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297"/>
      <c r="AC633" s="297"/>
    </row>
    <row r="634" spans="1:29" ht="14.25" customHeight="1" x14ac:dyDescent="0.25">
      <c r="A634" s="212"/>
      <c r="B634" s="311"/>
      <c r="C634" s="311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297"/>
      <c r="AC634" s="297"/>
    </row>
    <row r="635" spans="1:29" ht="14.25" customHeight="1" x14ac:dyDescent="0.25">
      <c r="A635" s="212"/>
      <c r="B635" s="311"/>
      <c r="C635" s="311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297"/>
      <c r="AC635" s="297"/>
    </row>
    <row r="636" spans="1:29" ht="14.25" customHeight="1" x14ac:dyDescent="0.25">
      <c r="A636" s="212"/>
      <c r="B636" s="311"/>
      <c r="C636" s="311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297"/>
      <c r="AC636" s="297"/>
    </row>
    <row r="637" spans="1:29" ht="14.25" customHeight="1" x14ac:dyDescent="0.25">
      <c r="A637" s="212"/>
      <c r="B637" s="311"/>
      <c r="C637" s="311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297"/>
      <c r="AC637" s="297"/>
    </row>
    <row r="638" spans="1:29" ht="14.25" customHeight="1" x14ac:dyDescent="0.25">
      <c r="A638" s="212"/>
      <c r="B638" s="311"/>
      <c r="C638" s="311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297"/>
      <c r="AC638" s="297"/>
    </row>
    <row r="639" spans="1:29" ht="14.25" customHeight="1" x14ac:dyDescent="0.25">
      <c r="A639" s="212"/>
      <c r="B639" s="311"/>
      <c r="C639" s="311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297"/>
      <c r="AC639" s="297"/>
    </row>
    <row r="640" spans="1:29" ht="14.25" customHeight="1" x14ac:dyDescent="0.25">
      <c r="A640" s="212"/>
      <c r="B640" s="311"/>
      <c r="C640" s="311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297"/>
      <c r="AC640" s="297"/>
    </row>
    <row r="641" spans="1:29" ht="14.25" customHeight="1" x14ac:dyDescent="0.25">
      <c r="A641" s="212"/>
      <c r="B641" s="311"/>
      <c r="C641" s="311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297"/>
      <c r="AC641" s="297"/>
    </row>
    <row r="642" spans="1:29" ht="14.25" customHeight="1" x14ac:dyDescent="0.25">
      <c r="A642" s="212"/>
      <c r="B642" s="311"/>
      <c r="C642" s="311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297"/>
      <c r="AC642" s="297"/>
    </row>
    <row r="643" spans="1:29" ht="14.25" customHeight="1" x14ac:dyDescent="0.25">
      <c r="A643" s="212"/>
      <c r="B643" s="311"/>
      <c r="C643" s="311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297"/>
      <c r="AC643" s="297"/>
    </row>
    <row r="644" spans="1:29" ht="14.25" customHeight="1" x14ac:dyDescent="0.25">
      <c r="A644" s="212"/>
      <c r="B644" s="311"/>
      <c r="C644" s="311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297"/>
      <c r="AC644" s="297"/>
    </row>
    <row r="645" spans="1:29" ht="14.25" customHeight="1" x14ac:dyDescent="0.25">
      <c r="A645" s="212"/>
      <c r="B645" s="311"/>
      <c r="C645" s="311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297"/>
      <c r="AC645" s="297"/>
    </row>
    <row r="646" spans="1:29" ht="14.25" customHeight="1" x14ac:dyDescent="0.25">
      <c r="A646" s="212"/>
      <c r="B646" s="311"/>
      <c r="C646" s="311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297"/>
      <c r="AC646" s="297"/>
    </row>
    <row r="647" spans="1:29" ht="14.25" customHeight="1" x14ac:dyDescent="0.25">
      <c r="A647" s="212"/>
      <c r="B647" s="311"/>
      <c r="C647" s="311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297"/>
      <c r="AC647" s="297"/>
    </row>
    <row r="648" spans="1:29" ht="14.25" customHeight="1" x14ac:dyDescent="0.25">
      <c r="A648" s="212"/>
      <c r="B648" s="311"/>
      <c r="C648" s="311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297"/>
      <c r="AC648" s="297"/>
    </row>
    <row r="649" spans="1:29" ht="14.25" customHeight="1" x14ac:dyDescent="0.25">
      <c r="A649" s="212"/>
      <c r="B649" s="311"/>
      <c r="C649" s="311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297"/>
      <c r="AC649" s="297"/>
    </row>
    <row r="650" spans="1:29" ht="14.25" customHeight="1" x14ac:dyDescent="0.25">
      <c r="A650" s="212"/>
      <c r="B650" s="311"/>
      <c r="C650" s="311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297"/>
      <c r="AC650" s="297"/>
    </row>
    <row r="651" spans="1:29" ht="14.25" customHeight="1" x14ac:dyDescent="0.25">
      <c r="A651" s="212"/>
      <c r="B651" s="311"/>
      <c r="C651" s="311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297"/>
      <c r="AC651" s="297"/>
    </row>
    <row r="652" spans="1:29" ht="14.25" customHeight="1" x14ac:dyDescent="0.25">
      <c r="A652" s="212"/>
      <c r="B652" s="311"/>
      <c r="C652" s="311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297"/>
      <c r="AC652" s="297"/>
    </row>
    <row r="653" spans="1:29" ht="14.25" customHeight="1" x14ac:dyDescent="0.25">
      <c r="A653" s="212"/>
      <c r="B653" s="311"/>
      <c r="C653" s="311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297"/>
      <c r="AC653" s="297"/>
    </row>
    <row r="654" spans="1:29" ht="14.25" customHeight="1" x14ac:dyDescent="0.25">
      <c r="A654" s="212"/>
      <c r="B654" s="311"/>
      <c r="C654" s="311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297"/>
      <c r="AC654" s="297"/>
    </row>
    <row r="655" spans="1:29" ht="14.25" customHeight="1" x14ac:dyDescent="0.25">
      <c r="A655" s="212"/>
      <c r="B655" s="311"/>
      <c r="C655" s="311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297"/>
      <c r="AC655" s="297"/>
    </row>
    <row r="656" spans="1:29" ht="14.25" customHeight="1" x14ac:dyDescent="0.25">
      <c r="A656" s="212"/>
      <c r="B656" s="311"/>
      <c r="C656" s="311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297"/>
      <c r="AC656" s="297"/>
    </row>
    <row r="657" spans="1:29" ht="14.25" customHeight="1" x14ac:dyDescent="0.25">
      <c r="A657" s="212"/>
      <c r="B657" s="311"/>
      <c r="C657" s="311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297"/>
      <c r="AC657" s="297"/>
    </row>
    <row r="658" spans="1:29" ht="14.25" customHeight="1" x14ac:dyDescent="0.25">
      <c r="A658" s="212"/>
      <c r="B658" s="311"/>
      <c r="C658" s="311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297"/>
      <c r="AC658" s="297"/>
    </row>
    <row r="659" spans="1:29" ht="14.25" customHeight="1" x14ac:dyDescent="0.25">
      <c r="A659" s="212"/>
      <c r="B659" s="311"/>
      <c r="C659" s="311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297"/>
      <c r="AC659" s="297"/>
    </row>
    <row r="660" spans="1:29" ht="14.25" customHeight="1" x14ac:dyDescent="0.25">
      <c r="A660" s="212"/>
      <c r="B660" s="311"/>
      <c r="C660" s="311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297"/>
      <c r="AC660" s="297"/>
    </row>
    <row r="661" spans="1:29" ht="14.25" customHeight="1" x14ac:dyDescent="0.25">
      <c r="A661" s="212"/>
      <c r="B661" s="311"/>
      <c r="C661" s="311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297"/>
      <c r="AC661" s="297"/>
    </row>
    <row r="662" spans="1:29" ht="14.25" customHeight="1" x14ac:dyDescent="0.25">
      <c r="A662" s="212"/>
      <c r="B662" s="311"/>
      <c r="C662" s="311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297"/>
      <c r="AC662" s="297"/>
    </row>
    <row r="663" spans="1:29" ht="14.25" customHeight="1" x14ac:dyDescent="0.25">
      <c r="A663" s="212"/>
      <c r="B663" s="311"/>
      <c r="C663" s="311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297"/>
      <c r="AC663" s="297"/>
    </row>
    <row r="664" spans="1:29" ht="14.25" customHeight="1" x14ac:dyDescent="0.25">
      <c r="A664" s="212"/>
      <c r="B664" s="311"/>
      <c r="C664" s="311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297"/>
      <c r="AC664" s="297"/>
    </row>
    <row r="665" spans="1:29" ht="14.25" customHeight="1" x14ac:dyDescent="0.25">
      <c r="A665" s="212"/>
      <c r="B665" s="311"/>
      <c r="C665" s="311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297"/>
      <c r="AC665" s="297"/>
    </row>
    <row r="666" spans="1:29" ht="14.25" customHeight="1" x14ac:dyDescent="0.25">
      <c r="A666" s="212"/>
      <c r="B666" s="311"/>
      <c r="C666" s="311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297"/>
      <c r="AC666" s="297"/>
    </row>
    <row r="667" spans="1:29" ht="14.25" customHeight="1" x14ac:dyDescent="0.25">
      <c r="A667" s="212"/>
      <c r="B667" s="311"/>
      <c r="C667" s="311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297"/>
      <c r="AC667" s="297"/>
    </row>
    <row r="668" spans="1:29" ht="14.25" customHeight="1" x14ac:dyDescent="0.25">
      <c r="A668" s="212"/>
      <c r="B668" s="311"/>
      <c r="C668" s="311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297"/>
      <c r="AC668" s="297"/>
    </row>
    <row r="669" spans="1:29" ht="14.25" customHeight="1" x14ac:dyDescent="0.25">
      <c r="A669" s="212"/>
      <c r="B669" s="311"/>
      <c r="C669" s="311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297"/>
      <c r="AC669" s="297"/>
    </row>
    <row r="670" spans="1:29" ht="14.25" customHeight="1" x14ac:dyDescent="0.25">
      <c r="A670" s="212"/>
      <c r="B670" s="311"/>
      <c r="C670" s="311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297"/>
      <c r="AC670" s="297"/>
    </row>
    <row r="671" spans="1:29" ht="14.25" customHeight="1" x14ac:dyDescent="0.25">
      <c r="A671" s="212"/>
      <c r="B671" s="311"/>
      <c r="C671" s="311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297"/>
      <c r="AC671" s="297"/>
    </row>
    <row r="672" spans="1:29" ht="14.25" customHeight="1" x14ac:dyDescent="0.25">
      <c r="A672" s="212"/>
      <c r="B672" s="311"/>
      <c r="C672" s="311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297"/>
      <c r="AC672" s="297"/>
    </row>
    <row r="673" spans="1:29" ht="14.25" customHeight="1" x14ac:dyDescent="0.25">
      <c r="A673" s="212"/>
      <c r="B673" s="311"/>
      <c r="C673" s="311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297"/>
      <c r="AC673" s="297"/>
    </row>
    <row r="674" spans="1:29" ht="14.25" customHeight="1" x14ac:dyDescent="0.25">
      <c r="A674" s="212"/>
      <c r="B674" s="311"/>
      <c r="C674" s="311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297"/>
      <c r="AC674" s="297"/>
    </row>
    <row r="675" spans="1:29" ht="14.25" customHeight="1" x14ac:dyDescent="0.25">
      <c r="A675" s="212"/>
      <c r="B675" s="311"/>
      <c r="C675" s="311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297"/>
      <c r="AC675" s="297"/>
    </row>
    <row r="676" spans="1:29" ht="14.25" customHeight="1" x14ac:dyDescent="0.25">
      <c r="A676" s="212"/>
      <c r="B676" s="311"/>
      <c r="C676" s="311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297"/>
      <c r="AC676" s="297"/>
    </row>
    <row r="677" spans="1:29" ht="14.25" customHeight="1" x14ac:dyDescent="0.25">
      <c r="A677" s="212"/>
      <c r="B677" s="311"/>
      <c r="C677" s="311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297"/>
      <c r="AC677" s="297"/>
    </row>
    <row r="678" spans="1:29" ht="14.25" customHeight="1" x14ac:dyDescent="0.25">
      <c r="A678" s="212"/>
      <c r="B678" s="311"/>
      <c r="C678" s="311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297"/>
      <c r="AC678" s="297"/>
    </row>
    <row r="679" spans="1:29" ht="14.25" customHeight="1" x14ac:dyDescent="0.25">
      <c r="A679" s="212"/>
      <c r="B679" s="311"/>
      <c r="C679" s="311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297"/>
      <c r="AC679" s="297"/>
    </row>
    <row r="680" spans="1:29" ht="14.25" customHeight="1" x14ac:dyDescent="0.25">
      <c r="A680" s="212"/>
      <c r="B680" s="311"/>
      <c r="C680" s="311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297"/>
      <c r="AC680" s="297"/>
    </row>
    <row r="681" spans="1:29" ht="14.25" customHeight="1" x14ac:dyDescent="0.25">
      <c r="A681" s="212"/>
      <c r="B681" s="311"/>
      <c r="C681" s="311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297"/>
      <c r="AC681" s="297"/>
    </row>
    <row r="682" spans="1:29" ht="14.25" customHeight="1" x14ac:dyDescent="0.25">
      <c r="A682" s="212"/>
      <c r="B682" s="311"/>
      <c r="C682" s="311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297"/>
      <c r="AC682" s="297"/>
    </row>
    <row r="683" spans="1:29" ht="14.25" customHeight="1" x14ac:dyDescent="0.25">
      <c r="A683" s="212"/>
      <c r="B683" s="311"/>
      <c r="C683" s="311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297"/>
      <c r="AC683" s="297"/>
    </row>
    <row r="684" spans="1:29" ht="14.25" customHeight="1" x14ac:dyDescent="0.25">
      <c r="A684" s="212"/>
      <c r="B684" s="311"/>
      <c r="C684" s="311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297"/>
      <c r="AC684" s="297"/>
    </row>
    <row r="685" spans="1:29" ht="14.25" customHeight="1" x14ac:dyDescent="0.25">
      <c r="A685" s="212"/>
      <c r="B685" s="311"/>
      <c r="C685" s="311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297"/>
      <c r="AC685" s="297"/>
    </row>
    <row r="686" spans="1:29" ht="14.25" customHeight="1" x14ac:dyDescent="0.25">
      <c r="A686" s="212"/>
      <c r="B686" s="311"/>
      <c r="C686" s="311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297"/>
      <c r="AC686" s="297"/>
    </row>
    <row r="687" spans="1:29" ht="14.25" customHeight="1" x14ac:dyDescent="0.25">
      <c r="A687" s="212"/>
      <c r="B687" s="311"/>
      <c r="C687" s="311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297"/>
      <c r="AC687" s="297"/>
    </row>
    <row r="688" spans="1:29" ht="14.25" customHeight="1" x14ac:dyDescent="0.25">
      <c r="A688" s="212"/>
      <c r="B688" s="311"/>
      <c r="C688" s="311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297"/>
      <c r="AC688" s="297"/>
    </row>
    <row r="689" spans="1:29" ht="14.25" customHeight="1" x14ac:dyDescent="0.25">
      <c r="A689" s="212"/>
      <c r="B689" s="311"/>
      <c r="C689" s="311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297"/>
      <c r="AC689" s="297"/>
    </row>
    <row r="690" spans="1:29" ht="14.25" customHeight="1" x14ac:dyDescent="0.25">
      <c r="A690" s="212"/>
      <c r="B690" s="311"/>
      <c r="C690" s="311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297"/>
      <c r="AC690" s="297"/>
    </row>
    <row r="691" spans="1:29" ht="14.25" customHeight="1" x14ac:dyDescent="0.25">
      <c r="A691" s="212"/>
      <c r="B691" s="311"/>
      <c r="C691" s="311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297"/>
      <c r="AC691" s="297"/>
    </row>
    <row r="692" spans="1:29" ht="14.25" customHeight="1" x14ac:dyDescent="0.25">
      <c r="A692" s="212"/>
      <c r="B692" s="311"/>
      <c r="C692" s="311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297"/>
      <c r="AC692" s="297"/>
    </row>
    <row r="693" spans="1:29" ht="14.25" customHeight="1" x14ac:dyDescent="0.25">
      <c r="A693" s="212"/>
      <c r="B693" s="311"/>
      <c r="C693" s="311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297"/>
      <c r="AC693" s="297"/>
    </row>
    <row r="694" spans="1:29" ht="14.25" customHeight="1" x14ac:dyDescent="0.25">
      <c r="A694" s="212"/>
      <c r="B694" s="311"/>
      <c r="C694" s="311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297"/>
      <c r="AC694" s="297"/>
    </row>
    <row r="695" spans="1:29" ht="14.25" customHeight="1" x14ac:dyDescent="0.25">
      <c r="A695" s="212"/>
      <c r="B695" s="311"/>
      <c r="C695" s="311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297"/>
      <c r="AC695" s="297"/>
    </row>
    <row r="696" spans="1:29" ht="14.25" customHeight="1" x14ac:dyDescent="0.25">
      <c r="A696" s="212"/>
      <c r="B696" s="311"/>
      <c r="C696" s="311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297"/>
      <c r="AC696" s="297"/>
    </row>
    <row r="697" spans="1:29" ht="14.25" customHeight="1" x14ac:dyDescent="0.25">
      <c r="A697" s="212"/>
      <c r="B697" s="311"/>
      <c r="C697" s="311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297"/>
      <c r="AC697" s="297"/>
    </row>
    <row r="698" spans="1:29" ht="14.25" customHeight="1" x14ac:dyDescent="0.25">
      <c r="A698" s="212"/>
      <c r="B698" s="311"/>
      <c r="C698" s="311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297"/>
      <c r="AC698" s="297"/>
    </row>
    <row r="699" spans="1:29" ht="14.25" customHeight="1" x14ac:dyDescent="0.25">
      <c r="A699" s="212"/>
      <c r="B699" s="311"/>
      <c r="C699" s="311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297"/>
      <c r="AC699" s="297"/>
    </row>
    <row r="700" spans="1:29" ht="14.25" customHeight="1" x14ac:dyDescent="0.25">
      <c r="A700" s="212"/>
      <c r="B700" s="311"/>
      <c r="C700" s="311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297"/>
      <c r="AC700" s="297"/>
    </row>
    <row r="701" spans="1:29" ht="14.25" customHeight="1" x14ac:dyDescent="0.25">
      <c r="A701" s="212"/>
      <c r="B701" s="311"/>
      <c r="C701" s="311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297"/>
      <c r="AC701" s="297"/>
    </row>
    <row r="702" spans="1:29" ht="14.25" customHeight="1" x14ac:dyDescent="0.25">
      <c r="A702" s="212"/>
      <c r="B702" s="311"/>
      <c r="C702" s="311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297"/>
      <c r="AC702" s="297"/>
    </row>
    <row r="703" spans="1:29" ht="14.25" customHeight="1" x14ac:dyDescent="0.25">
      <c r="A703" s="212"/>
      <c r="B703" s="311"/>
      <c r="C703" s="311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297"/>
      <c r="AC703" s="297"/>
    </row>
    <row r="704" spans="1:29" ht="14.25" customHeight="1" x14ac:dyDescent="0.25">
      <c r="A704" s="212"/>
      <c r="B704" s="311"/>
      <c r="C704" s="311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297"/>
      <c r="AC704" s="297"/>
    </row>
    <row r="705" spans="1:29" ht="14.25" customHeight="1" x14ac:dyDescent="0.25">
      <c r="A705" s="212"/>
      <c r="B705" s="311"/>
      <c r="C705" s="311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297"/>
      <c r="AC705" s="297"/>
    </row>
    <row r="706" spans="1:29" ht="14.25" customHeight="1" x14ac:dyDescent="0.25">
      <c r="A706" s="212"/>
      <c r="B706" s="311"/>
      <c r="C706" s="311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297"/>
      <c r="AC706" s="297"/>
    </row>
    <row r="707" spans="1:29" ht="14.25" customHeight="1" x14ac:dyDescent="0.25">
      <c r="A707" s="212"/>
      <c r="B707" s="311"/>
      <c r="C707" s="311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297"/>
      <c r="AC707" s="297"/>
    </row>
    <row r="708" spans="1:29" ht="14.25" customHeight="1" x14ac:dyDescent="0.25">
      <c r="A708" s="212"/>
      <c r="B708" s="311"/>
      <c r="C708" s="311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297"/>
      <c r="AC708" s="297"/>
    </row>
    <row r="709" spans="1:29" ht="14.25" customHeight="1" x14ac:dyDescent="0.25">
      <c r="A709" s="212"/>
      <c r="B709" s="311"/>
      <c r="C709" s="311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297"/>
      <c r="AC709" s="297"/>
    </row>
    <row r="710" spans="1:29" ht="14.25" customHeight="1" x14ac:dyDescent="0.25">
      <c r="A710" s="212"/>
      <c r="B710" s="311"/>
      <c r="C710" s="311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297"/>
      <c r="AC710" s="297"/>
    </row>
    <row r="711" spans="1:29" ht="14.25" customHeight="1" x14ac:dyDescent="0.25">
      <c r="A711" s="212"/>
      <c r="B711" s="311"/>
      <c r="C711" s="311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297"/>
      <c r="AC711" s="297"/>
    </row>
    <row r="712" spans="1:29" ht="14.25" customHeight="1" x14ac:dyDescent="0.25">
      <c r="A712" s="212"/>
      <c r="B712" s="311"/>
      <c r="C712" s="311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297"/>
      <c r="AC712" s="297"/>
    </row>
    <row r="713" spans="1:29" ht="14.25" customHeight="1" x14ac:dyDescent="0.25">
      <c r="A713" s="212"/>
      <c r="B713" s="311"/>
      <c r="C713" s="311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297"/>
      <c r="AC713" s="297"/>
    </row>
    <row r="714" spans="1:29" ht="14.25" customHeight="1" x14ac:dyDescent="0.25">
      <c r="A714" s="212"/>
      <c r="B714" s="311"/>
      <c r="C714" s="311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297"/>
      <c r="AC714" s="297"/>
    </row>
    <row r="715" spans="1:29" ht="14.25" customHeight="1" x14ac:dyDescent="0.25">
      <c r="A715" s="212"/>
      <c r="B715" s="311"/>
      <c r="C715" s="311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297"/>
      <c r="AC715" s="297"/>
    </row>
    <row r="716" spans="1:29" ht="14.25" customHeight="1" x14ac:dyDescent="0.25">
      <c r="A716" s="212"/>
      <c r="B716" s="311"/>
      <c r="C716" s="311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297"/>
      <c r="AC716" s="297"/>
    </row>
    <row r="717" spans="1:29" ht="14.25" customHeight="1" x14ac:dyDescent="0.25">
      <c r="A717" s="212"/>
      <c r="B717" s="311"/>
      <c r="C717" s="311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297"/>
      <c r="AC717" s="297"/>
    </row>
    <row r="718" spans="1:29" ht="14.25" customHeight="1" x14ac:dyDescent="0.25">
      <c r="A718" s="212"/>
      <c r="B718" s="311"/>
      <c r="C718" s="311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297"/>
      <c r="AC718" s="297"/>
    </row>
    <row r="719" spans="1:29" ht="14.25" customHeight="1" x14ac:dyDescent="0.25">
      <c r="A719" s="212"/>
      <c r="B719" s="311"/>
      <c r="C719" s="311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297"/>
      <c r="AC719" s="297"/>
    </row>
    <row r="720" spans="1:29" ht="14.25" customHeight="1" x14ac:dyDescent="0.25">
      <c r="A720" s="212"/>
      <c r="B720" s="311"/>
      <c r="C720" s="311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297"/>
      <c r="AC720" s="297"/>
    </row>
    <row r="721" spans="1:29" ht="14.25" customHeight="1" x14ac:dyDescent="0.25">
      <c r="A721" s="212"/>
      <c r="B721" s="311"/>
      <c r="C721" s="311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297"/>
      <c r="AC721" s="297"/>
    </row>
    <row r="722" spans="1:29" ht="14.25" customHeight="1" x14ac:dyDescent="0.25">
      <c r="A722" s="212"/>
      <c r="B722" s="311"/>
      <c r="C722" s="311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297"/>
      <c r="AC722" s="297"/>
    </row>
    <row r="723" spans="1:29" ht="14.25" customHeight="1" x14ac:dyDescent="0.25">
      <c r="A723" s="212"/>
      <c r="B723" s="311"/>
      <c r="C723" s="311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297"/>
      <c r="AC723" s="297"/>
    </row>
    <row r="724" spans="1:29" ht="14.25" customHeight="1" x14ac:dyDescent="0.25">
      <c r="A724" s="212"/>
      <c r="B724" s="311"/>
      <c r="C724" s="311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297"/>
      <c r="AC724" s="297"/>
    </row>
    <row r="725" spans="1:29" ht="14.25" customHeight="1" x14ac:dyDescent="0.25">
      <c r="A725" s="212"/>
      <c r="B725" s="311"/>
      <c r="C725" s="311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297"/>
      <c r="AC725" s="297"/>
    </row>
    <row r="726" spans="1:29" ht="14.25" customHeight="1" x14ac:dyDescent="0.25">
      <c r="A726" s="212"/>
      <c r="B726" s="311"/>
      <c r="C726" s="311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297"/>
      <c r="AC726" s="297"/>
    </row>
    <row r="727" spans="1:29" ht="14.25" customHeight="1" x14ac:dyDescent="0.25">
      <c r="A727" s="212"/>
      <c r="B727" s="311"/>
      <c r="C727" s="311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297"/>
      <c r="AC727" s="297"/>
    </row>
    <row r="728" spans="1:29" ht="14.25" customHeight="1" x14ac:dyDescent="0.25">
      <c r="A728" s="212"/>
      <c r="B728" s="311"/>
      <c r="C728" s="311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297"/>
      <c r="AC728" s="297"/>
    </row>
    <row r="729" spans="1:29" ht="14.25" customHeight="1" x14ac:dyDescent="0.25">
      <c r="A729" s="212"/>
      <c r="B729" s="311"/>
      <c r="C729" s="311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297"/>
      <c r="AC729" s="297"/>
    </row>
    <row r="730" spans="1:29" ht="14.25" customHeight="1" x14ac:dyDescent="0.25">
      <c r="A730" s="212"/>
      <c r="B730" s="311"/>
      <c r="C730" s="311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297"/>
      <c r="AC730" s="297"/>
    </row>
    <row r="731" spans="1:29" ht="14.25" customHeight="1" x14ac:dyDescent="0.25">
      <c r="A731" s="212"/>
      <c r="B731" s="311"/>
      <c r="C731" s="311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297"/>
      <c r="AC731" s="297"/>
    </row>
    <row r="732" spans="1:29" ht="14.25" customHeight="1" x14ac:dyDescent="0.25">
      <c r="A732" s="212"/>
      <c r="B732" s="311"/>
      <c r="C732" s="311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297"/>
      <c r="AC732" s="297"/>
    </row>
    <row r="733" spans="1:29" ht="14.25" customHeight="1" x14ac:dyDescent="0.25">
      <c r="A733" s="212"/>
      <c r="B733" s="311"/>
      <c r="C733" s="311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297"/>
      <c r="AC733" s="297"/>
    </row>
    <row r="734" spans="1:29" ht="14.25" customHeight="1" x14ac:dyDescent="0.25">
      <c r="A734" s="212"/>
      <c r="B734" s="311"/>
      <c r="C734" s="311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297"/>
      <c r="AC734" s="297"/>
    </row>
    <row r="735" spans="1:29" ht="14.25" customHeight="1" x14ac:dyDescent="0.25">
      <c r="A735" s="212"/>
      <c r="B735" s="311"/>
      <c r="C735" s="311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297"/>
      <c r="AC735" s="297"/>
    </row>
    <row r="736" spans="1:29" ht="14.25" customHeight="1" x14ac:dyDescent="0.25">
      <c r="A736" s="212"/>
      <c r="B736" s="311"/>
      <c r="C736" s="311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297"/>
      <c r="AC736" s="297"/>
    </row>
    <row r="737" spans="1:29" ht="14.25" customHeight="1" x14ac:dyDescent="0.25">
      <c r="A737" s="212"/>
      <c r="B737" s="311"/>
      <c r="C737" s="311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297"/>
      <c r="AC737" s="297"/>
    </row>
    <row r="738" spans="1:29" ht="14.25" customHeight="1" x14ac:dyDescent="0.25">
      <c r="A738" s="212"/>
      <c r="B738" s="311"/>
      <c r="C738" s="311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297"/>
      <c r="AC738" s="297"/>
    </row>
    <row r="739" spans="1:29" ht="14.25" customHeight="1" x14ac:dyDescent="0.25">
      <c r="A739" s="212"/>
      <c r="B739" s="311"/>
      <c r="C739" s="311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297"/>
      <c r="AC739" s="297"/>
    </row>
    <row r="740" spans="1:29" ht="14.25" customHeight="1" x14ac:dyDescent="0.25">
      <c r="A740" s="212"/>
      <c r="B740" s="311"/>
      <c r="C740" s="311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297"/>
      <c r="AC740" s="297"/>
    </row>
    <row r="741" spans="1:29" ht="14.25" customHeight="1" x14ac:dyDescent="0.25">
      <c r="A741" s="212"/>
      <c r="B741" s="311"/>
      <c r="C741" s="311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297"/>
      <c r="AC741" s="297"/>
    </row>
    <row r="742" spans="1:29" ht="14.25" customHeight="1" x14ac:dyDescent="0.25">
      <c r="A742" s="212"/>
      <c r="B742" s="311"/>
      <c r="C742" s="311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297"/>
      <c r="AC742" s="297"/>
    </row>
    <row r="743" spans="1:29" ht="14.25" customHeight="1" x14ac:dyDescent="0.25">
      <c r="A743" s="212"/>
      <c r="B743" s="311"/>
      <c r="C743" s="311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297"/>
      <c r="AC743" s="297"/>
    </row>
    <row r="744" spans="1:29" ht="14.25" customHeight="1" x14ac:dyDescent="0.25">
      <c r="A744" s="212"/>
      <c r="B744" s="311"/>
      <c r="C744" s="311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297"/>
      <c r="AC744" s="297"/>
    </row>
    <row r="745" spans="1:29" ht="14.25" customHeight="1" x14ac:dyDescent="0.25">
      <c r="A745" s="212"/>
      <c r="B745" s="311"/>
      <c r="C745" s="311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297"/>
      <c r="AC745" s="297"/>
    </row>
    <row r="746" spans="1:29" ht="14.25" customHeight="1" x14ac:dyDescent="0.25">
      <c r="A746" s="212"/>
      <c r="B746" s="311"/>
      <c r="C746" s="311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297"/>
      <c r="AC746" s="297"/>
    </row>
    <row r="747" spans="1:29" ht="14.25" customHeight="1" x14ac:dyDescent="0.25">
      <c r="A747" s="212"/>
      <c r="B747" s="311"/>
      <c r="C747" s="311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297"/>
      <c r="AC747" s="297"/>
    </row>
    <row r="748" spans="1:29" ht="14.25" customHeight="1" x14ac:dyDescent="0.25">
      <c r="A748" s="212"/>
      <c r="B748" s="311"/>
      <c r="C748" s="311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297"/>
      <c r="AC748" s="297"/>
    </row>
    <row r="749" spans="1:29" ht="14.25" customHeight="1" x14ac:dyDescent="0.25">
      <c r="A749" s="212"/>
      <c r="B749" s="311"/>
      <c r="C749" s="311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297"/>
      <c r="AC749" s="297"/>
    </row>
    <row r="750" spans="1:29" ht="14.25" customHeight="1" x14ac:dyDescent="0.25">
      <c r="A750" s="212"/>
      <c r="B750" s="311"/>
      <c r="C750" s="311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297"/>
      <c r="AC750" s="297"/>
    </row>
    <row r="751" spans="1:29" ht="14.25" customHeight="1" x14ac:dyDescent="0.25">
      <c r="A751" s="212"/>
      <c r="B751" s="311"/>
      <c r="C751" s="311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297"/>
      <c r="AC751" s="297"/>
    </row>
    <row r="752" spans="1:29" ht="14.25" customHeight="1" x14ac:dyDescent="0.25">
      <c r="A752" s="212"/>
      <c r="B752" s="311"/>
      <c r="C752" s="311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297"/>
      <c r="AC752" s="297"/>
    </row>
    <row r="753" spans="1:29" ht="14.25" customHeight="1" x14ac:dyDescent="0.25">
      <c r="A753" s="212"/>
      <c r="B753" s="311"/>
      <c r="C753" s="311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297"/>
      <c r="AC753" s="297"/>
    </row>
    <row r="754" spans="1:29" ht="14.25" customHeight="1" x14ac:dyDescent="0.25">
      <c r="A754" s="212"/>
      <c r="B754" s="311"/>
      <c r="C754" s="311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297"/>
      <c r="AC754" s="297"/>
    </row>
    <row r="755" spans="1:29" ht="14.25" customHeight="1" x14ac:dyDescent="0.25">
      <c r="A755" s="212"/>
      <c r="B755" s="311"/>
      <c r="C755" s="311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297"/>
      <c r="AC755" s="297"/>
    </row>
    <row r="756" spans="1:29" ht="14.25" customHeight="1" x14ac:dyDescent="0.25">
      <c r="A756" s="212"/>
      <c r="B756" s="311"/>
      <c r="C756" s="311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297"/>
      <c r="AC756" s="297"/>
    </row>
    <row r="757" spans="1:29" ht="14.25" customHeight="1" x14ac:dyDescent="0.25">
      <c r="A757" s="212"/>
      <c r="B757" s="311"/>
      <c r="C757" s="311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297"/>
      <c r="AC757" s="297"/>
    </row>
    <row r="758" spans="1:29" ht="14.25" customHeight="1" x14ac:dyDescent="0.25">
      <c r="A758" s="212"/>
      <c r="B758" s="311"/>
      <c r="C758" s="311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297"/>
      <c r="AC758" s="297"/>
    </row>
    <row r="759" spans="1:29" ht="14.25" customHeight="1" x14ac:dyDescent="0.25">
      <c r="A759" s="212"/>
      <c r="B759" s="311"/>
      <c r="C759" s="311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297"/>
      <c r="AC759" s="297"/>
    </row>
    <row r="760" spans="1:29" ht="14.25" customHeight="1" x14ac:dyDescent="0.25">
      <c r="A760" s="212"/>
      <c r="B760" s="311"/>
      <c r="C760" s="311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297"/>
      <c r="AC760" s="297"/>
    </row>
    <row r="761" spans="1:29" ht="14.25" customHeight="1" x14ac:dyDescent="0.25">
      <c r="A761" s="212"/>
      <c r="B761" s="311"/>
      <c r="C761" s="311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297"/>
      <c r="AC761" s="297"/>
    </row>
    <row r="762" spans="1:29" ht="14.25" customHeight="1" x14ac:dyDescent="0.25">
      <c r="A762" s="212"/>
      <c r="B762" s="311"/>
      <c r="C762" s="311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297"/>
      <c r="AC762" s="297"/>
    </row>
    <row r="763" spans="1:29" ht="14.25" customHeight="1" x14ac:dyDescent="0.25">
      <c r="A763" s="212"/>
      <c r="B763" s="311"/>
      <c r="C763" s="311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297"/>
      <c r="AC763" s="297"/>
    </row>
    <row r="764" spans="1:29" ht="14.25" customHeight="1" x14ac:dyDescent="0.25">
      <c r="A764" s="212"/>
      <c r="B764" s="311"/>
      <c r="C764" s="311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297"/>
      <c r="AC764" s="297"/>
    </row>
    <row r="765" spans="1:29" ht="14.25" customHeight="1" x14ac:dyDescent="0.25">
      <c r="A765" s="212"/>
      <c r="B765" s="311"/>
      <c r="C765" s="311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297"/>
      <c r="AC765" s="297"/>
    </row>
    <row r="766" spans="1:29" ht="14.25" customHeight="1" x14ac:dyDescent="0.25">
      <c r="A766" s="212"/>
      <c r="B766" s="311"/>
      <c r="C766" s="311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297"/>
      <c r="AC766" s="297"/>
    </row>
    <row r="767" spans="1:29" ht="14.25" customHeight="1" x14ac:dyDescent="0.25">
      <c r="A767" s="212"/>
      <c r="B767" s="311"/>
      <c r="C767" s="311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297"/>
      <c r="AC767" s="297"/>
    </row>
    <row r="768" spans="1:29" ht="14.25" customHeight="1" x14ac:dyDescent="0.25">
      <c r="A768" s="212"/>
      <c r="B768" s="311"/>
      <c r="C768" s="311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297"/>
      <c r="AC768" s="297"/>
    </row>
    <row r="769" spans="1:29" ht="14.25" customHeight="1" x14ac:dyDescent="0.25">
      <c r="A769" s="212"/>
      <c r="B769" s="311"/>
      <c r="C769" s="311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297"/>
      <c r="AC769" s="297"/>
    </row>
    <row r="770" spans="1:29" ht="14.25" customHeight="1" x14ac:dyDescent="0.25">
      <c r="A770" s="212"/>
      <c r="B770" s="311"/>
      <c r="C770" s="311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297"/>
      <c r="AC770" s="297"/>
    </row>
    <row r="771" spans="1:29" ht="14.25" customHeight="1" x14ac:dyDescent="0.25">
      <c r="A771" s="212"/>
      <c r="B771" s="311"/>
      <c r="C771" s="311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297"/>
      <c r="AC771" s="297"/>
    </row>
    <row r="772" spans="1:29" ht="14.25" customHeight="1" x14ac:dyDescent="0.25">
      <c r="A772" s="212"/>
      <c r="B772" s="311"/>
      <c r="C772" s="311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297"/>
      <c r="AC772" s="297"/>
    </row>
    <row r="773" spans="1:29" ht="14.25" customHeight="1" x14ac:dyDescent="0.25">
      <c r="A773" s="212"/>
      <c r="B773" s="311"/>
      <c r="C773" s="311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297"/>
      <c r="AC773" s="297"/>
    </row>
    <row r="774" spans="1:29" ht="14.25" customHeight="1" x14ac:dyDescent="0.25">
      <c r="A774" s="212"/>
      <c r="B774" s="311"/>
      <c r="C774" s="311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297"/>
      <c r="AC774" s="297"/>
    </row>
    <row r="775" spans="1:29" ht="14.25" customHeight="1" x14ac:dyDescent="0.25">
      <c r="A775" s="212"/>
      <c r="B775" s="311"/>
      <c r="C775" s="311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297"/>
      <c r="AC775" s="297"/>
    </row>
    <row r="776" spans="1:29" ht="14.25" customHeight="1" x14ac:dyDescent="0.25">
      <c r="A776" s="212"/>
      <c r="B776" s="311"/>
      <c r="C776" s="311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297"/>
      <c r="AC776" s="297"/>
    </row>
    <row r="777" spans="1:29" ht="14.25" customHeight="1" x14ac:dyDescent="0.25">
      <c r="A777" s="212"/>
      <c r="B777" s="311"/>
      <c r="C777" s="311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297"/>
      <c r="AC777" s="297"/>
    </row>
    <row r="778" spans="1:29" ht="14.25" customHeight="1" x14ac:dyDescent="0.25">
      <c r="A778" s="212"/>
      <c r="B778" s="311"/>
      <c r="C778" s="311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297"/>
      <c r="AC778" s="297"/>
    </row>
    <row r="779" spans="1:29" ht="14.25" customHeight="1" x14ac:dyDescent="0.25">
      <c r="A779" s="212"/>
      <c r="B779" s="311"/>
      <c r="C779" s="311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297"/>
      <c r="AC779" s="297"/>
    </row>
    <row r="780" spans="1:29" ht="14.25" customHeight="1" x14ac:dyDescent="0.25">
      <c r="A780" s="212"/>
      <c r="B780" s="311"/>
      <c r="C780" s="311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297"/>
      <c r="AC780" s="297"/>
    </row>
    <row r="781" spans="1:29" ht="14.25" customHeight="1" x14ac:dyDescent="0.25">
      <c r="A781" s="212"/>
      <c r="B781" s="311"/>
      <c r="C781" s="311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297"/>
      <c r="AC781" s="297"/>
    </row>
    <row r="782" spans="1:29" ht="14.25" customHeight="1" x14ac:dyDescent="0.25">
      <c r="A782" s="212"/>
      <c r="B782" s="311"/>
      <c r="C782" s="311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297"/>
      <c r="AC782" s="297"/>
    </row>
    <row r="783" spans="1:29" ht="14.25" customHeight="1" x14ac:dyDescent="0.25">
      <c r="A783" s="212"/>
      <c r="B783" s="311"/>
      <c r="C783" s="311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297"/>
      <c r="AC783" s="297"/>
    </row>
    <row r="784" spans="1:29" ht="14.25" customHeight="1" x14ac:dyDescent="0.25">
      <c r="A784" s="212"/>
      <c r="B784" s="311"/>
      <c r="C784" s="311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297"/>
      <c r="AC784" s="297"/>
    </row>
    <row r="785" spans="1:29" ht="14.25" customHeight="1" x14ac:dyDescent="0.25">
      <c r="A785" s="212"/>
      <c r="B785" s="311"/>
      <c r="C785" s="311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297"/>
      <c r="AC785" s="297"/>
    </row>
    <row r="786" spans="1:29" ht="14.25" customHeight="1" x14ac:dyDescent="0.25">
      <c r="A786" s="212"/>
      <c r="B786" s="311"/>
      <c r="C786" s="311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297"/>
      <c r="AC786" s="297"/>
    </row>
    <row r="787" spans="1:29" ht="14.25" customHeight="1" x14ac:dyDescent="0.25">
      <c r="A787" s="212"/>
      <c r="B787" s="311"/>
      <c r="C787" s="311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297"/>
      <c r="AC787" s="297"/>
    </row>
    <row r="788" spans="1:29" ht="14.25" customHeight="1" x14ac:dyDescent="0.25">
      <c r="A788" s="212"/>
      <c r="B788" s="311"/>
      <c r="C788" s="311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297"/>
      <c r="AC788" s="297"/>
    </row>
    <row r="789" spans="1:29" ht="14.25" customHeight="1" x14ac:dyDescent="0.25">
      <c r="A789" s="212"/>
      <c r="B789" s="311"/>
      <c r="C789" s="311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297"/>
      <c r="AC789" s="297"/>
    </row>
    <row r="790" spans="1:29" ht="14.25" customHeight="1" x14ac:dyDescent="0.25">
      <c r="A790" s="212"/>
      <c r="B790" s="311"/>
      <c r="C790" s="311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297"/>
      <c r="AC790" s="297"/>
    </row>
    <row r="791" spans="1:29" ht="14.25" customHeight="1" x14ac:dyDescent="0.25">
      <c r="A791" s="212"/>
      <c r="B791" s="311"/>
      <c r="C791" s="311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297"/>
      <c r="AC791" s="297"/>
    </row>
    <row r="792" spans="1:29" ht="14.25" customHeight="1" x14ac:dyDescent="0.25">
      <c r="A792" s="212"/>
      <c r="B792" s="311"/>
      <c r="C792" s="311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297"/>
      <c r="AC792" s="297"/>
    </row>
    <row r="793" spans="1:29" ht="14.25" customHeight="1" x14ac:dyDescent="0.25">
      <c r="A793" s="212"/>
      <c r="B793" s="311"/>
      <c r="C793" s="311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297"/>
      <c r="AC793" s="297"/>
    </row>
    <row r="794" spans="1:29" ht="14.25" customHeight="1" x14ac:dyDescent="0.25">
      <c r="A794" s="212"/>
      <c r="B794" s="311"/>
      <c r="C794" s="311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297"/>
      <c r="AC794" s="297"/>
    </row>
    <row r="795" spans="1:29" ht="14.25" customHeight="1" x14ac:dyDescent="0.25">
      <c r="A795" s="212"/>
      <c r="B795" s="311"/>
      <c r="C795" s="311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297"/>
      <c r="AC795" s="297"/>
    </row>
    <row r="796" spans="1:29" ht="14.25" customHeight="1" x14ac:dyDescent="0.25">
      <c r="A796" s="212"/>
      <c r="B796" s="311"/>
      <c r="C796" s="311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297"/>
      <c r="AC796" s="297"/>
    </row>
    <row r="797" spans="1:29" ht="14.25" customHeight="1" x14ac:dyDescent="0.25">
      <c r="A797" s="212"/>
      <c r="B797" s="311"/>
      <c r="C797" s="311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297"/>
      <c r="AC797" s="297"/>
    </row>
    <row r="798" spans="1:29" ht="14.25" customHeight="1" x14ac:dyDescent="0.25">
      <c r="A798" s="212"/>
      <c r="B798" s="311"/>
      <c r="C798" s="311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297"/>
      <c r="AC798" s="297"/>
    </row>
    <row r="799" spans="1:29" ht="14.25" customHeight="1" x14ac:dyDescent="0.25">
      <c r="A799" s="212"/>
      <c r="B799" s="311"/>
      <c r="C799" s="311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297"/>
      <c r="AC799" s="297"/>
    </row>
    <row r="800" spans="1:29" ht="14.25" customHeight="1" x14ac:dyDescent="0.25">
      <c r="A800" s="212"/>
      <c r="B800" s="311"/>
      <c r="C800" s="311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297"/>
      <c r="AC800" s="297"/>
    </row>
    <row r="801" spans="1:29" ht="14.25" customHeight="1" x14ac:dyDescent="0.25">
      <c r="A801" s="212"/>
      <c r="B801" s="311"/>
      <c r="C801" s="311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297"/>
      <c r="AC801" s="297"/>
    </row>
    <row r="802" spans="1:29" ht="14.25" customHeight="1" x14ac:dyDescent="0.25">
      <c r="A802" s="212"/>
      <c r="B802" s="311"/>
      <c r="C802" s="311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297"/>
      <c r="AC802" s="297"/>
    </row>
    <row r="803" spans="1:29" ht="14.25" customHeight="1" x14ac:dyDescent="0.25">
      <c r="A803" s="212"/>
      <c r="B803" s="311"/>
      <c r="C803" s="311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297"/>
      <c r="AC803" s="297"/>
    </row>
    <row r="804" spans="1:29" ht="14.25" customHeight="1" x14ac:dyDescent="0.25">
      <c r="A804" s="212"/>
      <c r="B804" s="311"/>
      <c r="C804" s="311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297"/>
      <c r="AC804" s="297"/>
    </row>
    <row r="805" spans="1:29" ht="14.25" customHeight="1" x14ac:dyDescent="0.25">
      <c r="A805" s="212"/>
      <c r="B805" s="311"/>
      <c r="C805" s="311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297"/>
      <c r="AC805" s="297"/>
    </row>
    <row r="806" spans="1:29" ht="14.25" customHeight="1" x14ac:dyDescent="0.25">
      <c r="A806" s="212"/>
      <c r="B806" s="311"/>
      <c r="C806" s="311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297"/>
      <c r="AC806" s="297"/>
    </row>
    <row r="807" spans="1:29" ht="14.25" customHeight="1" x14ac:dyDescent="0.25">
      <c r="A807" s="212"/>
      <c r="B807" s="311"/>
      <c r="C807" s="311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297"/>
      <c r="AC807" s="297"/>
    </row>
    <row r="808" spans="1:29" ht="14.25" customHeight="1" x14ac:dyDescent="0.25">
      <c r="A808" s="212"/>
      <c r="B808" s="311"/>
      <c r="C808" s="311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297"/>
      <c r="AC808" s="297"/>
    </row>
    <row r="809" spans="1:29" ht="14.25" customHeight="1" x14ac:dyDescent="0.25">
      <c r="A809" s="212"/>
      <c r="B809" s="311"/>
      <c r="C809" s="311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297"/>
      <c r="AC809" s="297"/>
    </row>
    <row r="810" spans="1:29" ht="14.25" customHeight="1" x14ac:dyDescent="0.25">
      <c r="A810" s="212"/>
      <c r="B810" s="311"/>
      <c r="C810" s="311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297"/>
      <c r="AC810" s="297"/>
    </row>
    <row r="811" spans="1:29" ht="14.25" customHeight="1" x14ac:dyDescent="0.25">
      <c r="A811" s="212"/>
      <c r="B811" s="311"/>
      <c r="C811" s="311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297"/>
      <c r="AC811" s="297"/>
    </row>
    <row r="812" spans="1:29" ht="14.25" customHeight="1" x14ac:dyDescent="0.25">
      <c r="A812" s="212"/>
      <c r="B812" s="311"/>
      <c r="C812" s="311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297"/>
      <c r="AC812" s="297"/>
    </row>
    <row r="813" spans="1:29" ht="14.25" customHeight="1" x14ac:dyDescent="0.25">
      <c r="A813" s="212"/>
      <c r="B813" s="311"/>
      <c r="C813" s="311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297"/>
      <c r="AC813" s="297"/>
    </row>
    <row r="814" spans="1:29" ht="14.25" customHeight="1" x14ac:dyDescent="0.25">
      <c r="A814" s="212"/>
      <c r="B814" s="311"/>
      <c r="C814" s="311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297"/>
      <c r="AC814" s="297"/>
    </row>
    <row r="815" spans="1:29" ht="14.25" customHeight="1" x14ac:dyDescent="0.25">
      <c r="A815" s="212"/>
      <c r="B815" s="311"/>
      <c r="C815" s="311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297"/>
      <c r="AC815" s="297"/>
    </row>
    <row r="816" spans="1:29" ht="14.25" customHeight="1" x14ac:dyDescent="0.25">
      <c r="A816" s="212"/>
      <c r="B816" s="311"/>
      <c r="C816" s="311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297"/>
      <c r="AC816" s="297"/>
    </row>
    <row r="817" spans="1:29" ht="14.25" customHeight="1" x14ac:dyDescent="0.25">
      <c r="A817" s="212"/>
      <c r="B817" s="311"/>
      <c r="C817" s="311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297"/>
      <c r="AC817" s="297"/>
    </row>
    <row r="818" spans="1:29" ht="14.25" customHeight="1" x14ac:dyDescent="0.25">
      <c r="A818" s="212"/>
      <c r="B818" s="311"/>
      <c r="C818" s="311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297"/>
      <c r="AC818" s="297"/>
    </row>
    <row r="819" spans="1:29" ht="14.25" customHeight="1" x14ac:dyDescent="0.25">
      <c r="A819" s="212"/>
      <c r="B819" s="311"/>
      <c r="C819" s="311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297"/>
      <c r="AC819" s="297"/>
    </row>
    <row r="820" spans="1:29" ht="14.25" customHeight="1" x14ac:dyDescent="0.25">
      <c r="A820" s="212"/>
      <c r="B820" s="311"/>
      <c r="C820" s="311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297"/>
      <c r="AC820" s="297"/>
    </row>
    <row r="821" spans="1:29" ht="14.25" customHeight="1" x14ac:dyDescent="0.25">
      <c r="A821" s="212"/>
      <c r="B821" s="311"/>
      <c r="C821" s="311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297"/>
      <c r="AC821" s="297"/>
    </row>
    <row r="822" spans="1:29" ht="14.25" customHeight="1" x14ac:dyDescent="0.25">
      <c r="A822" s="212"/>
      <c r="B822" s="311"/>
      <c r="C822" s="311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297"/>
      <c r="AC822" s="297"/>
    </row>
    <row r="823" spans="1:29" ht="14.25" customHeight="1" x14ac:dyDescent="0.25">
      <c r="A823" s="212"/>
      <c r="B823" s="311"/>
      <c r="C823" s="311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297"/>
      <c r="AC823" s="297"/>
    </row>
    <row r="824" spans="1:29" ht="14.25" customHeight="1" x14ac:dyDescent="0.25">
      <c r="A824" s="212"/>
      <c r="B824" s="311"/>
      <c r="C824" s="311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297"/>
      <c r="AC824" s="297"/>
    </row>
    <row r="825" spans="1:29" ht="14.25" customHeight="1" x14ac:dyDescent="0.25">
      <c r="A825" s="212"/>
      <c r="B825" s="311"/>
      <c r="C825" s="311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297"/>
      <c r="AC825" s="297"/>
    </row>
    <row r="826" spans="1:29" ht="14.25" customHeight="1" x14ac:dyDescent="0.25">
      <c r="A826" s="212"/>
      <c r="B826" s="311"/>
      <c r="C826" s="311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297"/>
      <c r="AC826" s="297"/>
    </row>
    <row r="827" spans="1:29" ht="14.25" customHeight="1" x14ac:dyDescent="0.25">
      <c r="A827" s="212"/>
      <c r="B827" s="311"/>
      <c r="C827" s="311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297"/>
      <c r="AC827" s="297"/>
    </row>
    <row r="828" spans="1:29" ht="14.25" customHeight="1" x14ac:dyDescent="0.25">
      <c r="A828" s="212"/>
      <c r="B828" s="311"/>
      <c r="C828" s="311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297"/>
      <c r="AC828" s="297"/>
    </row>
    <row r="829" spans="1:29" ht="14.25" customHeight="1" x14ac:dyDescent="0.25">
      <c r="A829" s="212"/>
      <c r="B829" s="311"/>
      <c r="C829" s="311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297"/>
      <c r="AC829" s="297"/>
    </row>
    <row r="830" spans="1:29" ht="14.25" customHeight="1" x14ac:dyDescent="0.25">
      <c r="A830" s="212"/>
      <c r="B830" s="311"/>
      <c r="C830" s="311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297"/>
      <c r="AC830" s="297"/>
    </row>
    <row r="831" spans="1:29" ht="14.25" customHeight="1" x14ac:dyDescent="0.25">
      <c r="A831" s="212"/>
      <c r="B831" s="311"/>
      <c r="C831" s="311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297"/>
      <c r="AC831" s="297"/>
    </row>
    <row r="832" spans="1:29" ht="14.25" customHeight="1" x14ac:dyDescent="0.25">
      <c r="A832" s="212"/>
      <c r="B832" s="311"/>
      <c r="C832" s="311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297"/>
      <c r="AC832" s="297"/>
    </row>
    <row r="833" spans="1:29" ht="14.25" customHeight="1" x14ac:dyDescent="0.25">
      <c r="A833" s="212"/>
      <c r="B833" s="311"/>
      <c r="C833" s="311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297"/>
      <c r="AC833" s="297"/>
    </row>
    <row r="834" spans="1:29" ht="14.25" customHeight="1" x14ac:dyDescent="0.25">
      <c r="A834" s="212"/>
      <c r="B834" s="311"/>
      <c r="C834" s="311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297"/>
      <c r="AC834" s="297"/>
    </row>
    <row r="835" spans="1:29" ht="14.25" customHeight="1" x14ac:dyDescent="0.25">
      <c r="A835" s="212"/>
      <c r="B835" s="311"/>
      <c r="C835" s="311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297"/>
      <c r="AC835" s="297"/>
    </row>
    <row r="836" spans="1:29" ht="14.25" customHeight="1" x14ac:dyDescent="0.25">
      <c r="A836" s="212"/>
      <c r="B836" s="311"/>
      <c r="C836" s="311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297"/>
      <c r="AC836" s="297"/>
    </row>
    <row r="837" spans="1:29" ht="14.25" customHeight="1" x14ac:dyDescent="0.25">
      <c r="A837" s="212"/>
      <c r="B837" s="311"/>
      <c r="C837" s="311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297"/>
      <c r="AC837" s="297"/>
    </row>
    <row r="838" spans="1:29" ht="14.25" customHeight="1" x14ac:dyDescent="0.25">
      <c r="A838" s="212"/>
      <c r="B838" s="311"/>
      <c r="C838" s="311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297"/>
      <c r="AC838" s="297"/>
    </row>
    <row r="839" spans="1:29" ht="14.25" customHeight="1" x14ac:dyDescent="0.25">
      <c r="A839" s="212"/>
      <c r="B839" s="311"/>
      <c r="C839" s="311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297"/>
      <c r="AC839" s="297"/>
    </row>
    <row r="840" spans="1:29" ht="14.25" customHeight="1" x14ac:dyDescent="0.25">
      <c r="A840" s="212"/>
      <c r="B840" s="311"/>
      <c r="C840" s="311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297"/>
      <c r="AC840" s="297"/>
    </row>
    <row r="841" spans="1:29" ht="14.25" customHeight="1" x14ac:dyDescent="0.25">
      <c r="A841" s="212"/>
      <c r="B841" s="311"/>
      <c r="C841" s="311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297"/>
      <c r="AC841" s="297"/>
    </row>
    <row r="842" spans="1:29" ht="14.25" customHeight="1" x14ac:dyDescent="0.25">
      <c r="A842" s="212"/>
      <c r="B842" s="311"/>
      <c r="C842" s="311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297"/>
      <c r="AC842" s="297"/>
    </row>
    <row r="843" spans="1:29" ht="14.25" customHeight="1" x14ac:dyDescent="0.25">
      <c r="A843" s="212"/>
      <c r="B843" s="311"/>
      <c r="C843" s="311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297"/>
      <c r="AC843" s="297"/>
    </row>
    <row r="844" spans="1:29" ht="14.25" customHeight="1" x14ac:dyDescent="0.25">
      <c r="A844" s="212"/>
      <c r="B844" s="311"/>
      <c r="C844" s="311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297"/>
      <c r="AC844" s="297"/>
    </row>
    <row r="845" spans="1:29" ht="14.25" customHeight="1" x14ac:dyDescent="0.25">
      <c r="A845" s="212"/>
      <c r="B845" s="311"/>
      <c r="C845" s="311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297"/>
      <c r="AC845" s="297"/>
    </row>
    <row r="846" spans="1:29" ht="14.25" customHeight="1" x14ac:dyDescent="0.25">
      <c r="A846" s="212"/>
      <c r="B846" s="311"/>
      <c r="C846" s="311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297"/>
      <c r="AC846" s="297"/>
    </row>
    <row r="847" spans="1:29" ht="14.25" customHeight="1" x14ac:dyDescent="0.25">
      <c r="A847" s="212"/>
      <c r="B847" s="311"/>
      <c r="C847" s="311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297"/>
      <c r="AC847" s="297"/>
    </row>
    <row r="848" spans="1:29" ht="14.25" customHeight="1" x14ac:dyDescent="0.25">
      <c r="A848" s="212"/>
      <c r="B848" s="311"/>
      <c r="C848" s="311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297"/>
      <c r="AC848" s="297"/>
    </row>
    <row r="849" spans="1:29" ht="14.25" customHeight="1" x14ac:dyDescent="0.25">
      <c r="A849" s="212"/>
      <c r="B849" s="311"/>
      <c r="C849" s="311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297"/>
      <c r="AC849" s="297"/>
    </row>
    <row r="850" spans="1:29" ht="14.25" customHeight="1" x14ac:dyDescent="0.25">
      <c r="A850" s="212"/>
      <c r="B850" s="311"/>
      <c r="C850" s="311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297"/>
      <c r="AC850" s="297"/>
    </row>
    <row r="851" spans="1:29" ht="14.25" customHeight="1" x14ac:dyDescent="0.25">
      <c r="A851" s="212"/>
      <c r="B851" s="311"/>
      <c r="C851" s="311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297"/>
      <c r="AC851" s="297"/>
    </row>
    <row r="852" spans="1:29" ht="14.25" customHeight="1" x14ac:dyDescent="0.25">
      <c r="A852" s="212"/>
      <c r="B852" s="311"/>
      <c r="C852" s="311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297"/>
      <c r="AC852" s="297"/>
    </row>
    <row r="853" spans="1:29" ht="14.25" customHeight="1" x14ac:dyDescent="0.25">
      <c r="A853" s="212"/>
      <c r="B853" s="311"/>
      <c r="C853" s="311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297"/>
      <c r="AC853" s="297"/>
    </row>
    <row r="854" spans="1:29" ht="14.25" customHeight="1" x14ac:dyDescent="0.25">
      <c r="A854" s="212"/>
      <c r="B854" s="311"/>
      <c r="C854" s="311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297"/>
      <c r="AC854" s="297"/>
    </row>
    <row r="855" spans="1:29" ht="14.25" customHeight="1" x14ac:dyDescent="0.25">
      <c r="A855" s="212"/>
      <c r="B855" s="311"/>
      <c r="C855" s="311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297"/>
      <c r="AC855" s="297"/>
    </row>
    <row r="856" spans="1:29" ht="14.25" customHeight="1" x14ac:dyDescent="0.25">
      <c r="A856" s="212"/>
      <c r="B856" s="311"/>
      <c r="C856" s="311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297"/>
      <c r="AC856" s="297"/>
    </row>
    <row r="857" spans="1:29" ht="14.25" customHeight="1" x14ac:dyDescent="0.25">
      <c r="A857" s="212"/>
      <c r="B857" s="311"/>
      <c r="C857" s="311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297"/>
      <c r="AC857" s="297"/>
    </row>
    <row r="858" spans="1:29" ht="14.25" customHeight="1" x14ac:dyDescent="0.25">
      <c r="A858" s="212"/>
      <c r="B858" s="311"/>
      <c r="C858" s="311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297"/>
      <c r="AC858" s="297"/>
    </row>
    <row r="859" spans="1:29" ht="14.25" customHeight="1" x14ac:dyDescent="0.25">
      <c r="A859" s="212"/>
      <c r="B859" s="311"/>
      <c r="C859" s="311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297"/>
      <c r="AC859" s="297"/>
    </row>
    <row r="860" spans="1:29" ht="14.25" customHeight="1" x14ac:dyDescent="0.25">
      <c r="A860" s="212"/>
      <c r="B860" s="311"/>
      <c r="C860" s="311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297"/>
      <c r="AC860" s="297"/>
    </row>
    <row r="861" spans="1:29" ht="14.25" customHeight="1" x14ac:dyDescent="0.25">
      <c r="A861" s="212"/>
      <c r="B861" s="311"/>
      <c r="C861" s="311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297"/>
      <c r="AC861" s="297"/>
    </row>
    <row r="862" spans="1:29" ht="14.25" customHeight="1" x14ac:dyDescent="0.25">
      <c r="A862" s="212"/>
      <c r="B862" s="311"/>
      <c r="C862" s="311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297"/>
      <c r="AC862" s="297"/>
    </row>
    <row r="863" spans="1:29" ht="14.25" customHeight="1" x14ac:dyDescent="0.25">
      <c r="A863" s="212"/>
      <c r="B863" s="311"/>
      <c r="C863" s="311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297"/>
      <c r="AC863" s="297"/>
    </row>
    <row r="864" spans="1:29" ht="14.25" customHeight="1" x14ac:dyDescent="0.25">
      <c r="A864" s="212"/>
      <c r="B864" s="311"/>
      <c r="C864" s="311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297"/>
      <c r="AC864" s="297"/>
    </row>
    <row r="865" spans="1:29" ht="14.25" customHeight="1" x14ac:dyDescent="0.25">
      <c r="A865" s="212"/>
      <c r="B865" s="311"/>
      <c r="C865" s="311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297"/>
      <c r="AC865" s="297"/>
    </row>
    <row r="866" spans="1:29" ht="14.25" customHeight="1" x14ac:dyDescent="0.25">
      <c r="A866" s="212"/>
      <c r="B866" s="311"/>
      <c r="C866" s="311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297"/>
      <c r="AC866" s="297"/>
    </row>
    <row r="867" spans="1:29" ht="14.25" customHeight="1" x14ac:dyDescent="0.25">
      <c r="A867" s="212"/>
      <c r="B867" s="311"/>
      <c r="C867" s="311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297"/>
      <c r="AC867" s="297"/>
    </row>
    <row r="868" spans="1:29" ht="14.25" customHeight="1" x14ac:dyDescent="0.25">
      <c r="A868" s="212"/>
      <c r="B868" s="311"/>
      <c r="C868" s="311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297"/>
      <c r="AC868" s="297"/>
    </row>
    <row r="869" spans="1:29" ht="14.25" customHeight="1" x14ac:dyDescent="0.25">
      <c r="A869" s="212"/>
      <c r="B869" s="311"/>
      <c r="C869" s="311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297"/>
      <c r="AC869" s="297"/>
    </row>
    <row r="870" spans="1:29" ht="14.25" customHeight="1" x14ac:dyDescent="0.25">
      <c r="A870" s="212"/>
      <c r="B870" s="311"/>
      <c r="C870" s="311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297"/>
      <c r="AC870" s="297"/>
    </row>
    <row r="871" spans="1:29" ht="14.25" customHeight="1" x14ac:dyDescent="0.25">
      <c r="A871" s="212"/>
      <c r="B871" s="311"/>
      <c r="C871" s="311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297"/>
      <c r="AC871" s="297"/>
    </row>
    <row r="872" spans="1:29" ht="14.25" customHeight="1" x14ac:dyDescent="0.25">
      <c r="A872" s="212"/>
      <c r="B872" s="311"/>
      <c r="C872" s="311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297"/>
      <c r="AC872" s="297"/>
    </row>
    <row r="873" spans="1:29" ht="14.25" customHeight="1" x14ac:dyDescent="0.25">
      <c r="A873" s="212"/>
      <c r="B873" s="311"/>
      <c r="C873" s="311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297"/>
      <c r="AC873" s="297"/>
    </row>
    <row r="874" spans="1:29" ht="14.25" customHeight="1" x14ac:dyDescent="0.25">
      <c r="A874" s="212"/>
      <c r="B874" s="311"/>
      <c r="C874" s="311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297"/>
      <c r="AC874" s="297"/>
    </row>
    <row r="875" spans="1:29" ht="14.25" customHeight="1" x14ac:dyDescent="0.25">
      <c r="A875" s="212"/>
      <c r="B875" s="311"/>
      <c r="C875" s="311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297"/>
      <c r="AC875" s="297"/>
    </row>
    <row r="876" spans="1:29" ht="14.25" customHeight="1" x14ac:dyDescent="0.25">
      <c r="A876" s="212"/>
      <c r="B876" s="311"/>
      <c r="C876" s="311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297"/>
      <c r="AC876" s="297"/>
    </row>
    <row r="877" spans="1:29" ht="14.25" customHeight="1" x14ac:dyDescent="0.25">
      <c r="A877" s="212"/>
      <c r="B877" s="311"/>
      <c r="C877" s="311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297"/>
      <c r="AC877" s="297"/>
    </row>
    <row r="878" spans="1:29" ht="14.25" customHeight="1" x14ac:dyDescent="0.25">
      <c r="A878" s="212"/>
      <c r="B878" s="311"/>
      <c r="C878" s="311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297"/>
      <c r="AC878" s="297"/>
    </row>
    <row r="879" spans="1:29" ht="14.25" customHeight="1" x14ac:dyDescent="0.25">
      <c r="A879" s="212"/>
      <c r="B879" s="311"/>
      <c r="C879" s="311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297"/>
      <c r="AC879" s="297"/>
    </row>
    <row r="880" spans="1:29" ht="14.25" customHeight="1" x14ac:dyDescent="0.25">
      <c r="A880" s="212"/>
      <c r="B880" s="311"/>
      <c r="C880" s="311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297"/>
      <c r="AC880" s="297"/>
    </row>
    <row r="881" spans="1:29" ht="14.25" customHeight="1" x14ac:dyDescent="0.25">
      <c r="A881" s="212"/>
      <c r="B881" s="311"/>
      <c r="C881" s="311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297"/>
      <c r="AC881" s="297"/>
    </row>
    <row r="882" spans="1:29" ht="14.25" customHeight="1" x14ac:dyDescent="0.25">
      <c r="A882" s="212"/>
      <c r="B882" s="311"/>
      <c r="C882" s="311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297"/>
      <c r="AC882" s="297"/>
    </row>
    <row r="883" spans="1:29" ht="14.25" customHeight="1" x14ac:dyDescent="0.25">
      <c r="A883" s="212"/>
      <c r="B883" s="311"/>
      <c r="C883" s="311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297"/>
      <c r="AC883" s="297"/>
    </row>
    <row r="884" spans="1:29" ht="14.25" customHeight="1" x14ac:dyDescent="0.25">
      <c r="A884" s="212"/>
      <c r="B884" s="311"/>
      <c r="C884" s="311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297"/>
      <c r="AC884" s="297"/>
    </row>
    <row r="885" spans="1:29" ht="14.25" customHeight="1" x14ac:dyDescent="0.25">
      <c r="A885" s="212"/>
      <c r="B885" s="311"/>
      <c r="C885" s="311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297"/>
      <c r="AC885" s="297"/>
    </row>
    <row r="886" spans="1:29" ht="14.25" customHeight="1" x14ac:dyDescent="0.25">
      <c r="A886" s="212"/>
      <c r="B886" s="311"/>
      <c r="C886" s="311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297"/>
      <c r="AC886" s="297"/>
    </row>
    <row r="887" spans="1:29" ht="14.25" customHeight="1" x14ac:dyDescent="0.25">
      <c r="A887" s="212"/>
      <c r="B887" s="311"/>
      <c r="C887" s="311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297"/>
      <c r="AC887" s="297"/>
    </row>
    <row r="888" spans="1:29" ht="14.25" customHeight="1" x14ac:dyDescent="0.25">
      <c r="A888" s="212"/>
      <c r="B888" s="311"/>
      <c r="C888" s="311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297"/>
      <c r="AC888" s="297"/>
    </row>
    <row r="889" spans="1:29" ht="14.25" customHeight="1" x14ac:dyDescent="0.25">
      <c r="A889" s="212"/>
      <c r="B889" s="311"/>
      <c r="C889" s="311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297"/>
      <c r="AC889" s="297"/>
    </row>
    <row r="890" spans="1:29" ht="14.25" customHeight="1" x14ac:dyDescent="0.25">
      <c r="A890" s="212"/>
      <c r="B890" s="311"/>
      <c r="C890" s="311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297"/>
      <c r="AC890" s="297"/>
    </row>
    <row r="891" spans="1:29" ht="14.25" customHeight="1" x14ac:dyDescent="0.25">
      <c r="A891" s="212"/>
      <c r="B891" s="311"/>
      <c r="C891" s="311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297"/>
      <c r="AC891" s="297"/>
    </row>
    <row r="892" spans="1:29" ht="14.25" customHeight="1" x14ac:dyDescent="0.25">
      <c r="A892" s="212"/>
      <c r="B892" s="311"/>
      <c r="C892" s="311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297"/>
      <c r="AC892" s="297"/>
    </row>
    <row r="893" spans="1:29" ht="14.25" customHeight="1" x14ac:dyDescent="0.25">
      <c r="A893" s="212"/>
      <c r="B893" s="311"/>
      <c r="C893" s="311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297"/>
      <c r="AC893" s="297"/>
    </row>
    <row r="894" spans="1:29" ht="14.25" customHeight="1" x14ac:dyDescent="0.25">
      <c r="A894" s="212"/>
      <c r="B894" s="311"/>
      <c r="C894" s="311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297"/>
      <c r="AC894" s="297"/>
    </row>
    <row r="895" spans="1:29" ht="14.25" customHeight="1" x14ac:dyDescent="0.25">
      <c r="A895" s="212"/>
      <c r="B895" s="311"/>
      <c r="C895" s="311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297"/>
      <c r="AC895" s="297"/>
    </row>
    <row r="896" spans="1:29" ht="14.25" customHeight="1" x14ac:dyDescent="0.25">
      <c r="A896" s="212"/>
      <c r="B896" s="311"/>
      <c r="C896" s="311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297"/>
      <c r="AC896" s="297"/>
    </row>
    <row r="897" spans="1:29" ht="14.25" customHeight="1" x14ac:dyDescent="0.25">
      <c r="A897" s="212"/>
      <c r="B897" s="311"/>
      <c r="C897" s="311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297"/>
      <c r="AC897" s="297"/>
    </row>
    <row r="898" spans="1:29" ht="14.25" customHeight="1" x14ac:dyDescent="0.25">
      <c r="A898" s="212"/>
      <c r="B898" s="311"/>
      <c r="C898" s="311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297"/>
      <c r="AC898" s="297"/>
    </row>
    <row r="899" spans="1:29" ht="14.25" customHeight="1" x14ac:dyDescent="0.25">
      <c r="A899" s="212"/>
      <c r="B899" s="311"/>
      <c r="C899" s="311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297"/>
      <c r="AC899" s="297"/>
    </row>
    <row r="900" spans="1:29" ht="14.25" customHeight="1" x14ac:dyDescent="0.25">
      <c r="A900" s="212"/>
      <c r="B900" s="311"/>
      <c r="C900" s="311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297"/>
      <c r="AC900" s="297"/>
    </row>
    <row r="901" spans="1:29" ht="14.25" customHeight="1" x14ac:dyDescent="0.25">
      <c r="A901" s="212"/>
      <c r="B901" s="311"/>
      <c r="C901" s="311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297"/>
      <c r="AC901" s="297"/>
    </row>
    <row r="902" spans="1:29" ht="14.25" customHeight="1" x14ac:dyDescent="0.25">
      <c r="A902" s="212"/>
      <c r="B902" s="311"/>
      <c r="C902" s="311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297"/>
      <c r="AC902" s="297"/>
    </row>
    <row r="903" spans="1:29" ht="14.25" customHeight="1" x14ac:dyDescent="0.25">
      <c r="A903" s="212"/>
      <c r="B903" s="311"/>
      <c r="C903" s="311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297"/>
      <c r="AC903" s="297"/>
    </row>
    <row r="904" spans="1:29" ht="14.25" customHeight="1" x14ac:dyDescent="0.25">
      <c r="A904" s="212"/>
      <c r="B904" s="311"/>
      <c r="C904" s="311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297"/>
      <c r="AC904" s="297"/>
    </row>
    <row r="905" spans="1:29" ht="14.25" customHeight="1" x14ac:dyDescent="0.25">
      <c r="A905" s="212"/>
      <c r="B905" s="311"/>
      <c r="C905" s="311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297"/>
      <c r="AC905" s="297"/>
    </row>
    <row r="906" spans="1:29" ht="14.25" customHeight="1" x14ac:dyDescent="0.25">
      <c r="A906" s="212"/>
      <c r="B906" s="311"/>
      <c r="C906" s="311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297"/>
      <c r="AC906" s="297"/>
    </row>
    <row r="907" spans="1:29" ht="14.25" customHeight="1" x14ac:dyDescent="0.25">
      <c r="A907" s="212"/>
      <c r="B907" s="311"/>
      <c r="C907" s="311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297"/>
      <c r="AC907" s="297"/>
    </row>
    <row r="908" spans="1:29" ht="14.25" customHeight="1" x14ac:dyDescent="0.25">
      <c r="A908" s="212"/>
      <c r="B908" s="311"/>
      <c r="C908" s="311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297"/>
      <c r="AC908" s="297"/>
    </row>
    <row r="909" spans="1:29" ht="14.25" customHeight="1" x14ac:dyDescent="0.25">
      <c r="A909" s="212"/>
      <c r="B909" s="311"/>
      <c r="C909" s="311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297"/>
      <c r="AC909" s="297"/>
    </row>
    <row r="910" spans="1:29" ht="14.25" customHeight="1" x14ac:dyDescent="0.25">
      <c r="A910" s="212"/>
      <c r="B910" s="311"/>
      <c r="C910" s="311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297"/>
      <c r="AC910" s="297"/>
    </row>
    <row r="911" spans="1:29" ht="14.25" customHeight="1" x14ac:dyDescent="0.25">
      <c r="A911" s="212"/>
      <c r="B911" s="311"/>
      <c r="C911" s="311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297"/>
      <c r="AC911" s="297"/>
    </row>
    <row r="912" spans="1:29" ht="14.25" customHeight="1" x14ac:dyDescent="0.25">
      <c r="A912" s="212"/>
      <c r="B912" s="311"/>
      <c r="C912" s="311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297"/>
      <c r="AC912" s="297"/>
    </row>
    <row r="913" spans="1:29" ht="14.25" customHeight="1" x14ac:dyDescent="0.25">
      <c r="A913" s="212"/>
      <c r="B913" s="311"/>
      <c r="C913" s="311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297"/>
      <c r="AC913" s="297"/>
    </row>
    <row r="914" spans="1:29" ht="14.25" customHeight="1" x14ac:dyDescent="0.25">
      <c r="A914" s="212"/>
      <c r="B914" s="311"/>
      <c r="C914" s="311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297"/>
      <c r="AC914" s="297"/>
    </row>
    <row r="915" spans="1:29" ht="14.25" customHeight="1" x14ac:dyDescent="0.25">
      <c r="A915" s="212"/>
      <c r="B915" s="311"/>
      <c r="C915" s="311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297"/>
      <c r="AC915" s="297"/>
    </row>
    <row r="916" spans="1:29" ht="14.25" customHeight="1" x14ac:dyDescent="0.25">
      <c r="A916" s="212"/>
      <c r="B916" s="311"/>
      <c r="C916" s="311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297"/>
      <c r="AC916" s="297"/>
    </row>
    <row r="917" spans="1:29" ht="14.25" customHeight="1" x14ac:dyDescent="0.25">
      <c r="A917" s="212"/>
      <c r="B917" s="311"/>
      <c r="C917" s="311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297"/>
      <c r="AC917" s="297"/>
    </row>
    <row r="918" spans="1:29" ht="14.25" customHeight="1" x14ac:dyDescent="0.25">
      <c r="A918" s="212"/>
      <c r="B918" s="311"/>
      <c r="C918" s="311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297"/>
      <c r="AC918" s="297"/>
    </row>
    <row r="919" spans="1:29" ht="14.25" customHeight="1" x14ac:dyDescent="0.25">
      <c r="A919" s="212"/>
      <c r="B919" s="311"/>
      <c r="C919" s="311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297"/>
      <c r="AC919" s="297"/>
    </row>
    <row r="920" spans="1:29" ht="14.25" customHeight="1" x14ac:dyDescent="0.25">
      <c r="A920" s="212"/>
      <c r="B920" s="311"/>
      <c r="C920" s="311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297"/>
      <c r="AC920" s="297"/>
    </row>
    <row r="921" spans="1:29" ht="14.25" customHeight="1" x14ac:dyDescent="0.25">
      <c r="A921" s="212"/>
      <c r="B921" s="311"/>
      <c r="C921" s="311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297"/>
      <c r="AC921" s="297"/>
    </row>
    <row r="922" spans="1:29" ht="14.25" customHeight="1" x14ac:dyDescent="0.25">
      <c r="A922" s="212"/>
      <c r="B922" s="311"/>
      <c r="C922" s="311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297"/>
      <c r="AC922" s="297"/>
    </row>
    <row r="923" spans="1:29" ht="14.25" customHeight="1" x14ac:dyDescent="0.25">
      <c r="A923" s="212"/>
      <c r="B923" s="311"/>
      <c r="C923" s="311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297"/>
      <c r="AC923" s="297"/>
    </row>
    <row r="924" spans="1:29" ht="14.25" customHeight="1" x14ac:dyDescent="0.25">
      <c r="A924" s="212"/>
      <c r="B924" s="311"/>
      <c r="C924" s="311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297"/>
      <c r="AC924" s="297"/>
    </row>
    <row r="925" spans="1:29" ht="14.25" customHeight="1" x14ac:dyDescent="0.25">
      <c r="A925" s="212"/>
      <c r="B925" s="311"/>
      <c r="C925" s="311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297"/>
      <c r="AC925" s="297"/>
    </row>
    <row r="926" spans="1:29" ht="14.25" customHeight="1" x14ac:dyDescent="0.25">
      <c r="A926" s="212"/>
      <c r="B926" s="311"/>
      <c r="C926" s="311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297"/>
      <c r="AC926" s="297"/>
    </row>
    <row r="927" spans="1:29" ht="14.25" customHeight="1" x14ac:dyDescent="0.25">
      <c r="A927" s="212"/>
      <c r="B927" s="311"/>
      <c r="C927" s="311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297"/>
      <c r="AC927" s="297"/>
    </row>
    <row r="928" spans="1:29" ht="14.25" customHeight="1" x14ac:dyDescent="0.25">
      <c r="A928" s="212"/>
      <c r="B928" s="311"/>
      <c r="C928" s="311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297"/>
      <c r="AC928" s="297"/>
    </row>
    <row r="929" spans="1:29" ht="14.25" customHeight="1" x14ac:dyDescent="0.25">
      <c r="A929" s="212"/>
      <c r="B929" s="311"/>
      <c r="C929" s="311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297"/>
      <c r="AC929" s="297"/>
    </row>
    <row r="930" spans="1:29" ht="14.25" customHeight="1" x14ac:dyDescent="0.25">
      <c r="A930" s="212"/>
      <c r="B930" s="311"/>
      <c r="C930" s="311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297"/>
      <c r="AC930" s="297"/>
    </row>
    <row r="931" spans="1:29" ht="14.25" customHeight="1" x14ac:dyDescent="0.25">
      <c r="A931" s="212"/>
      <c r="B931" s="311"/>
      <c r="C931" s="311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297"/>
      <c r="AC931" s="297"/>
    </row>
    <row r="932" spans="1:29" ht="14.25" customHeight="1" x14ac:dyDescent="0.25">
      <c r="A932" s="212"/>
      <c r="B932" s="311"/>
      <c r="C932" s="311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297"/>
      <c r="AC932" s="297"/>
    </row>
    <row r="933" spans="1:29" ht="14.25" customHeight="1" x14ac:dyDescent="0.25">
      <c r="A933" s="212"/>
      <c r="B933" s="311"/>
      <c r="C933" s="311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297"/>
      <c r="AC933" s="297"/>
    </row>
    <row r="934" spans="1:29" ht="14.25" customHeight="1" x14ac:dyDescent="0.25">
      <c r="A934" s="212"/>
      <c r="B934" s="311"/>
      <c r="C934" s="311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297"/>
      <c r="AC934" s="297"/>
    </row>
    <row r="935" spans="1:29" ht="14.25" customHeight="1" x14ac:dyDescent="0.25">
      <c r="A935" s="212"/>
      <c r="B935" s="311"/>
      <c r="C935" s="311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297"/>
      <c r="AC935" s="297"/>
    </row>
    <row r="936" spans="1:29" ht="14.25" customHeight="1" x14ac:dyDescent="0.25">
      <c r="A936" s="212"/>
      <c r="B936" s="311"/>
      <c r="C936" s="311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297"/>
      <c r="AC936" s="297"/>
    </row>
    <row r="937" spans="1:29" ht="14.25" customHeight="1" x14ac:dyDescent="0.25">
      <c r="A937" s="212"/>
      <c r="B937" s="311"/>
      <c r="C937" s="311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297"/>
      <c r="AC937" s="297"/>
    </row>
    <row r="938" spans="1:29" ht="14.25" customHeight="1" x14ac:dyDescent="0.25">
      <c r="A938" s="212"/>
      <c r="B938" s="311"/>
      <c r="C938" s="311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297"/>
      <c r="AC938" s="297"/>
    </row>
    <row r="939" spans="1:29" ht="14.25" customHeight="1" x14ac:dyDescent="0.25">
      <c r="A939" s="212"/>
      <c r="B939" s="311"/>
      <c r="C939" s="311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297"/>
      <c r="AC939" s="297"/>
    </row>
    <row r="940" spans="1:29" ht="14.25" customHeight="1" x14ac:dyDescent="0.25">
      <c r="A940" s="212"/>
      <c r="B940" s="311"/>
      <c r="C940" s="311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297"/>
      <c r="AC940" s="297"/>
    </row>
    <row r="941" spans="1:29" ht="14.25" customHeight="1" x14ac:dyDescent="0.25">
      <c r="A941" s="212"/>
      <c r="B941" s="311"/>
      <c r="C941" s="311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297"/>
      <c r="AC941" s="297"/>
    </row>
    <row r="942" spans="1:29" ht="14.25" customHeight="1" x14ac:dyDescent="0.25">
      <c r="A942" s="212"/>
      <c r="B942" s="311"/>
      <c r="C942" s="311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297"/>
      <c r="AC942" s="297"/>
    </row>
    <row r="943" spans="1:29" ht="14.25" customHeight="1" x14ac:dyDescent="0.25">
      <c r="A943" s="212"/>
      <c r="B943" s="311"/>
      <c r="C943" s="311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297"/>
      <c r="AC943" s="297"/>
    </row>
    <row r="944" spans="1:29" ht="14.25" customHeight="1" x14ac:dyDescent="0.25">
      <c r="A944" s="212"/>
      <c r="B944" s="311"/>
      <c r="C944" s="311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297"/>
      <c r="AC944" s="297"/>
    </row>
    <row r="945" spans="1:29" ht="14.25" customHeight="1" x14ac:dyDescent="0.25">
      <c r="A945" s="212"/>
      <c r="B945" s="311"/>
      <c r="C945" s="311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297"/>
      <c r="AC945" s="297"/>
    </row>
    <row r="946" spans="1:29" ht="14.25" customHeight="1" x14ac:dyDescent="0.25">
      <c r="A946" s="212"/>
      <c r="B946" s="311"/>
      <c r="C946" s="311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297"/>
      <c r="AC946" s="297"/>
    </row>
    <row r="947" spans="1:29" ht="14.25" customHeight="1" x14ac:dyDescent="0.25">
      <c r="A947" s="212"/>
      <c r="B947" s="311"/>
      <c r="C947" s="311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297"/>
      <c r="AC947" s="297"/>
    </row>
    <row r="948" spans="1:29" ht="14.25" customHeight="1" x14ac:dyDescent="0.25">
      <c r="A948" s="212"/>
      <c r="B948" s="311"/>
      <c r="C948" s="311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297"/>
      <c r="AC948" s="297"/>
    </row>
    <row r="949" spans="1:29" ht="14.25" customHeight="1" x14ac:dyDescent="0.25">
      <c r="A949" s="212"/>
      <c r="B949" s="311"/>
      <c r="C949" s="311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297"/>
      <c r="AC949" s="297"/>
    </row>
    <row r="950" spans="1:29" ht="14.25" customHeight="1" x14ac:dyDescent="0.25">
      <c r="A950" s="212"/>
      <c r="B950" s="311"/>
      <c r="C950" s="311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297"/>
      <c r="AC950" s="297"/>
    </row>
    <row r="951" spans="1:29" ht="14.25" customHeight="1" x14ac:dyDescent="0.25">
      <c r="A951" s="212"/>
      <c r="B951" s="311"/>
      <c r="C951" s="311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297"/>
      <c r="AC951" s="297"/>
    </row>
    <row r="952" spans="1:29" ht="14.25" customHeight="1" x14ac:dyDescent="0.25">
      <c r="A952" s="212"/>
      <c r="B952" s="311"/>
      <c r="C952" s="311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297"/>
      <c r="AC952" s="297"/>
    </row>
    <row r="953" spans="1:29" ht="14.25" customHeight="1" x14ac:dyDescent="0.25">
      <c r="A953" s="212"/>
      <c r="B953" s="311"/>
      <c r="C953" s="311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297"/>
      <c r="AC953" s="297"/>
    </row>
    <row r="954" spans="1:29" ht="14.25" customHeight="1" x14ac:dyDescent="0.25">
      <c r="A954" s="212"/>
      <c r="B954" s="311"/>
      <c r="C954" s="311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297"/>
      <c r="AC954" s="297"/>
    </row>
    <row r="955" spans="1:29" ht="14.25" customHeight="1" x14ac:dyDescent="0.25">
      <c r="A955" s="212"/>
      <c r="B955" s="311"/>
      <c r="C955" s="311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297"/>
      <c r="AC955" s="297"/>
    </row>
    <row r="956" spans="1:29" ht="14.25" customHeight="1" x14ac:dyDescent="0.25">
      <c r="A956" s="212"/>
      <c r="B956" s="311"/>
      <c r="C956" s="311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297"/>
      <c r="AC956" s="297"/>
    </row>
    <row r="957" spans="1:29" ht="14.25" customHeight="1" x14ac:dyDescent="0.25">
      <c r="A957" s="212"/>
      <c r="B957" s="311"/>
      <c r="C957" s="311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297"/>
      <c r="AC957" s="297"/>
    </row>
    <row r="958" spans="1:29" ht="14.25" customHeight="1" x14ac:dyDescent="0.25">
      <c r="A958" s="212"/>
      <c r="B958" s="311"/>
      <c r="C958" s="311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297"/>
      <c r="AC958" s="297"/>
    </row>
    <row r="959" spans="1:29" ht="14.25" customHeight="1" x14ac:dyDescent="0.25">
      <c r="A959" s="212"/>
      <c r="B959" s="311"/>
      <c r="C959" s="311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297"/>
      <c r="AC959" s="297"/>
    </row>
    <row r="960" spans="1:29" ht="14.25" customHeight="1" x14ac:dyDescent="0.25">
      <c r="A960" s="212"/>
      <c r="B960" s="311"/>
      <c r="C960" s="311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297"/>
      <c r="AC960" s="297"/>
    </row>
    <row r="961" spans="1:29" ht="14.25" customHeight="1" x14ac:dyDescent="0.25">
      <c r="A961" s="212"/>
      <c r="B961" s="311"/>
      <c r="C961" s="311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297"/>
      <c r="AC961" s="297"/>
    </row>
    <row r="962" spans="1:29" ht="14.25" customHeight="1" x14ac:dyDescent="0.25">
      <c r="A962" s="212"/>
      <c r="B962" s="311"/>
      <c r="C962" s="311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297"/>
      <c r="AC962" s="297"/>
    </row>
    <row r="963" spans="1:29" ht="14.25" customHeight="1" x14ac:dyDescent="0.25">
      <c r="A963" s="212"/>
      <c r="B963" s="311"/>
      <c r="C963" s="311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297"/>
      <c r="AC963" s="297"/>
    </row>
    <row r="964" spans="1:29" ht="14.25" customHeight="1" x14ac:dyDescent="0.25">
      <c r="A964" s="212"/>
      <c r="B964" s="311"/>
      <c r="C964" s="311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297"/>
      <c r="AC964" s="297"/>
    </row>
    <row r="965" spans="1:29" ht="14.25" customHeight="1" x14ac:dyDescent="0.25">
      <c r="A965" s="212"/>
      <c r="B965" s="311"/>
      <c r="C965" s="311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297"/>
      <c r="AC965" s="297"/>
    </row>
    <row r="966" spans="1:29" ht="14.25" customHeight="1" x14ac:dyDescent="0.25">
      <c r="A966" s="212"/>
      <c r="B966" s="311"/>
      <c r="C966" s="311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297"/>
      <c r="AC966" s="297"/>
    </row>
    <row r="967" spans="1:29" ht="14.25" customHeight="1" x14ac:dyDescent="0.25">
      <c r="A967" s="212"/>
      <c r="B967" s="311"/>
      <c r="C967" s="311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297"/>
      <c r="AC967" s="297"/>
    </row>
    <row r="968" spans="1:29" ht="14.25" customHeight="1" x14ac:dyDescent="0.25">
      <c r="A968" s="212"/>
      <c r="B968" s="311"/>
      <c r="C968" s="311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297"/>
      <c r="AC968" s="297"/>
    </row>
    <row r="969" spans="1:29" ht="14.25" customHeight="1" x14ac:dyDescent="0.25">
      <c r="A969" s="212"/>
      <c r="B969" s="311"/>
      <c r="C969" s="311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297"/>
      <c r="AC969" s="297"/>
    </row>
    <row r="970" spans="1:29" ht="14.25" customHeight="1" x14ac:dyDescent="0.25">
      <c r="A970" s="212"/>
      <c r="B970" s="311"/>
      <c r="C970" s="311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297"/>
      <c r="AC970" s="297"/>
    </row>
    <row r="971" spans="1:29" ht="14.25" customHeight="1" x14ac:dyDescent="0.25">
      <c r="A971" s="212"/>
      <c r="B971" s="311"/>
      <c r="C971" s="311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297"/>
      <c r="AC971" s="297"/>
    </row>
    <row r="972" spans="1:29" ht="14.25" customHeight="1" x14ac:dyDescent="0.25">
      <c r="A972" s="212"/>
      <c r="B972" s="311"/>
      <c r="C972" s="311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297"/>
      <c r="AC972" s="297"/>
    </row>
    <row r="973" spans="1:29" ht="14.25" customHeight="1" x14ac:dyDescent="0.25">
      <c r="A973" s="212"/>
      <c r="B973" s="311"/>
      <c r="C973" s="311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297"/>
      <c r="AC973" s="297"/>
    </row>
    <row r="974" spans="1:29" ht="14.25" customHeight="1" x14ac:dyDescent="0.25">
      <c r="A974" s="212"/>
      <c r="B974" s="311"/>
      <c r="C974" s="311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297"/>
      <c r="AC974" s="297"/>
    </row>
    <row r="975" spans="1:29" ht="14.25" customHeight="1" x14ac:dyDescent="0.25">
      <c r="A975" s="212"/>
      <c r="B975" s="311"/>
      <c r="C975" s="311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297"/>
      <c r="AC975" s="297"/>
    </row>
    <row r="976" spans="1:29" ht="14.25" customHeight="1" x14ac:dyDescent="0.25">
      <c r="A976" s="212"/>
      <c r="B976" s="311"/>
      <c r="C976" s="311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297"/>
      <c r="AC976" s="297"/>
    </row>
    <row r="977" spans="1:29" ht="14.25" customHeight="1" x14ac:dyDescent="0.25">
      <c r="A977" s="212"/>
      <c r="B977" s="311"/>
      <c r="C977" s="311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297"/>
      <c r="AC977" s="297"/>
    </row>
    <row r="978" spans="1:29" ht="14.25" customHeight="1" x14ac:dyDescent="0.25">
      <c r="A978" s="212"/>
      <c r="B978" s="311"/>
      <c r="C978" s="311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297"/>
      <c r="AC978" s="297"/>
    </row>
    <row r="979" spans="1:29" ht="14.25" customHeight="1" x14ac:dyDescent="0.25">
      <c r="A979" s="212"/>
      <c r="B979" s="311"/>
      <c r="C979" s="311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297"/>
      <c r="AC979" s="297"/>
    </row>
    <row r="980" spans="1:29" ht="14.25" customHeight="1" x14ac:dyDescent="0.25">
      <c r="A980" s="212"/>
      <c r="B980" s="311"/>
      <c r="C980" s="311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297"/>
      <c r="AC980" s="297"/>
    </row>
    <row r="981" spans="1:29" ht="14.25" customHeight="1" x14ac:dyDescent="0.25">
      <c r="A981" s="212"/>
      <c r="B981" s="311"/>
      <c r="C981" s="311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297"/>
      <c r="AC981" s="297"/>
    </row>
    <row r="982" spans="1:29" ht="14.25" customHeight="1" x14ac:dyDescent="0.25">
      <c r="A982" s="212"/>
      <c r="B982" s="311"/>
      <c r="C982" s="311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297"/>
      <c r="AC982" s="297"/>
    </row>
    <row r="983" spans="1:29" ht="14.25" customHeight="1" x14ac:dyDescent="0.25">
      <c r="A983" s="212"/>
      <c r="B983" s="311"/>
      <c r="C983" s="311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297"/>
      <c r="AC983" s="297"/>
    </row>
    <row r="984" spans="1:29" ht="14.25" customHeight="1" x14ac:dyDescent="0.25">
      <c r="A984" s="212"/>
      <c r="B984" s="311"/>
      <c r="C984" s="311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297"/>
      <c r="AC984" s="297"/>
    </row>
    <row r="985" spans="1:29" ht="14.25" customHeight="1" x14ac:dyDescent="0.25">
      <c r="A985" s="212"/>
      <c r="B985" s="311"/>
      <c r="C985" s="311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297"/>
      <c r="AC985" s="297"/>
    </row>
    <row r="986" spans="1:29" ht="14.25" customHeight="1" x14ac:dyDescent="0.25">
      <c r="A986" s="212"/>
      <c r="B986" s="311"/>
      <c r="C986" s="311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297"/>
      <c r="AC986" s="297"/>
    </row>
    <row r="987" spans="1:29" ht="14.25" customHeight="1" x14ac:dyDescent="0.25">
      <c r="A987" s="212"/>
      <c r="B987" s="311"/>
      <c r="C987" s="311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297"/>
      <c r="AC987" s="297"/>
    </row>
    <row r="988" spans="1:29" ht="14.25" customHeight="1" x14ac:dyDescent="0.25">
      <c r="A988" s="212"/>
      <c r="B988" s="311"/>
      <c r="C988" s="311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297"/>
      <c r="AC988" s="297"/>
    </row>
    <row r="989" spans="1:29" ht="14.25" customHeight="1" x14ac:dyDescent="0.25">
      <c r="A989" s="212"/>
      <c r="B989" s="311"/>
      <c r="C989" s="311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297"/>
      <c r="AC989" s="297"/>
    </row>
    <row r="990" spans="1:29" ht="14.25" customHeight="1" x14ac:dyDescent="0.25">
      <c r="A990" s="212"/>
      <c r="B990" s="311"/>
      <c r="C990" s="311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297"/>
      <c r="AC990" s="297"/>
    </row>
    <row r="991" spans="1:29" ht="14.25" customHeight="1" x14ac:dyDescent="0.25">
      <c r="A991" s="212"/>
      <c r="B991" s="311"/>
      <c r="C991" s="311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297"/>
      <c r="AC991" s="297"/>
    </row>
    <row r="992" spans="1:29" ht="14.25" customHeight="1" x14ac:dyDescent="0.25">
      <c r="A992" s="212"/>
      <c r="B992" s="311"/>
      <c r="C992" s="311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297"/>
      <c r="AC992" s="297"/>
    </row>
    <row r="993" spans="1:29" ht="14.25" customHeight="1" x14ac:dyDescent="0.25">
      <c r="A993" s="212"/>
      <c r="B993" s="311"/>
      <c r="C993" s="311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297"/>
      <c r="AC993" s="297"/>
    </row>
    <row r="994" spans="1:29" ht="14.25" customHeight="1" x14ac:dyDescent="0.25">
      <c r="A994" s="212"/>
      <c r="B994" s="311"/>
      <c r="C994" s="311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297"/>
      <c r="AC994" s="297"/>
    </row>
    <row r="995" spans="1:29" ht="14.25" customHeight="1" x14ac:dyDescent="0.25">
      <c r="A995" s="212"/>
      <c r="B995" s="311"/>
      <c r="C995" s="311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297"/>
      <c r="AC995" s="297"/>
    </row>
    <row r="996" spans="1:29" ht="14.25" customHeight="1" x14ac:dyDescent="0.25">
      <c r="A996" s="212"/>
      <c r="B996" s="311"/>
      <c r="C996" s="311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297"/>
      <c r="AC996" s="297"/>
    </row>
    <row r="997" spans="1:29" ht="14.25" customHeight="1" x14ac:dyDescent="0.25">
      <c r="A997" s="212"/>
      <c r="B997" s="311"/>
      <c r="C997" s="311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297"/>
      <c r="AC997" s="297"/>
    </row>
    <row r="998" spans="1:29" ht="14.25" customHeight="1" x14ac:dyDescent="0.25">
      <c r="A998" s="212"/>
      <c r="B998" s="311"/>
      <c r="C998" s="311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297"/>
      <c r="AC998" s="297"/>
    </row>
    <row r="999" spans="1:29" ht="14.25" customHeight="1" x14ac:dyDescent="0.25">
      <c r="A999" s="212"/>
      <c r="B999" s="311"/>
      <c r="C999" s="311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297"/>
      <c r="AC999" s="297"/>
    </row>
    <row r="1000" spans="1:29" ht="14.25" customHeight="1" x14ac:dyDescent="0.25">
      <c r="A1000" s="212"/>
      <c r="B1000" s="311"/>
      <c r="C1000" s="311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297"/>
      <c r="AC1000" s="297"/>
    </row>
  </sheetData>
  <mergeCells count="30">
    <mergeCell ref="B27:C27"/>
    <mergeCell ref="B29:C29"/>
    <mergeCell ref="A30:C30"/>
    <mergeCell ref="B12:C12"/>
    <mergeCell ref="B13:C13"/>
    <mergeCell ref="B14:C14"/>
    <mergeCell ref="B16:C16"/>
    <mergeCell ref="B17:C17"/>
    <mergeCell ref="B18:C18"/>
    <mergeCell ref="B19:C19"/>
    <mergeCell ref="B10:C10"/>
    <mergeCell ref="B11:C11"/>
    <mergeCell ref="B21:C21"/>
    <mergeCell ref="B23:C23"/>
    <mergeCell ref="B25:C25"/>
    <mergeCell ref="B3:C3"/>
    <mergeCell ref="B4:C4"/>
    <mergeCell ref="B5:C5"/>
    <mergeCell ref="B7:C7"/>
    <mergeCell ref="B9:C9"/>
    <mergeCell ref="S1:U1"/>
    <mergeCell ref="V1:X1"/>
    <mergeCell ref="Y1:AA1"/>
    <mergeCell ref="A1:A2"/>
    <mergeCell ref="B1:C2"/>
    <mergeCell ref="D1:F1"/>
    <mergeCell ref="G1:I1"/>
    <mergeCell ref="J1:L1"/>
    <mergeCell ref="M1:O1"/>
    <mergeCell ref="P1:R1"/>
  </mergeCells>
  <printOptions horizontalCentered="1"/>
  <pageMargins left="0.70866141732283472" right="0.70866141732283472" top="0.74803149606299213" bottom="0.35433070866141736" header="0" footer="0"/>
  <pageSetup paperSize="9" orientation="landscape"/>
  <headerFooter>
    <oddHeader>&amp;CMartonvásár Város Önkormányzatának kiadásai 2020. (intézmények nélkül)&amp;R 5.melléklet</oddHeader>
  </headerFooter>
  <colBreaks count="1" manualBreakCount="1">
    <brk id="1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3" width="11.375" customWidth="1"/>
    <col min="4" max="6" width="9.625" customWidth="1"/>
    <col min="7" max="26" width="8" customWidth="1"/>
  </cols>
  <sheetData>
    <row r="1" spans="1:26" ht="15.75" customHeight="1" x14ac:dyDescent="0.25">
      <c r="A1" s="212"/>
      <c r="B1" s="32"/>
      <c r="C1" s="32"/>
      <c r="D1" s="761" t="s">
        <v>414</v>
      </c>
      <c r="E1" s="762"/>
      <c r="F1" s="76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24.75" customHeight="1" x14ac:dyDescent="0.25">
      <c r="A2" s="803" t="s">
        <v>118</v>
      </c>
      <c r="B2" s="805" t="s">
        <v>63</v>
      </c>
      <c r="C2" s="806"/>
      <c r="D2" s="809" t="s">
        <v>415</v>
      </c>
      <c r="E2" s="766"/>
      <c r="F2" s="754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</row>
    <row r="3" spans="1:26" ht="14.25" customHeight="1" x14ac:dyDescent="0.2">
      <c r="A3" s="804"/>
      <c r="B3" s="807"/>
      <c r="C3" s="798"/>
      <c r="D3" s="72" t="s">
        <v>64</v>
      </c>
      <c r="E3" s="72" t="s">
        <v>65</v>
      </c>
      <c r="F3" s="72" t="s">
        <v>386</v>
      </c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14.25" customHeight="1" x14ac:dyDescent="0.2">
      <c r="A4" s="764"/>
      <c r="B4" s="808"/>
      <c r="C4" s="796"/>
      <c r="D4" s="810" t="s">
        <v>416</v>
      </c>
      <c r="E4" s="766"/>
      <c r="F4" s="754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</row>
    <row r="5" spans="1:26" ht="12" customHeight="1" x14ac:dyDescent="0.25">
      <c r="A5" s="77" t="s">
        <v>387</v>
      </c>
      <c r="B5" s="802" t="s">
        <v>388</v>
      </c>
      <c r="C5" s="754"/>
      <c r="D5" s="315"/>
      <c r="E5" s="316"/>
      <c r="F5" s="136">
        <f>+E5+D5</f>
        <v>0</v>
      </c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2" customHeight="1" x14ac:dyDescent="0.25">
      <c r="A6" s="77" t="s">
        <v>389</v>
      </c>
      <c r="B6" s="802" t="s">
        <v>390</v>
      </c>
      <c r="C6" s="754"/>
      <c r="D6" s="315">
        <v>33743</v>
      </c>
      <c r="E6" s="315"/>
      <c r="F6" s="317">
        <f>D6+E6</f>
        <v>33743</v>
      </c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2" customHeight="1" x14ac:dyDescent="0.25">
      <c r="A7" s="318" t="s">
        <v>391</v>
      </c>
      <c r="B7" s="811" t="s">
        <v>121</v>
      </c>
      <c r="C7" s="806"/>
      <c r="D7" s="319">
        <f t="shared" ref="D7:F7" si="0">SUM(D5:D6)</f>
        <v>33743</v>
      </c>
      <c r="E7" s="319">
        <f t="shared" si="0"/>
        <v>0</v>
      </c>
      <c r="F7" s="319">
        <f t="shared" si="0"/>
        <v>33743</v>
      </c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2" customHeight="1" x14ac:dyDescent="0.25">
      <c r="A8" s="320"/>
      <c r="B8" s="321"/>
      <c r="C8" s="321"/>
      <c r="D8" s="322"/>
      <c r="E8" s="323"/>
      <c r="F8" s="205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2" customHeight="1" x14ac:dyDescent="0.25">
      <c r="A9" s="77" t="s">
        <v>392</v>
      </c>
      <c r="B9" s="802" t="s">
        <v>124</v>
      </c>
      <c r="C9" s="754"/>
      <c r="D9" s="317">
        <v>6193</v>
      </c>
      <c r="E9" s="317"/>
      <c r="F9" s="317">
        <f>D9+E9</f>
        <v>6193</v>
      </c>
      <c r="G9" s="312"/>
      <c r="H9" s="312"/>
      <c r="I9" s="1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2" customHeight="1" x14ac:dyDescent="0.25">
      <c r="A10" s="324"/>
      <c r="B10" s="325"/>
      <c r="C10" s="326"/>
      <c r="D10" s="327"/>
      <c r="E10" s="328"/>
      <c r="F10" s="329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2" customHeight="1" x14ac:dyDescent="0.25">
      <c r="A11" s="330" t="s">
        <v>417</v>
      </c>
      <c r="B11" s="795" t="s">
        <v>418</v>
      </c>
      <c r="C11" s="796"/>
      <c r="D11" s="331">
        <v>60</v>
      </c>
      <c r="E11" s="136"/>
      <c r="F11" s="331">
        <f t="shared" ref="F11:F13" si="1">D11+E11</f>
        <v>60</v>
      </c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2" customHeight="1" x14ac:dyDescent="0.25">
      <c r="A12" s="61" t="s">
        <v>419</v>
      </c>
      <c r="B12" s="801" t="s">
        <v>420</v>
      </c>
      <c r="C12" s="754"/>
      <c r="D12" s="136">
        <f>400+150+400+180</f>
        <v>1130</v>
      </c>
      <c r="E12" s="136"/>
      <c r="F12" s="331">
        <f t="shared" si="1"/>
        <v>1130</v>
      </c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2" customHeight="1" x14ac:dyDescent="0.25">
      <c r="A13" s="61" t="s">
        <v>421</v>
      </c>
      <c r="B13" s="801" t="s">
        <v>422</v>
      </c>
      <c r="C13" s="754"/>
      <c r="D13" s="136"/>
      <c r="E13" s="317"/>
      <c r="F13" s="331">
        <f t="shared" si="1"/>
        <v>0</v>
      </c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2" customHeight="1" x14ac:dyDescent="0.25">
      <c r="A14" s="77" t="s">
        <v>393</v>
      </c>
      <c r="B14" s="802" t="s">
        <v>394</v>
      </c>
      <c r="C14" s="754"/>
      <c r="D14" s="317">
        <f t="shared" ref="D14:F14" si="2">SUM(D11:D13)</f>
        <v>1190</v>
      </c>
      <c r="E14" s="317">
        <f t="shared" si="2"/>
        <v>0</v>
      </c>
      <c r="F14" s="317">
        <f t="shared" si="2"/>
        <v>1190</v>
      </c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</row>
    <row r="15" spans="1:26" ht="12" customHeight="1" x14ac:dyDescent="0.25">
      <c r="A15" s="61" t="s">
        <v>423</v>
      </c>
      <c r="B15" s="801" t="s">
        <v>424</v>
      </c>
      <c r="C15" s="754"/>
      <c r="D15" s="136">
        <v>100</v>
      </c>
      <c r="E15" s="136"/>
      <c r="F15" s="331">
        <f t="shared" ref="F15:F16" si="3">D15+E15</f>
        <v>100</v>
      </c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2" customHeight="1" x14ac:dyDescent="0.25">
      <c r="A16" s="61" t="s">
        <v>425</v>
      </c>
      <c r="B16" s="801" t="s">
        <v>426</v>
      </c>
      <c r="C16" s="754"/>
      <c r="D16" s="136">
        <v>200</v>
      </c>
      <c r="E16" s="136"/>
      <c r="F16" s="331">
        <f t="shared" si="3"/>
        <v>200</v>
      </c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2" customHeight="1" x14ac:dyDescent="0.25">
      <c r="A17" s="77" t="s">
        <v>395</v>
      </c>
      <c r="B17" s="802" t="s">
        <v>396</v>
      </c>
      <c r="C17" s="754"/>
      <c r="D17" s="317">
        <f t="shared" ref="D17:F17" si="4">SUM(D15:D16)</f>
        <v>300</v>
      </c>
      <c r="E17" s="317">
        <f t="shared" si="4"/>
        <v>0</v>
      </c>
      <c r="F17" s="317">
        <f t="shared" si="4"/>
        <v>300</v>
      </c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</row>
    <row r="18" spans="1:26" ht="12" customHeight="1" x14ac:dyDescent="0.25">
      <c r="A18" s="61" t="s">
        <v>427</v>
      </c>
      <c r="B18" s="801" t="s">
        <v>428</v>
      </c>
      <c r="C18" s="754"/>
      <c r="D18" s="136"/>
      <c r="E18" s="136"/>
      <c r="F18" s="331">
        <f t="shared" ref="F18:F24" si="5">D18+E18</f>
        <v>0</v>
      </c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2" customHeight="1" x14ac:dyDescent="0.25">
      <c r="A19" s="61" t="s">
        <v>429</v>
      </c>
      <c r="B19" s="801" t="s">
        <v>430</v>
      </c>
      <c r="C19" s="754"/>
      <c r="D19" s="136"/>
      <c r="E19" s="136"/>
      <c r="F19" s="331">
        <f t="shared" si="5"/>
        <v>0</v>
      </c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2" customHeight="1" x14ac:dyDescent="0.25">
      <c r="A20" s="61" t="s">
        <v>431</v>
      </c>
      <c r="B20" s="801" t="s">
        <v>432</v>
      </c>
      <c r="C20" s="754"/>
      <c r="D20" s="136"/>
      <c r="E20" s="136"/>
      <c r="F20" s="331">
        <f t="shared" si="5"/>
        <v>0</v>
      </c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2" customHeight="1" x14ac:dyDescent="0.25">
      <c r="A21" s="61" t="s">
        <v>433</v>
      </c>
      <c r="B21" s="801" t="s">
        <v>434</v>
      </c>
      <c r="C21" s="754"/>
      <c r="D21" s="136"/>
      <c r="E21" s="136"/>
      <c r="F21" s="331">
        <f t="shared" si="5"/>
        <v>0</v>
      </c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2" customHeight="1" x14ac:dyDescent="0.25">
      <c r="A22" s="61" t="s">
        <v>435</v>
      </c>
      <c r="B22" s="801" t="s">
        <v>436</v>
      </c>
      <c r="C22" s="754"/>
      <c r="D22" s="136"/>
      <c r="E22" s="136"/>
      <c r="F22" s="331">
        <f t="shared" si="5"/>
        <v>0</v>
      </c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2" customHeight="1" x14ac:dyDescent="0.25">
      <c r="A23" s="61" t="s">
        <v>437</v>
      </c>
      <c r="B23" s="801" t="s">
        <v>438</v>
      </c>
      <c r="C23" s="754"/>
      <c r="D23" s="331">
        <f>2500-1500</f>
        <v>1000</v>
      </c>
      <c r="E23" s="136"/>
      <c r="F23" s="331">
        <f t="shared" si="5"/>
        <v>1000</v>
      </c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2" customHeight="1" x14ac:dyDescent="0.25">
      <c r="A24" s="61" t="s">
        <v>439</v>
      </c>
      <c r="B24" s="801" t="s">
        <v>440</v>
      </c>
      <c r="C24" s="754"/>
      <c r="D24" s="136">
        <f>78+200+510+4800+2640-1500</f>
        <v>6728</v>
      </c>
      <c r="E24" s="136"/>
      <c r="F24" s="331">
        <f t="shared" si="5"/>
        <v>6728</v>
      </c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12" customHeight="1" x14ac:dyDescent="0.25">
      <c r="A25" s="77" t="s">
        <v>397</v>
      </c>
      <c r="B25" s="802" t="s">
        <v>398</v>
      </c>
      <c r="C25" s="754"/>
      <c r="D25" s="317">
        <f>+D24+D23+D22+D21+D20+D19+D18</f>
        <v>7728</v>
      </c>
      <c r="E25" s="317">
        <f t="shared" ref="E25:F25" si="6">SUM(E18:E24)</f>
        <v>0</v>
      </c>
      <c r="F25" s="317">
        <f t="shared" si="6"/>
        <v>7728</v>
      </c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</row>
    <row r="26" spans="1:26" ht="12" customHeight="1" x14ac:dyDescent="0.25">
      <c r="A26" s="61" t="s">
        <v>441</v>
      </c>
      <c r="B26" s="801" t="s">
        <v>442</v>
      </c>
      <c r="C26" s="754"/>
      <c r="D26" s="136"/>
      <c r="E26" s="136"/>
      <c r="F26" s="331">
        <f t="shared" ref="F26:F27" si="7">D26+E26</f>
        <v>0</v>
      </c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</row>
    <row r="27" spans="1:26" ht="12" customHeight="1" x14ac:dyDescent="0.25">
      <c r="A27" s="61" t="s">
        <v>443</v>
      </c>
      <c r="B27" s="801" t="s">
        <v>444</v>
      </c>
      <c r="C27" s="754"/>
      <c r="D27" s="136"/>
      <c r="E27" s="136"/>
      <c r="F27" s="331">
        <f t="shared" si="7"/>
        <v>0</v>
      </c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2" customHeight="1" x14ac:dyDescent="0.25">
      <c r="A28" s="77" t="s">
        <v>399</v>
      </c>
      <c r="B28" s="802" t="s">
        <v>400</v>
      </c>
      <c r="C28" s="754"/>
      <c r="D28" s="317">
        <f t="shared" ref="D28:F28" si="8">SUM(D26:D27)</f>
        <v>0</v>
      </c>
      <c r="E28" s="317">
        <f t="shared" si="8"/>
        <v>0</v>
      </c>
      <c r="F28" s="317">
        <f t="shared" si="8"/>
        <v>0</v>
      </c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12" customHeight="1" x14ac:dyDescent="0.25">
      <c r="A29" s="61" t="s">
        <v>445</v>
      </c>
      <c r="B29" s="801" t="s">
        <v>446</v>
      </c>
      <c r="C29" s="754"/>
      <c r="D29" s="136">
        <f>100+22+50+100+50+16+27+54+140+675-405</f>
        <v>829</v>
      </c>
      <c r="E29" s="136"/>
      <c r="F29" s="331">
        <f t="shared" ref="F29:F33" si="9">D29+E29</f>
        <v>829</v>
      </c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</row>
    <row r="30" spans="1:26" ht="12" customHeight="1" x14ac:dyDescent="0.25">
      <c r="A30" s="61" t="s">
        <v>447</v>
      </c>
      <c r="B30" s="801" t="s">
        <v>448</v>
      </c>
      <c r="C30" s="754"/>
      <c r="D30" s="136"/>
      <c r="E30" s="136"/>
      <c r="F30" s="331">
        <f t="shared" si="9"/>
        <v>0</v>
      </c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</row>
    <row r="31" spans="1:26" ht="12" customHeight="1" x14ac:dyDescent="0.25">
      <c r="A31" s="61" t="s">
        <v>449</v>
      </c>
      <c r="B31" s="801" t="s">
        <v>450</v>
      </c>
      <c r="C31" s="754"/>
      <c r="D31" s="136"/>
      <c r="E31" s="136"/>
      <c r="F31" s="331">
        <f t="shared" si="9"/>
        <v>0</v>
      </c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</row>
    <row r="32" spans="1:26" ht="12" customHeight="1" x14ac:dyDescent="0.25">
      <c r="A32" s="61" t="s">
        <v>451</v>
      </c>
      <c r="B32" s="801" t="s">
        <v>452</v>
      </c>
      <c r="C32" s="754"/>
      <c r="D32" s="136"/>
      <c r="E32" s="136"/>
      <c r="F32" s="331">
        <f t="shared" si="9"/>
        <v>0</v>
      </c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</row>
    <row r="33" spans="1:26" ht="12" customHeight="1" x14ac:dyDescent="0.25">
      <c r="A33" s="61" t="s">
        <v>453</v>
      </c>
      <c r="B33" s="801" t="s">
        <v>454</v>
      </c>
      <c r="C33" s="754"/>
      <c r="D33" s="136">
        <v>20</v>
      </c>
      <c r="E33" s="136"/>
      <c r="F33" s="331">
        <f t="shared" si="9"/>
        <v>20</v>
      </c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</row>
    <row r="34" spans="1:26" ht="12" customHeight="1" x14ac:dyDescent="0.25">
      <c r="A34" s="77" t="s">
        <v>401</v>
      </c>
      <c r="B34" s="802" t="s">
        <v>402</v>
      </c>
      <c r="C34" s="754"/>
      <c r="D34" s="317">
        <f t="shared" ref="D34:F34" si="10">SUM(D29:D33)</f>
        <v>849</v>
      </c>
      <c r="E34" s="317">
        <f t="shared" si="10"/>
        <v>0</v>
      </c>
      <c r="F34" s="317">
        <f t="shared" si="10"/>
        <v>849</v>
      </c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</row>
    <row r="35" spans="1:26" ht="12" customHeight="1" x14ac:dyDescent="0.25">
      <c r="A35" s="318" t="s">
        <v>403</v>
      </c>
      <c r="B35" s="811" t="s">
        <v>126</v>
      </c>
      <c r="C35" s="806"/>
      <c r="D35" s="334">
        <f>+D34+D28+D25+D17+D14</f>
        <v>10067</v>
      </c>
      <c r="E35" s="317">
        <f t="shared" ref="E35:F35" si="11">E14+E17+E25+E34</f>
        <v>0</v>
      </c>
      <c r="F35" s="334">
        <f t="shared" si="11"/>
        <v>10067</v>
      </c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</row>
    <row r="36" spans="1:26" ht="12" customHeight="1" x14ac:dyDescent="0.25">
      <c r="A36" s="320"/>
      <c r="B36" s="321"/>
      <c r="C36" s="321"/>
      <c r="D36" s="335"/>
      <c r="E36" s="317"/>
      <c r="F36" s="205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</row>
    <row r="37" spans="1:26" ht="12" hidden="1" customHeight="1" x14ac:dyDescent="0.25">
      <c r="A37" s="61" t="s">
        <v>455</v>
      </c>
      <c r="B37" s="812" t="s">
        <v>456</v>
      </c>
      <c r="C37" s="754"/>
      <c r="D37" s="136"/>
      <c r="E37" s="317"/>
      <c r="F37" s="336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</row>
    <row r="38" spans="1:26" ht="12" hidden="1" customHeight="1" x14ac:dyDescent="0.25">
      <c r="A38" s="61" t="s">
        <v>457</v>
      </c>
      <c r="B38" s="812" t="s">
        <v>458</v>
      </c>
      <c r="C38" s="754"/>
      <c r="D38" s="136"/>
      <c r="E38" s="317"/>
      <c r="F38" s="336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</row>
    <row r="39" spans="1:26" ht="12" hidden="1" customHeight="1" x14ac:dyDescent="0.25">
      <c r="A39" s="61" t="s">
        <v>459</v>
      </c>
      <c r="B39" s="812" t="s">
        <v>460</v>
      </c>
      <c r="C39" s="754"/>
      <c r="D39" s="136"/>
      <c r="E39" s="317"/>
      <c r="F39" s="336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</row>
    <row r="40" spans="1:26" ht="12" hidden="1" customHeight="1" x14ac:dyDescent="0.25">
      <c r="A40" s="61" t="s">
        <v>461</v>
      </c>
      <c r="B40" s="812" t="s">
        <v>462</v>
      </c>
      <c r="C40" s="754"/>
      <c r="D40" s="136"/>
      <c r="E40" s="317"/>
      <c r="F40" s="336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</row>
    <row r="41" spans="1:26" ht="12" hidden="1" customHeight="1" x14ac:dyDescent="0.25">
      <c r="A41" s="61" t="s">
        <v>463</v>
      </c>
      <c r="B41" s="812" t="s">
        <v>464</v>
      </c>
      <c r="C41" s="754"/>
      <c r="D41" s="136"/>
      <c r="E41" s="317"/>
      <c r="F41" s="336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</row>
    <row r="42" spans="1:26" ht="12" hidden="1" customHeight="1" x14ac:dyDescent="0.25">
      <c r="A42" s="61" t="s">
        <v>465</v>
      </c>
      <c r="B42" s="801" t="s">
        <v>466</v>
      </c>
      <c r="C42" s="754"/>
      <c r="D42" s="136"/>
      <c r="E42" s="317"/>
      <c r="F42" s="336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</row>
    <row r="43" spans="1:26" ht="12" customHeight="1" x14ac:dyDescent="0.25">
      <c r="A43" s="318" t="s">
        <v>405</v>
      </c>
      <c r="B43" s="811" t="s">
        <v>130</v>
      </c>
      <c r="C43" s="806"/>
      <c r="D43" s="334">
        <f>+D42+D41+D40+D39+D38+D37</f>
        <v>0</v>
      </c>
      <c r="E43" s="317"/>
      <c r="F43" s="337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</row>
    <row r="44" spans="1:26" ht="12" customHeight="1" x14ac:dyDescent="0.25">
      <c r="A44" s="320"/>
      <c r="B44" s="321"/>
      <c r="C44" s="321"/>
      <c r="D44" s="335"/>
      <c r="E44" s="317"/>
      <c r="F44" s="205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</row>
    <row r="45" spans="1:26" ht="12" hidden="1" customHeight="1" x14ac:dyDescent="0.25">
      <c r="A45" s="330" t="s">
        <v>467</v>
      </c>
      <c r="B45" s="795" t="s">
        <v>468</v>
      </c>
      <c r="C45" s="796"/>
      <c r="D45" s="331"/>
      <c r="E45" s="317"/>
      <c r="F45" s="338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</row>
    <row r="46" spans="1:26" ht="12" hidden="1" customHeight="1" x14ac:dyDescent="0.25">
      <c r="A46" s="61" t="s">
        <v>469</v>
      </c>
      <c r="B46" s="801" t="s">
        <v>470</v>
      </c>
      <c r="C46" s="754"/>
      <c r="D46" s="136"/>
      <c r="E46" s="317"/>
      <c r="F46" s="336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</row>
    <row r="47" spans="1:26" ht="12" hidden="1" customHeight="1" x14ac:dyDescent="0.25">
      <c r="A47" s="61" t="s">
        <v>471</v>
      </c>
      <c r="B47" s="801" t="s">
        <v>472</v>
      </c>
      <c r="C47" s="754"/>
      <c r="D47" s="136"/>
      <c r="E47" s="317"/>
      <c r="F47" s="336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</row>
    <row r="48" spans="1:26" ht="12" hidden="1" customHeight="1" x14ac:dyDescent="0.25">
      <c r="A48" s="61" t="s">
        <v>473</v>
      </c>
      <c r="B48" s="801" t="s">
        <v>474</v>
      </c>
      <c r="C48" s="754"/>
      <c r="D48" s="136"/>
      <c r="E48" s="317"/>
      <c r="F48" s="336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12" hidden="1" customHeight="1" x14ac:dyDescent="0.25">
      <c r="A49" s="61" t="s">
        <v>475</v>
      </c>
      <c r="B49" s="801" t="s">
        <v>476</v>
      </c>
      <c r="C49" s="754"/>
      <c r="D49" s="136"/>
      <c r="E49" s="317"/>
      <c r="F49" s="336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</row>
    <row r="50" spans="1:26" ht="12" hidden="1" customHeight="1" x14ac:dyDescent="0.25">
      <c r="A50" s="61" t="s">
        <v>477</v>
      </c>
      <c r="B50" s="801" t="s">
        <v>478</v>
      </c>
      <c r="C50" s="754"/>
      <c r="D50" s="136"/>
      <c r="E50" s="317"/>
      <c r="F50" s="336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</row>
    <row r="51" spans="1:26" ht="12" hidden="1" customHeight="1" x14ac:dyDescent="0.25">
      <c r="A51" s="61" t="s">
        <v>479</v>
      </c>
      <c r="B51" s="801" t="s">
        <v>480</v>
      </c>
      <c r="C51" s="754"/>
      <c r="D51" s="136"/>
      <c r="E51" s="317"/>
      <c r="F51" s="336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12" customHeight="1" x14ac:dyDescent="0.25">
      <c r="A52" s="318" t="s">
        <v>407</v>
      </c>
      <c r="B52" s="811" t="s">
        <v>140</v>
      </c>
      <c r="C52" s="806"/>
      <c r="D52" s="339">
        <f>+D51+D50+D49+D48+D47+D46+D45</f>
        <v>0</v>
      </c>
      <c r="E52" s="317"/>
      <c r="F52" s="337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12" customHeight="1" x14ac:dyDescent="0.25">
      <c r="A53" s="320"/>
      <c r="B53" s="321"/>
      <c r="C53" s="321"/>
      <c r="D53" s="335"/>
      <c r="E53" s="317"/>
      <c r="F53" s="205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</row>
    <row r="54" spans="1:26" ht="12" hidden="1" customHeight="1" x14ac:dyDescent="0.25">
      <c r="A54" s="330" t="s">
        <v>481</v>
      </c>
      <c r="B54" s="795" t="s">
        <v>482</v>
      </c>
      <c r="C54" s="796"/>
      <c r="D54" s="331"/>
      <c r="E54" s="317"/>
      <c r="F54" s="338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</row>
    <row r="55" spans="1:26" ht="12" hidden="1" customHeight="1" x14ac:dyDescent="0.25">
      <c r="A55" s="61" t="s">
        <v>483</v>
      </c>
      <c r="B55" s="801" t="s">
        <v>484</v>
      </c>
      <c r="C55" s="754"/>
      <c r="D55" s="136"/>
      <c r="E55" s="317"/>
      <c r="F55" s="336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</row>
    <row r="56" spans="1:26" ht="12" hidden="1" customHeight="1" x14ac:dyDescent="0.25">
      <c r="A56" s="61" t="s">
        <v>485</v>
      </c>
      <c r="B56" s="801" t="s">
        <v>486</v>
      </c>
      <c r="C56" s="754"/>
      <c r="D56" s="136"/>
      <c r="E56" s="317"/>
      <c r="F56" s="336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</row>
    <row r="57" spans="1:26" ht="12" hidden="1" customHeight="1" x14ac:dyDescent="0.25">
      <c r="A57" s="61" t="s">
        <v>487</v>
      </c>
      <c r="B57" s="801" t="s">
        <v>488</v>
      </c>
      <c r="C57" s="754"/>
      <c r="D57" s="136"/>
      <c r="E57" s="317"/>
      <c r="F57" s="336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</row>
    <row r="58" spans="1:26" ht="12" customHeight="1" x14ac:dyDescent="0.25">
      <c r="A58" s="77" t="s">
        <v>408</v>
      </c>
      <c r="B58" s="802" t="s">
        <v>145</v>
      </c>
      <c r="C58" s="754"/>
      <c r="D58" s="317"/>
      <c r="E58" s="317"/>
      <c r="F58" s="336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</row>
    <row r="59" spans="1:26" ht="12" customHeight="1" x14ac:dyDescent="0.25">
      <c r="A59" s="320"/>
      <c r="B59" s="340"/>
      <c r="C59" s="340"/>
      <c r="D59" s="335"/>
      <c r="E59" s="317"/>
      <c r="F59" s="205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</row>
    <row r="60" spans="1:26" ht="12" hidden="1" customHeight="1" x14ac:dyDescent="0.25">
      <c r="A60" s="324" t="s">
        <v>489</v>
      </c>
      <c r="B60" s="795" t="s">
        <v>490</v>
      </c>
      <c r="C60" s="796"/>
      <c r="D60" s="136"/>
      <c r="E60" s="317"/>
      <c r="F60" s="336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</row>
    <row r="61" spans="1:26" ht="12" hidden="1" customHeight="1" x14ac:dyDescent="0.25">
      <c r="A61" s="324" t="s">
        <v>491</v>
      </c>
      <c r="B61" s="801" t="s">
        <v>492</v>
      </c>
      <c r="C61" s="754"/>
      <c r="D61" s="331"/>
      <c r="E61" s="317"/>
      <c r="F61" s="338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</row>
    <row r="62" spans="1:26" ht="12" hidden="1" customHeight="1" x14ac:dyDescent="0.25">
      <c r="A62" s="330" t="s">
        <v>493</v>
      </c>
      <c r="B62" s="795" t="s">
        <v>494</v>
      </c>
      <c r="C62" s="796"/>
      <c r="D62" s="331"/>
      <c r="E62" s="317"/>
      <c r="F62" s="338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</row>
    <row r="63" spans="1:26" ht="12" customHeight="1" x14ac:dyDescent="0.25">
      <c r="A63" s="341" t="s">
        <v>409</v>
      </c>
      <c r="B63" s="797" t="s">
        <v>149</v>
      </c>
      <c r="C63" s="798"/>
      <c r="D63" s="136">
        <f>+D62+D60</f>
        <v>0</v>
      </c>
      <c r="E63" s="317"/>
      <c r="F63" s="34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</row>
    <row r="64" spans="1:26" ht="12" customHeight="1" x14ac:dyDescent="0.25">
      <c r="A64" s="343"/>
      <c r="B64" s="344"/>
      <c r="C64" s="344"/>
      <c r="D64" s="345"/>
      <c r="E64" s="317"/>
      <c r="F64" s="346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</row>
    <row r="65" spans="1:26" ht="12" customHeight="1" x14ac:dyDescent="0.25">
      <c r="A65" s="347" t="s">
        <v>410</v>
      </c>
      <c r="B65" s="799" t="s">
        <v>411</v>
      </c>
      <c r="C65" s="800"/>
      <c r="D65" s="348">
        <f t="shared" ref="D65:F65" si="12">+D63+D58+D52+D43+D35+D9+D7</f>
        <v>50003</v>
      </c>
      <c r="E65" s="351">
        <f t="shared" si="12"/>
        <v>0</v>
      </c>
      <c r="F65" s="352">
        <f t="shared" si="12"/>
        <v>50003</v>
      </c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</row>
    <row r="66" spans="1:26" ht="14.25" customHeight="1" x14ac:dyDescent="0.25">
      <c r="A66" s="212"/>
      <c r="B66" s="32"/>
      <c r="C66" s="32"/>
      <c r="D66" s="5"/>
      <c r="E66" s="1"/>
      <c r="F66" s="5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</row>
    <row r="67" spans="1:26" ht="14.25" customHeight="1" x14ac:dyDescent="0.25">
      <c r="A67" s="212"/>
      <c r="B67" s="32"/>
      <c r="C67" s="32"/>
      <c r="D67" s="5"/>
      <c r="E67" s="1"/>
      <c r="F67" s="5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</row>
    <row r="68" spans="1:26" ht="14.25" customHeight="1" x14ac:dyDescent="0.25">
      <c r="A68" s="212"/>
      <c r="B68" s="32"/>
      <c r="C68" s="32"/>
      <c r="D68" s="5"/>
      <c r="E68" s="1"/>
      <c r="F68" s="5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</row>
    <row r="69" spans="1:26" ht="14.25" customHeight="1" x14ac:dyDescent="0.25">
      <c r="A69" s="212"/>
      <c r="B69" s="32"/>
      <c r="C69" s="32"/>
      <c r="D69" s="5"/>
      <c r="E69" s="1"/>
      <c r="F69" s="5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</row>
    <row r="70" spans="1:26" ht="14.25" customHeight="1" x14ac:dyDescent="0.25">
      <c r="A70" s="212"/>
      <c r="B70" s="32"/>
      <c r="C70" s="32"/>
      <c r="D70" s="5"/>
      <c r="E70" s="1"/>
      <c r="F70" s="5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</row>
    <row r="71" spans="1:26" ht="14.25" customHeight="1" x14ac:dyDescent="0.25">
      <c r="A71" s="212"/>
      <c r="B71" s="32"/>
      <c r="C71" s="32"/>
      <c r="D71" s="5"/>
      <c r="E71" s="1"/>
      <c r="F71" s="5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</row>
    <row r="72" spans="1:26" ht="14.25" customHeight="1" x14ac:dyDescent="0.25">
      <c r="A72" s="212"/>
      <c r="B72" s="32"/>
      <c r="C72" s="32"/>
      <c r="D72" s="5"/>
      <c r="E72" s="1"/>
      <c r="F72" s="5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</row>
    <row r="73" spans="1:26" ht="14.25" customHeight="1" x14ac:dyDescent="0.25">
      <c r="A73" s="212"/>
      <c r="B73" s="32"/>
      <c r="C73" s="32"/>
      <c r="D73" s="5"/>
      <c r="E73" s="1"/>
      <c r="F73" s="5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</row>
    <row r="74" spans="1:26" ht="14.25" customHeight="1" x14ac:dyDescent="0.25">
      <c r="A74" s="212"/>
      <c r="B74" s="32"/>
      <c r="C74" s="32"/>
      <c r="D74" s="5"/>
      <c r="E74" s="1"/>
      <c r="F74" s="5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</row>
    <row r="75" spans="1:26" ht="14.25" customHeight="1" x14ac:dyDescent="0.25">
      <c r="A75" s="212"/>
      <c r="B75" s="32"/>
      <c r="C75" s="32"/>
      <c r="D75" s="5"/>
      <c r="E75" s="1"/>
      <c r="F75" s="5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</row>
    <row r="76" spans="1:26" ht="14.25" customHeight="1" x14ac:dyDescent="0.25">
      <c r="A76" s="212"/>
      <c r="B76" s="32"/>
      <c r="C76" s="32"/>
      <c r="D76" s="5"/>
      <c r="E76" s="1"/>
      <c r="F76" s="5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</row>
    <row r="77" spans="1:26" ht="14.25" customHeight="1" x14ac:dyDescent="0.25">
      <c r="A77" s="212"/>
      <c r="B77" s="32"/>
      <c r="C77" s="32"/>
      <c r="D77" s="5"/>
      <c r="E77" s="1"/>
      <c r="F77" s="5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</row>
    <row r="78" spans="1:26" ht="14.25" customHeight="1" x14ac:dyDescent="0.25">
      <c r="A78" s="212"/>
      <c r="B78" s="32"/>
      <c r="C78" s="32"/>
      <c r="D78" s="5"/>
      <c r="E78" s="1"/>
      <c r="F78" s="5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</row>
    <row r="79" spans="1:26" ht="14.25" customHeight="1" x14ac:dyDescent="0.25">
      <c r="A79" s="212"/>
      <c r="B79" s="32"/>
      <c r="C79" s="32"/>
      <c r="D79" s="5"/>
      <c r="E79" s="1"/>
      <c r="F79" s="5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</row>
    <row r="80" spans="1:26" ht="14.25" customHeight="1" x14ac:dyDescent="0.25">
      <c r="A80" s="212"/>
      <c r="B80" s="32"/>
      <c r="C80" s="32"/>
      <c r="D80" s="5"/>
      <c r="E80" s="1"/>
      <c r="F80" s="5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</row>
    <row r="81" spans="1:26" ht="14.25" customHeight="1" x14ac:dyDescent="0.25">
      <c r="A81" s="212"/>
      <c r="B81" s="32"/>
      <c r="C81" s="32"/>
      <c r="D81" s="5"/>
      <c r="E81" s="1"/>
      <c r="F81" s="5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</row>
    <row r="82" spans="1:26" ht="14.25" customHeight="1" x14ac:dyDescent="0.25">
      <c r="A82" s="212"/>
      <c r="B82" s="32"/>
      <c r="C82" s="32"/>
      <c r="D82" s="5"/>
      <c r="E82" s="1"/>
      <c r="F82" s="5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</row>
    <row r="83" spans="1:26" ht="14.25" customHeight="1" x14ac:dyDescent="0.25">
      <c r="A83" s="212"/>
      <c r="B83" s="32"/>
      <c r="C83" s="32"/>
      <c r="D83" s="5"/>
      <c r="E83" s="1"/>
      <c r="F83" s="5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</row>
    <row r="84" spans="1:26" ht="14.25" customHeight="1" x14ac:dyDescent="0.25">
      <c r="A84" s="212"/>
      <c r="B84" s="32"/>
      <c r="C84" s="32"/>
      <c r="D84" s="5"/>
      <c r="E84" s="1"/>
      <c r="F84" s="5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</row>
    <row r="85" spans="1:26" ht="14.25" customHeight="1" x14ac:dyDescent="0.25">
      <c r="A85" s="212"/>
      <c r="B85" s="32"/>
      <c r="C85" s="32"/>
      <c r="D85" s="5"/>
      <c r="E85" s="1"/>
      <c r="F85" s="5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</row>
    <row r="86" spans="1:26" ht="14.25" customHeight="1" x14ac:dyDescent="0.25">
      <c r="A86" s="212"/>
      <c r="B86" s="32"/>
      <c r="C86" s="32"/>
      <c r="D86" s="5"/>
      <c r="E86" s="1"/>
      <c r="F86" s="5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</row>
    <row r="87" spans="1:26" ht="14.25" customHeight="1" x14ac:dyDescent="0.25">
      <c r="A87" s="212"/>
      <c r="B87" s="32"/>
      <c r="C87" s="32"/>
      <c r="D87" s="5"/>
      <c r="E87" s="1"/>
      <c r="F87" s="5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</row>
    <row r="88" spans="1:26" ht="14.25" customHeight="1" x14ac:dyDescent="0.25">
      <c r="A88" s="212"/>
      <c r="B88" s="32"/>
      <c r="C88" s="32"/>
      <c r="D88" s="5"/>
      <c r="E88" s="1"/>
      <c r="F88" s="5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</row>
    <row r="89" spans="1:26" ht="14.25" customHeight="1" x14ac:dyDescent="0.25">
      <c r="A89" s="212"/>
      <c r="B89" s="32"/>
      <c r="C89" s="32"/>
      <c r="D89" s="5"/>
      <c r="E89" s="1"/>
      <c r="F89" s="5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</row>
    <row r="90" spans="1:26" ht="14.25" customHeight="1" x14ac:dyDescent="0.25">
      <c r="A90" s="212"/>
      <c r="B90" s="32"/>
      <c r="C90" s="32"/>
      <c r="D90" s="5"/>
      <c r="E90" s="1"/>
      <c r="F90" s="5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</row>
    <row r="91" spans="1:26" ht="14.25" customHeight="1" x14ac:dyDescent="0.25">
      <c r="A91" s="212"/>
      <c r="B91" s="32"/>
      <c r="C91" s="32"/>
      <c r="D91" s="5"/>
      <c r="E91" s="1"/>
      <c r="F91" s="5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</row>
    <row r="92" spans="1:26" ht="14.25" customHeight="1" x14ac:dyDescent="0.25">
      <c r="A92" s="212"/>
      <c r="B92" s="32"/>
      <c r="C92" s="32"/>
      <c r="D92" s="5"/>
      <c r="E92" s="1"/>
      <c r="F92" s="5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</row>
    <row r="93" spans="1:26" ht="14.25" customHeight="1" x14ac:dyDescent="0.25">
      <c r="A93" s="212"/>
      <c r="B93" s="32"/>
      <c r="C93" s="32"/>
      <c r="D93" s="5"/>
      <c r="E93" s="1"/>
      <c r="F93" s="5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</row>
    <row r="94" spans="1:26" ht="14.25" customHeight="1" x14ac:dyDescent="0.25">
      <c r="A94" s="212"/>
      <c r="B94" s="32"/>
      <c r="C94" s="32"/>
      <c r="D94" s="5"/>
      <c r="E94" s="1"/>
      <c r="F94" s="5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</row>
    <row r="95" spans="1:26" ht="14.25" customHeight="1" x14ac:dyDescent="0.25">
      <c r="A95" s="212"/>
      <c r="B95" s="32"/>
      <c r="C95" s="32"/>
      <c r="D95" s="5"/>
      <c r="E95" s="1"/>
      <c r="F95" s="5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</row>
    <row r="96" spans="1:26" ht="14.25" customHeight="1" x14ac:dyDescent="0.25">
      <c r="A96" s="212"/>
      <c r="B96" s="32"/>
      <c r="C96" s="32"/>
      <c r="D96" s="5"/>
      <c r="E96" s="1"/>
      <c r="F96" s="5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</row>
    <row r="97" spans="1:26" ht="14.25" customHeight="1" x14ac:dyDescent="0.25">
      <c r="A97" s="212"/>
      <c r="B97" s="32"/>
      <c r="C97" s="32"/>
      <c r="D97" s="5"/>
      <c r="E97" s="1"/>
      <c r="F97" s="5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</row>
    <row r="98" spans="1:26" ht="14.25" customHeight="1" x14ac:dyDescent="0.25">
      <c r="A98" s="212"/>
      <c r="B98" s="32"/>
      <c r="C98" s="32"/>
      <c r="D98" s="5"/>
      <c r="E98" s="1"/>
      <c r="F98" s="5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</row>
    <row r="99" spans="1:26" ht="14.25" customHeight="1" x14ac:dyDescent="0.25">
      <c r="A99" s="212"/>
      <c r="B99" s="32"/>
      <c r="C99" s="32"/>
      <c r="D99" s="5"/>
      <c r="E99" s="1"/>
      <c r="F99" s="5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</row>
    <row r="100" spans="1:26" ht="14.25" customHeight="1" x14ac:dyDescent="0.25">
      <c r="A100" s="212"/>
      <c r="B100" s="32"/>
      <c r="C100" s="32"/>
      <c r="D100" s="5"/>
      <c r="E100" s="1"/>
      <c r="F100" s="5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</row>
    <row r="101" spans="1:26" ht="14.25" customHeight="1" x14ac:dyDescent="0.25">
      <c r="A101" s="212"/>
      <c r="B101" s="32"/>
      <c r="C101" s="32"/>
      <c r="D101" s="5"/>
      <c r="E101" s="1"/>
      <c r="F101" s="5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</row>
    <row r="102" spans="1:26" ht="14.25" customHeight="1" x14ac:dyDescent="0.25">
      <c r="A102" s="212"/>
      <c r="B102" s="32"/>
      <c r="C102" s="32"/>
      <c r="D102" s="5"/>
      <c r="E102" s="1"/>
      <c r="F102" s="5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</row>
    <row r="103" spans="1:26" ht="14.25" customHeight="1" x14ac:dyDescent="0.25">
      <c r="A103" s="212"/>
      <c r="B103" s="32"/>
      <c r="C103" s="32"/>
      <c r="D103" s="5"/>
      <c r="E103" s="1"/>
      <c r="F103" s="5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</row>
    <row r="104" spans="1:26" ht="14.25" customHeight="1" x14ac:dyDescent="0.25">
      <c r="A104" s="212"/>
      <c r="B104" s="32"/>
      <c r="C104" s="32"/>
      <c r="D104" s="5"/>
      <c r="E104" s="1"/>
      <c r="F104" s="5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</row>
    <row r="105" spans="1:26" ht="14.25" customHeight="1" x14ac:dyDescent="0.25">
      <c r="A105" s="212"/>
      <c r="B105" s="32"/>
      <c r="C105" s="32"/>
      <c r="D105" s="5"/>
      <c r="E105" s="1"/>
      <c r="F105" s="5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</row>
    <row r="106" spans="1:26" ht="14.25" customHeight="1" x14ac:dyDescent="0.25">
      <c r="A106" s="212"/>
      <c r="B106" s="32"/>
      <c r="C106" s="32"/>
      <c r="D106" s="5"/>
      <c r="E106" s="1"/>
      <c r="F106" s="5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</row>
    <row r="107" spans="1:26" ht="14.25" customHeight="1" x14ac:dyDescent="0.25">
      <c r="A107" s="212"/>
      <c r="B107" s="32"/>
      <c r="C107" s="32"/>
      <c r="D107" s="5"/>
      <c r="E107" s="1"/>
      <c r="F107" s="5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</row>
    <row r="108" spans="1:26" ht="14.25" customHeight="1" x14ac:dyDescent="0.25">
      <c r="A108" s="212"/>
      <c r="B108" s="32"/>
      <c r="C108" s="32"/>
      <c r="D108" s="5"/>
      <c r="E108" s="1"/>
      <c r="F108" s="5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</row>
    <row r="109" spans="1:26" ht="14.25" customHeight="1" x14ac:dyDescent="0.25">
      <c r="A109" s="212"/>
      <c r="B109" s="32"/>
      <c r="C109" s="32"/>
      <c r="D109" s="5"/>
      <c r="E109" s="1"/>
      <c r="F109" s="5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</row>
    <row r="110" spans="1:26" ht="14.25" customHeight="1" x14ac:dyDescent="0.25">
      <c r="A110" s="212"/>
      <c r="B110" s="32"/>
      <c r="C110" s="32"/>
      <c r="D110" s="5"/>
      <c r="E110" s="1"/>
      <c r="F110" s="5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</row>
    <row r="111" spans="1:26" ht="14.25" customHeight="1" x14ac:dyDescent="0.25">
      <c r="A111" s="212"/>
      <c r="B111" s="32"/>
      <c r="C111" s="32"/>
      <c r="D111" s="5"/>
      <c r="E111" s="1"/>
      <c r="F111" s="5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</row>
    <row r="112" spans="1:26" ht="14.25" customHeight="1" x14ac:dyDescent="0.25">
      <c r="A112" s="212"/>
      <c r="B112" s="32"/>
      <c r="C112" s="32"/>
      <c r="D112" s="5"/>
      <c r="E112" s="1"/>
      <c r="F112" s="5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</row>
    <row r="113" spans="1:26" ht="14.25" customHeight="1" x14ac:dyDescent="0.25">
      <c r="A113" s="212"/>
      <c r="B113" s="32"/>
      <c r="C113" s="32"/>
      <c r="D113" s="5"/>
      <c r="E113" s="1"/>
      <c r="F113" s="5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</row>
    <row r="114" spans="1:26" ht="14.25" customHeight="1" x14ac:dyDescent="0.25">
      <c r="A114" s="212"/>
      <c r="B114" s="32"/>
      <c r="C114" s="32"/>
      <c r="D114" s="5"/>
      <c r="E114" s="1"/>
      <c r="F114" s="5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</row>
    <row r="115" spans="1:26" ht="14.25" customHeight="1" x14ac:dyDescent="0.25">
      <c r="A115" s="212"/>
      <c r="B115" s="32"/>
      <c r="C115" s="32"/>
      <c r="D115" s="5"/>
      <c r="E115" s="1"/>
      <c r="F115" s="5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</row>
    <row r="116" spans="1:26" ht="14.25" customHeight="1" x14ac:dyDescent="0.25">
      <c r="A116" s="212"/>
      <c r="B116" s="32"/>
      <c r="C116" s="32"/>
      <c r="D116" s="5"/>
      <c r="E116" s="1"/>
      <c r="F116" s="5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</row>
    <row r="117" spans="1:26" ht="14.25" customHeight="1" x14ac:dyDescent="0.25">
      <c r="A117" s="212"/>
      <c r="B117" s="32"/>
      <c r="C117" s="32"/>
      <c r="D117" s="5"/>
      <c r="E117" s="1"/>
      <c r="F117" s="5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</row>
    <row r="118" spans="1:26" ht="14.25" customHeight="1" x14ac:dyDescent="0.25">
      <c r="A118" s="212"/>
      <c r="B118" s="32"/>
      <c r="C118" s="32"/>
      <c r="D118" s="5"/>
      <c r="E118" s="1"/>
      <c r="F118" s="5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</row>
    <row r="119" spans="1:26" ht="14.25" customHeight="1" x14ac:dyDescent="0.25">
      <c r="A119" s="212"/>
      <c r="B119" s="32"/>
      <c r="C119" s="32"/>
      <c r="D119" s="5"/>
      <c r="E119" s="1"/>
      <c r="F119" s="5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</row>
    <row r="120" spans="1:26" ht="14.25" customHeight="1" x14ac:dyDescent="0.25">
      <c r="A120" s="212"/>
      <c r="B120" s="32"/>
      <c r="C120" s="32"/>
      <c r="D120" s="5"/>
      <c r="E120" s="1"/>
      <c r="F120" s="5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</row>
    <row r="121" spans="1:26" ht="14.25" customHeight="1" x14ac:dyDescent="0.25">
      <c r="A121" s="212"/>
      <c r="B121" s="32"/>
      <c r="C121" s="32"/>
      <c r="D121" s="5"/>
      <c r="E121" s="1"/>
      <c r="F121" s="5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</row>
    <row r="122" spans="1:26" ht="14.25" customHeight="1" x14ac:dyDescent="0.25">
      <c r="A122" s="212"/>
      <c r="B122" s="32"/>
      <c r="C122" s="32"/>
      <c r="D122" s="5"/>
      <c r="E122" s="1"/>
      <c r="F122" s="5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</row>
    <row r="123" spans="1:26" ht="14.25" customHeight="1" x14ac:dyDescent="0.25">
      <c r="A123" s="212"/>
      <c r="B123" s="32"/>
      <c r="C123" s="32"/>
      <c r="D123" s="5"/>
      <c r="E123" s="1"/>
      <c r="F123" s="5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</row>
    <row r="124" spans="1:26" ht="14.25" customHeight="1" x14ac:dyDescent="0.25">
      <c r="A124" s="212"/>
      <c r="B124" s="32"/>
      <c r="C124" s="32"/>
      <c r="D124" s="5"/>
      <c r="E124" s="1"/>
      <c r="F124" s="5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</row>
    <row r="125" spans="1:26" ht="14.25" customHeight="1" x14ac:dyDescent="0.25">
      <c r="A125" s="212"/>
      <c r="B125" s="32"/>
      <c r="C125" s="32"/>
      <c r="D125" s="5"/>
      <c r="E125" s="1"/>
      <c r="F125" s="5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</row>
    <row r="126" spans="1:26" ht="14.25" customHeight="1" x14ac:dyDescent="0.25">
      <c r="A126" s="212"/>
      <c r="B126" s="32"/>
      <c r="C126" s="32"/>
      <c r="D126" s="5"/>
      <c r="E126" s="1"/>
      <c r="F126" s="5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</row>
    <row r="127" spans="1:26" ht="14.25" customHeight="1" x14ac:dyDescent="0.25">
      <c r="A127" s="212"/>
      <c r="B127" s="32"/>
      <c r="C127" s="32"/>
      <c r="D127" s="5"/>
      <c r="E127" s="1"/>
      <c r="F127" s="5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</row>
    <row r="128" spans="1:26" ht="14.25" customHeight="1" x14ac:dyDescent="0.25">
      <c r="A128" s="212"/>
      <c r="B128" s="32"/>
      <c r="C128" s="32"/>
      <c r="D128" s="5"/>
      <c r="E128" s="1"/>
      <c r="F128" s="5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</row>
    <row r="129" spans="1:26" ht="14.25" customHeight="1" x14ac:dyDescent="0.25">
      <c r="A129" s="212"/>
      <c r="B129" s="32"/>
      <c r="C129" s="32"/>
      <c r="D129" s="5"/>
      <c r="E129" s="1"/>
      <c r="F129" s="5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</row>
    <row r="130" spans="1:26" ht="14.25" customHeight="1" x14ac:dyDescent="0.25">
      <c r="A130" s="212"/>
      <c r="B130" s="32"/>
      <c r="C130" s="32"/>
      <c r="D130" s="5"/>
      <c r="E130" s="1"/>
      <c r="F130" s="5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</row>
    <row r="131" spans="1:26" ht="14.25" customHeight="1" x14ac:dyDescent="0.25">
      <c r="A131" s="212"/>
      <c r="B131" s="32"/>
      <c r="C131" s="32"/>
      <c r="D131" s="5"/>
      <c r="E131" s="1"/>
      <c r="F131" s="5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</row>
    <row r="132" spans="1:26" ht="14.25" customHeight="1" x14ac:dyDescent="0.25">
      <c r="A132" s="212"/>
      <c r="B132" s="32"/>
      <c r="C132" s="32"/>
      <c r="D132" s="5"/>
      <c r="E132" s="1"/>
      <c r="F132" s="5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</row>
    <row r="133" spans="1:26" ht="14.25" customHeight="1" x14ac:dyDescent="0.25">
      <c r="A133" s="212"/>
      <c r="B133" s="32"/>
      <c r="C133" s="32"/>
      <c r="D133" s="5"/>
      <c r="E133" s="1"/>
      <c r="F133" s="5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</row>
    <row r="134" spans="1:26" ht="14.25" customHeight="1" x14ac:dyDescent="0.25">
      <c r="A134" s="212"/>
      <c r="B134" s="32"/>
      <c r="C134" s="32"/>
      <c r="D134" s="5"/>
      <c r="E134" s="1"/>
      <c r="F134" s="5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</row>
    <row r="135" spans="1:26" ht="14.25" customHeight="1" x14ac:dyDescent="0.25">
      <c r="A135" s="212"/>
      <c r="B135" s="32"/>
      <c r="C135" s="32"/>
      <c r="D135" s="5"/>
      <c r="E135" s="1"/>
      <c r="F135" s="5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</row>
    <row r="136" spans="1:26" ht="14.25" customHeight="1" x14ac:dyDescent="0.25">
      <c r="A136" s="212"/>
      <c r="B136" s="32"/>
      <c r="C136" s="32"/>
      <c r="D136" s="5"/>
      <c r="E136" s="1"/>
      <c r="F136" s="5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</row>
    <row r="137" spans="1:26" ht="14.25" customHeight="1" x14ac:dyDescent="0.25">
      <c r="A137" s="212"/>
      <c r="B137" s="32"/>
      <c r="C137" s="32"/>
      <c r="D137" s="5"/>
      <c r="E137" s="1"/>
      <c r="F137" s="5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</row>
    <row r="138" spans="1:26" ht="14.25" customHeight="1" x14ac:dyDescent="0.25">
      <c r="A138" s="212"/>
      <c r="B138" s="32"/>
      <c r="C138" s="32"/>
      <c r="D138" s="5"/>
      <c r="E138" s="1"/>
      <c r="F138" s="5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</row>
    <row r="139" spans="1:26" ht="14.25" customHeight="1" x14ac:dyDescent="0.25">
      <c r="A139" s="212"/>
      <c r="B139" s="32"/>
      <c r="C139" s="32"/>
      <c r="D139" s="5"/>
      <c r="E139" s="1"/>
      <c r="F139" s="5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</row>
    <row r="140" spans="1:26" ht="14.25" customHeight="1" x14ac:dyDescent="0.25">
      <c r="A140" s="212"/>
      <c r="B140" s="32"/>
      <c r="C140" s="32"/>
      <c r="D140" s="5"/>
      <c r="E140" s="1"/>
      <c r="F140" s="5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</row>
    <row r="141" spans="1:26" ht="14.25" customHeight="1" x14ac:dyDescent="0.25">
      <c r="A141" s="212"/>
      <c r="B141" s="32"/>
      <c r="C141" s="32"/>
      <c r="D141" s="5"/>
      <c r="E141" s="1"/>
      <c r="F141" s="5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</row>
    <row r="142" spans="1:26" ht="14.25" customHeight="1" x14ac:dyDescent="0.25">
      <c r="A142" s="212"/>
      <c r="B142" s="32"/>
      <c r="C142" s="32"/>
      <c r="D142" s="5"/>
      <c r="E142" s="1"/>
      <c r="F142" s="5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</row>
    <row r="143" spans="1:26" ht="14.25" customHeight="1" x14ac:dyDescent="0.25">
      <c r="A143" s="212"/>
      <c r="B143" s="32"/>
      <c r="C143" s="32"/>
      <c r="D143" s="5"/>
      <c r="E143" s="1"/>
      <c r="F143" s="5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</row>
    <row r="144" spans="1:26" ht="14.25" customHeight="1" x14ac:dyDescent="0.25">
      <c r="A144" s="212"/>
      <c r="B144" s="32"/>
      <c r="C144" s="32"/>
      <c r="D144" s="5"/>
      <c r="E144" s="1"/>
      <c r="F144" s="5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</row>
    <row r="145" spans="1:26" ht="14.25" customHeight="1" x14ac:dyDescent="0.25">
      <c r="A145" s="212"/>
      <c r="B145" s="32"/>
      <c r="C145" s="32"/>
      <c r="D145" s="5"/>
      <c r="E145" s="1"/>
      <c r="F145" s="5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</row>
    <row r="146" spans="1:26" ht="14.25" customHeight="1" x14ac:dyDescent="0.25">
      <c r="A146" s="212"/>
      <c r="B146" s="32"/>
      <c r="C146" s="32"/>
      <c r="D146" s="5"/>
      <c r="E146" s="1"/>
      <c r="F146" s="5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</row>
    <row r="147" spans="1:26" ht="14.25" customHeight="1" x14ac:dyDescent="0.25">
      <c r="A147" s="212"/>
      <c r="B147" s="32"/>
      <c r="C147" s="32"/>
      <c r="D147" s="5"/>
      <c r="E147" s="1"/>
      <c r="F147" s="5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</row>
    <row r="148" spans="1:26" ht="14.25" customHeight="1" x14ac:dyDescent="0.25">
      <c r="A148" s="212"/>
      <c r="B148" s="32"/>
      <c r="C148" s="32"/>
      <c r="D148" s="5"/>
      <c r="E148" s="1"/>
      <c r="F148" s="5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</row>
    <row r="149" spans="1:26" ht="14.25" customHeight="1" x14ac:dyDescent="0.25">
      <c r="A149" s="212"/>
      <c r="B149" s="32"/>
      <c r="C149" s="32"/>
      <c r="D149" s="5"/>
      <c r="E149" s="1"/>
      <c r="F149" s="5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</row>
    <row r="150" spans="1:26" ht="14.25" customHeight="1" x14ac:dyDescent="0.25">
      <c r="A150" s="212"/>
      <c r="B150" s="32"/>
      <c r="C150" s="32"/>
      <c r="D150" s="5"/>
      <c r="E150" s="1"/>
      <c r="F150" s="5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</row>
    <row r="151" spans="1:26" ht="14.25" customHeight="1" x14ac:dyDescent="0.25">
      <c r="A151" s="212"/>
      <c r="B151" s="32"/>
      <c r="C151" s="32"/>
      <c r="D151" s="5"/>
      <c r="E151" s="1"/>
      <c r="F151" s="5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</row>
    <row r="152" spans="1:26" ht="14.25" customHeight="1" x14ac:dyDescent="0.25">
      <c r="A152" s="212"/>
      <c r="B152" s="32"/>
      <c r="C152" s="32"/>
      <c r="D152" s="5"/>
      <c r="E152" s="1"/>
      <c r="F152" s="5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</row>
    <row r="153" spans="1:26" ht="14.25" customHeight="1" x14ac:dyDescent="0.25">
      <c r="A153" s="212"/>
      <c r="B153" s="32"/>
      <c r="C153" s="32"/>
      <c r="D153" s="5"/>
      <c r="E153" s="1"/>
      <c r="F153" s="5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</row>
    <row r="154" spans="1:26" ht="14.25" customHeight="1" x14ac:dyDescent="0.25">
      <c r="A154" s="212"/>
      <c r="B154" s="32"/>
      <c r="C154" s="32"/>
      <c r="D154" s="5"/>
      <c r="E154" s="1"/>
      <c r="F154" s="5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</row>
    <row r="155" spans="1:26" ht="14.25" customHeight="1" x14ac:dyDescent="0.25">
      <c r="A155" s="212"/>
      <c r="B155" s="32"/>
      <c r="C155" s="32"/>
      <c r="D155" s="5"/>
      <c r="E155" s="1"/>
      <c r="F155" s="5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</row>
    <row r="156" spans="1:26" ht="14.25" customHeight="1" x14ac:dyDescent="0.25">
      <c r="A156" s="212"/>
      <c r="B156" s="32"/>
      <c r="C156" s="32"/>
      <c r="D156" s="5"/>
      <c r="E156" s="1"/>
      <c r="F156" s="5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</row>
    <row r="157" spans="1:26" ht="14.25" customHeight="1" x14ac:dyDescent="0.25">
      <c r="A157" s="212"/>
      <c r="B157" s="32"/>
      <c r="C157" s="32"/>
      <c r="D157" s="5"/>
      <c r="E157" s="1"/>
      <c r="F157" s="5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</row>
    <row r="158" spans="1:26" ht="14.25" customHeight="1" x14ac:dyDescent="0.25">
      <c r="A158" s="212"/>
      <c r="B158" s="32"/>
      <c r="C158" s="32"/>
      <c r="D158" s="5"/>
      <c r="E158" s="1"/>
      <c r="F158" s="5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</row>
    <row r="159" spans="1:26" ht="14.25" customHeight="1" x14ac:dyDescent="0.25">
      <c r="A159" s="212"/>
      <c r="B159" s="32"/>
      <c r="C159" s="32"/>
      <c r="D159" s="5"/>
      <c r="E159" s="1"/>
      <c r="F159" s="5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</row>
    <row r="160" spans="1:26" ht="14.25" customHeight="1" x14ac:dyDescent="0.25">
      <c r="A160" s="212"/>
      <c r="B160" s="32"/>
      <c r="C160" s="32"/>
      <c r="D160" s="5"/>
      <c r="E160" s="1"/>
      <c r="F160" s="5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</row>
    <row r="161" spans="1:26" ht="14.25" customHeight="1" x14ac:dyDescent="0.25">
      <c r="A161" s="212"/>
      <c r="B161" s="32"/>
      <c r="C161" s="32"/>
      <c r="D161" s="5"/>
      <c r="E161" s="1"/>
      <c r="F161" s="5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</row>
    <row r="162" spans="1:26" ht="14.25" customHeight="1" x14ac:dyDescent="0.25">
      <c r="A162" s="212"/>
      <c r="B162" s="32"/>
      <c r="C162" s="32"/>
      <c r="D162" s="5"/>
      <c r="E162" s="1"/>
      <c r="F162" s="5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</row>
    <row r="163" spans="1:26" ht="14.25" customHeight="1" x14ac:dyDescent="0.25">
      <c r="A163" s="212"/>
      <c r="B163" s="32"/>
      <c r="C163" s="32"/>
      <c r="D163" s="5"/>
      <c r="E163" s="1"/>
      <c r="F163" s="5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</row>
    <row r="164" spans="1:26" ht="14.25" customHeight="1" x14ac:dyDescent="0.25">
      <c r="A164" s="212"/>
      <c r="B164" s="32"/>
      <c r="C164" s="32"/>
      <c r="D164" s="5"/>
      <c r="E164" s="1"/>
      <c r="F164" s="5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</row>
    <row r="165" spans="1:26" ht="14.25" customHeight="1" x14ac:dyDescent="0.25">
      <c r="A165" s="212"/>
      <c r="B165" s="32"/>
      <c r="C165" s="32"/>
      <c r="D165" s="5"/>
      <c r="E165" s="1"/>
      <c r="F165" s="5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</row>
    <row r="166" spans="1:26" ht="14.25" customHeight="1" x14ac:dyDescent="0.25">
      <c r="A166" s="212"/>
      <c r="B166" s="32"/>
      <c r="C166" s="32"/>
      <c r="D166" s="5"/>
      <c r="E166" s="1"/>
      <c r="F166" s="5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</row>
    <row r="167" spans="1:26" ht="14.25" customHeight="1" x14ac:dyDescent="0.25">
      <c r="A167" s="212"/>
      <c r="B167" s="32"/>
      <c r="C167" s="32"/>
      <c r="D167" s="5"/>
      <c r="E167" s="1"/>
      <c r="F167" s="5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</row>
    <row r="168" spans="1:26" ht="14.25" customHeight="1" x14ac:dyDescent="0.25">
      <c r="A168" s="212"/>
      <c r="B168" s="32"/>
      <c r="C168" s="32"/>
      <c r="D168" s="5"/>
      <c r="E168" s="1"/>
      <c r="F168" s="5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</row>
    <row r="169" spans="1:26" ht="14.25" customHeight="1" x14ac:dyDescent="0.25">
      <c r="A169" s="212"/>
      <c r="B169" s="32"/>
      <c r="C169" s="32"/>
      <c r="D169" s="5"/>
      <c r="E169" s="1"/>
      <c r="F169" s="5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</row>
    <row r="170" spans="1:26" ht="14.25" customHeight="1" x14ac:dyDescent="0.25">
      <c r="A170" s="212"/>
      <c r="B170" s="32"/>
      <c r="C170" s="32"/>
      <c r="D170" s="5"/>
      <c r="E170" s="1"/>
      <c r="F170" s="5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</row>
    <row r="171" spans="1:26" ht="14.25" customHeight="1" x14ac:dyDescent="0.25">
      <c r="A171" s="212"/>
      <c r="B171" s="32"/>
      <c r="C171" s="32"/>
      <c r="D171" s="5"/>
      <c r="E171" s="1"/>
      <c r="F171" s="5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</row>
    <row r="172" spans="1:26" ht="14.25" customHeight="1" x14ac:dyDescent="0.25">
      <c r="A172" s="212"/>
      <c r="B172" s="32"/>
      <c r="C172" s="32"/>
      <c r="D172" s="5"/>
      <c r="E172" s="1"/>
      <c r="F172" s="5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</row>
    <row r="173" spans="1:26" ht="14.25" customHeight="1" x14ac:dyDescent="0.25">
      <c r="A173" s="212"/>
      <c r="B173" s="32"/>
      <c r="C173" s="32"/>
      <c r="D173" s="5"/>
      <c r="E173" s="1"/>
      <c r="F173" s="5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</row>
    <row r="174" spans="1:26" ht="14.25" customHeight="1" x14ac:dyDescent="0.25">
      <c r="A174" s="212"/>
      <c r="B174" s="32"/>
      <c r="C174" s="32"/>
      <c r="D174" s="5"/>
      <c r="E174" s="1"/>
      <c r="F174" s="5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</row>
    <row r="175" spans="1:26" ht="14.25" customHeight="1" x14ac:dyDescent="0.25">
      <c r="A175" s="212"/>
      <c r="B175" s="32"/>
      <c r="C175" s="32"/>
      <c r="D175" s="5"/>
      <c r="E175" s="1"/>
      <c r="F175" s="5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</row>
    <row r="176" spans="1:26" ht="14.25" customHeight="1" x14ac:dyDescent="0.25">
      <c r="A176" s="212"/>
      <c r="B176" s="32"/>
      <c r="C176" s="32"/>
      <c r="D176" s="5"/>
      <c r="E176" s="1"/>
      <c r="F176" s="5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</row>
    <row r="177" spans="1:26" ht="14.25" customHeight="1" x14ac:dyDescent="0.25">
      <c r="A177" s="212"/>
      <c r="B177" s="32"/>
      <c r="C177" s="32"/>
      <c r="D177" s="5"/>
      <c r="E177" s="1"/>
      <c r="F177" s="5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</row>
    <row r="178" spans="1:26" ht="14.25" customHeight="1" x14ac:dyDescent="0.25">
      <c r="A178" s="212"/>
      <c r="B178" s="32"/>
      <c r="C178" s="32"/>
      <c r="D178" s="5"/>
      <c r="E178" s="1"/>
      <c r="F178" s="5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</row>
    <row r="179" spans="1:26" ht="14.25" customHeight="1" x14ac:dyDescent="0.25">
      <c r="A179" s="212"/>
      <c r="B179" s="32"/>
      <c r="C179" s="32"/>
      <c r="D179" s="5"/>
      <c r="E179" s="1"/>
      <c r="F179" s="5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</row>
    <row r="180" spans="1:26" ht="14.25" customHeight="1" x14ac:dyDescent="0.25">
      <c r="A180" s="212"/>
      <c r="B180" s="32"/>
      <c r="C180" s="32"/>
      <c r="D180" s="5"/>
      <c r="E180" s="1"/>
      <c r="F180" s="5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</row>
    <row r="181" spans="1:26" ht="14.25" customHeight="1" x14ac:dyDescent="0.25">
      <c r="A181" s="212"/>
      <c r="B181" s="32"/>
      <c r="C181" s="32"/>
      <c r="D181" s="5"/>
      <c r="E181" s="1"/>
      <c r="F181" s="5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</row>
    <row r="182" spans="1:26" ht="14.25" customHeight="1" x14ac:dyDescent="0.25">
      <c r="A182" s="212"/>
      <c r="B182" s="32"/>
      <c r="C182" s="32"/>
      <c r="D182" s="5"/>
      <c r="E182" s="1"/>
      <c r="F182" s="5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</row>
    <row r="183" spans="1:26" ht="14.25" customHeight="1" x14ac:dyDescent="0.25">
      <c r="A183" s="212"/>
      <c r="B183" s="32"/>
      <c r="C183" s="32"/>
      <c r="D183" s="5"/>
      <c r="E183" s="1"/>
      <c r="F183" s="5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</row>
    <row r="184" spans="1:26" ht="14.25" customHeight="1" x14ac:dyDescent="0.25">
      <c r="A184" s="212"/>
      <c r="B184" s="32"/>
      <c r="C184" s="32"/>
      <c r="D184" s="5"/>
      <c r="E184" s="1"/>
      <c r="F184" s="5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</row>
    <row r="185" spans="1:26" ht="14.25" customHeight="1" x14ac:dyDescent="0.25">
      <c r="A185" s="212"/>
      <c r="B185" s="32"/>
      <c r="C185" s="32"/>
      <c r="D185" s="5"/>
      <c r="E185" s="1"/>
      <c r="F185" s="5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</row>
    <row r="186" spans="1:26" ht="14.25" customHeight="1" x14ac:dyDescent="0.25">
      <c r="A186" s="212"/>
      <c r="B186" s="32"/>
      <c r="C186" s="32"/>
      <c r="D186" s="5"/>
      <c r="E186" s="1"/>
      <c r="F186" s="5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</row>
    <row r="187" spans="1:26" ht="14.25" customHeight="1" x14ac:dyDescent="0.25">
      <c r="A187" s="212"/>
      <c r="B187" s="32"/>
      <c r="C187" s="32"/>
      <c r="D187" s="5"/>
      <c r="E187" s="1"/>
      <c r="F187" s="5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</row>
    <row r="188" spans="1:26" ht="14.25" customHeight="1" x14ac:dyDescent="0.25">
      <c r="A188" s="212"/>
      <c r="B188" s="32"/>
      <c r="C188" s="32"/>
      <c r="D188" s="5"/>
      <c r="E188" s="1"/>
      <c r="F188" s="5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</row>
    <row r="189" spans="1:26" ht="14.25" customHeight="1" x14ac:dyDescent="0.25">
      <c r="A189" s="212"/>
      <c r="B189" s="32"/>
      <c r="C189" s="32"/>
      <c r="D189" s="5"/>
      <c r="E189" s="1"/>
      <c r="F189" s="5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</row>
    <row r="190" spans="1:26" ht="14.25" customHeight="1" x14ac:dyDescent="0.25">
      <c r="A190" s="212"/>
      <c r="B190" s="32"/>
      <c r="C190" s="32"/>
      <c r="D190" s="5"/>
      <c r="E190" s="1"/>
      <c r="F190" s="5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</row>
    <row r="191" spans="1:26" ht="14.25" customHeight="1" x14ac:dyDescent="0.25">
      <c r="A191" s="212"/>
      <c r="B191" s="32"/>
      <c r="C191" s="32"/>
      <c r="D191" s="5"/>
      <c r="E191" s="1"/>
      <c r="F191" s="5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</row>
    <row r="192" spans="1:26" ht="14.25" customHeight="1" x14ac:dyDescent="0.25">
      <c r="A192" s="212"/>
      <c r="B192" s="32"/>
      <c r="C192" s="32"/>
      <c r="D192" s="5"/>
      <c r="E192" s="1"/>
      <c r="F192" s="5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</row>
    <row r="193" spans="1:26" ht="14.25" customHeight="1" x14ac:dyDescent="0.25">
      <c r="A193" s="212"/>
      <c r="B193" s="32"/>
      <c r="C193" s="32"/>
      <c r="D193" s="5"/>
      <c r="E193" s="1"/>
      <c r="F193" s="5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</row>
    <row r="194" spans="1:26" ht="14.25" customHeight="1" x14ac:dyDescent="0.25">
      <c r="A194" s="212"/>
      <c r="B194" s="32"/>
      <c r="C194" s="32"/>
      <c r="D194" s="5"/>
      <c r="E194" s="1"/>
      <c r="F194" s="5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</row>
    <row r="195" spans="1:26" ht="14.25" customHeight="1" x14ac:dyDescent="0.25">
      <c r="A195" s="212"/>
      <c r="B195" s="32"/>
      <c r="C195" s="32"/>
      <c r="D195" s="5"/>
      <c r="E195" s="1"/>
      <c r="F195" s="5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</row>
    <row r="196" spans="1:26" ht="14.25" customHeight="1" x14ac:dyDescent="0.25">
      <c r="A196" s="212"/>
      <c r="B196" s="32"/>
      <c r="C196" s="32"/>
      <c r="D196" s="5"/>
      <c r="E196" s="1"/>
      <c r="F196" s="5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</row>
    <row r="197" spans="1:26" ht="14.25" customHeight="1" x14ac:dyDescent="0.25">
      <c r="A197" s="212"/>
      <c r="B197" s="32"/>
      <c r="C197" s="32"/>
      <c r="D197" s="5"/>
      <c r="E197" s="1"/>
      <c r="F197" s="5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</row>
    <row r="198" spans="1:26" ht="14.25" customHeight="1" x14ac:dyDescent="0.25">
      <c r="A198" s="212"/>
      <c r="B198" s="32"/>
      <c r="C198" s="32"/>
      <c r="D198" s="5"/>
      <c r="E198" s="1"/>
      <c r="F198" s="5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</row>
    <row r="199" spans="1:26" ht="14.25" customHeight="1" x14ac:dyDescent="0.25">
      <c r="A199" s="212"/>
      <c r="B199" s="32"/>
      <c r="C199" s="32"/>
      <c r="D199" s="5"/>
      <c r="E199" s="1"/>
      <c r="F199" s="5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</row>
    <row r="200" spans="1:26" ht="14.25" customHeight="1" x14ac:dyDescent="0.25">
      <c r="A200" s="212"/>
      <c r="B200" s="32"/>
      <c r="C200" s="32"/>
      <c r="D200" s="5"/>
      <c r="E200" s="1"/>
      <c r="F200" s="5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</row>
    <row r="201" spans="1:26" ht="14.25" customHeight="1" x14ac:dyDescent="0.25">
      <c r="A201" s="212"/>
      <c r="B201" s="32"/>
      <c r="C201" s="32"/>
      <c r="D201" s="5"/>
      <c r="E201" s="1"/>
      <c r="F201" s="5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</row>
    <row r="202" spans="1:26" ht="14.25" customHeight="1" x14ac:dyDescent="0.25">
      <c r="A202" s="212"/>
      <c r="B202" s="32"/>
      <c r="C202" s="32"/>
      <c r="D202" s="5"/>
      <c r="E202" s="1"/>
      <c r="F202" s="5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</row>
    <row r="203" spans="1:26" ht="14.25" customHeight="1" x14ac:dyDescent="0.25">
      <c r="A203" s="212"/>
      <c r="B203" s="32"/>
      <c r="C203" s="32"/>
      <c r="D203" s="5"/>
      <c r="E203" s="1"/>
      <c r="F203" s="5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</row>
    <row r="204" spans="1:26" ht="14.25" customHeight="1" x14ac:dyDescent="0.25">
      <c r="A204" s="212"/>
      <c r="B204" s="32"/>
      <c r="C204" s="32"/>
      <c r="D204" s="5"/>
      <c r="E204" s="1"/>
      <c r="F204" s="5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</row>
    <row r="205" spans="1:26" ht="14.25" customHeight="1" x14ac:dyDescent="0.25">
      <c r="A205" s="212"/>
      <c r="B205" s="32"/>
      <c r="C205" s="32"/>
      <c r="D205" s="5"/>
      <c r="E205" s="1"/>
      <c r="F205" s="5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</row>
    <row r="206" spans="1:26" ht="14.25" customHeight="1" x14ac:dyDescent="0.25">
      <c r="A206" s="212"/>
      <c r="B206" s="32"/>
      <c r="C206" s="32"/>
      <c r="D206" s="5"/>
      <c r="E206" s="1"/>
      <c r="F206" s="5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</row>
    <row r="207" spans="1:26" ht="14.25" customHeight="1" x14ac:dyDescent="0.25">
      <c r="A207" s="212"/>
      <c r="B207" s="32"/>
      <c r="C207" s="32"/>
      <c r="D207" s="5"/>
      <c r="E207" s="1"/>
      <c r="F207" s="5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</row>
    <row r="208" spans="1:26" ht="14.25" customHeight="1" x14ac:dyDescent="0.25">
      <c r="A208" s="212"/>
      <c r="B208" s="32"/>
      <c r="C208" s="32"/>
      <c r="D208" s="5"/>
      <c r="E208" s="1"/>
      <c r="F208" s="5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</row>
    <row r="209" spans="1:26" ht="14.25" customHeight="1" x14ac:dyDescent="0.25">
      <c r="A209" s="212"/>
      <c r="B209" s="32"/>
      <c r="C209" s="32"/>
      <c r="D209" s="5"/>
      <c r="E209" s="1"/>
      <c r="F209" s="5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</row>
    <row r="210" spans="1:26" ht="14.25" customHeight="1" x14ac:dyDescent="0.25">
      <c r="A210" s="212"/>
      <c r="B210" s="32"/>
      <c r="C210" s="32"/>
      <c r="D210" s="5"/>
      <c r="E210" s="1"/>
      <c r="F210" s="5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</row>
    <row r="211" spans="1:26" ht="14.25" customHeight="1" x14ac:dyDescent="0.25">
      <c r="A211" s="212"/>
      <c r="B211" s="32"/>
      <c r="C211" s="32"/>
      <c r="D211" s="5"/>
      <c r="E211" s="1"/>
      <c r="F211" s="5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</row>
    <row r="212" spans="1:26" ht="14.25" customHeight="1" x14ac:dyDescent="0.25">
      <c r="A212" s="212"/>
      <c r="B212" s="32"/>
      <c r="C212" s="32"/>
      <c r="D212" s="5"/>
      <c r="E212" s="1"/>
      <c r="F212" s="5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</row>
    <row r="213" spans="1:26" ht="14.25" customHeight="1" x14ac:dyDescent="0.25">
      <c r="A213" s="212"/>
      <c r="B213" s="32"/>
      <c r="C213" s="32"/>
      <c r="D213" s="5"/>
      <c r="E213" s="1"/>
      <c r="F213" s="5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</row>
    <row r="214" spans="1:26" ht="14.25" customHeight="1" x14ac:dyDescent="0.25">
      <c r="A214" s="212"/>
      <c r="B214" s="32"/>
      <c r="C214" s="32"/>
      <c r="D214" s="5"/>
      <c r="E214" s="1"/>
      <c r="F214" s="5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</row>
    <row r="215" spans="1:26" ht="14.25" customHeight="1" x14ac:dyDescent="0.25">
      <c r="A215" s="212"/>
      <c r="B215" s="32"/>
      <c r="C215" s="32"/>
      <c r="D215" s="5"/>
      <c r="E215" s="1"/>
      <c r="F215" s="5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</row>
    <row r="216" spans="1:26" ht="14.25" customHeight="1" x14ac:dyDescent="0.25">
      <c r="A216" s="212"/>
      <c r="B216" s="32"/>
      <c r="C216" s="32"/>
      <c r="D216" s="5"/>
      <c r="E216" s="1"/>
      <c r="F216" s="5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</row>
    <row r="217" spans="1:26" ht="14.25" customHeight="1" x14ac:dyDescent="0.25">
      <c r="A217" s="212"/>
      <c r="B217" s="32"/>
      <c r="C217" s="32"/>
      <c r="D217" s="5"/>
      <c r="E217" s="1"/>
      <c r="F217" s="5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</row>
    <row r="218" spans="1:26" ht="14.25" customHeight="1" x14ac:dyDescent="0.25">
      <c r="A218" s="212"/>
      <c r="B218" s="32"/>
      <c r="C218" s="32"/>
      <c r="D218" s="5"/>
      <c r="E218" s="1"/>
      <c r="F218" s="5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</row>
    <row r="219" spans="1:26" ht="14.25" customHeight="1" x14ac:dyDescent="0.25">
      <c r="A219" s="212"/>
      <c r="B219" s="32"/>
      <c r="C219" s="32"/>
      <c r="D219" s="5"/>
      <c r="E219" s="1"/>
      <c r="F219" s="5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</row>
    <row r="220" spans="1:26" ht="14.25" customHeight="1" x14ac:dyDescent="0.25">
      <c r="A220" s="212"/>
      <c r="B220" s="32"/>
      <c r="C220" s="32"/>
      <c r="D220" s="5"/>
      <c r="E220" s="1"/>
      <c r="F220" s="5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</row>
    <row r="221" spans="1:26" ht="14.25" customHeight="1" x14ac:dyDescent="0.25">
      <c r="A221" s="212"/>
      <c r="B221" s="32"/>
      <c r="C221" s="32"/>
      <c r="D221" s="5"/>
      <c r="E221" s="1"/>
      <c r="F221" s="5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</row>
    <row r="222" spans="1:26" ht="14.25" customHeight="1" x14ac:dyDescent="0.25">
      <c r="A222" s="212"/>
      <c r="B222" s="32"/>
      <c r="C222" s="32"/>
      <c r="D222" s="5"/>
      <c r="E222" s="1"/>
      <c r="F222" s="5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</row>
    <row r="223" spans="1:26" ht="14.25" customHeight="1" x14ac:dyDescent="0.25">
      <c r="A223" s="212"/>
      <c r="B223" s="32"/>
      <c r="C223" s="32"/>
      <c r="D223" s="5"/>
      <c r="E223" s="1"/>
      <c r="F223" s="5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</row>
    <row r="224" spans="1:26" ht="14.25" customHeight="1" x14ac:dyDescent="0.25">
      <c r="A224" s="212"/>
      <c r="B224" s="32"/>
      <c r="C224" s="32"/>
      <c r="D224" s="5"/>
      <c r="E224" s="1"/>
      <c r="F224" s="5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</row>
    <row r="225" spans="1:26" ht="14.25" customHeight="1" x14ac:dyDescent="0.25">
      <c r="A225" s="212"/>
      <c r="B225" s="32"/>
      <c r="C225" s="32"/>
      <c r="D225" s="5"/>
      <c r="E225" s="1"/>
      <c r="F225" s="5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</row>
    <row r="226" spans="1:26" ht="14.25" customHeight="1" x14ac:dyDescent="0.25">
      <c r="A226" s="212"/>
      <c r="B226" s="32"/>
      <c r="C226" s="32"/>
      <c r="D226" s="5"/>
      <c r="E226" s="1"/>
      <c r="F226" s="5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</row>
    <row r="227" spans="1:26" ht="14.25" customHeight="1" x14ac:dyDescent="0.25">
      <c r="A227" s="212"/>
      <c r="B227" s="32"/>
      <c r="C227" s="32"/>
      <c r="D227" s="5"/>
      <c r="E227" s="1"/>
      <c r="F227" s="5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4.25" customHeight="1" x14ac:dyDescent="0.25">
      <c r="A228" s="212"/>
      <c r="B228" s="32"/>
      <c r="C228" s="32"/>
      <c r="D228" s="5"/>
      <c r="E228" s="1"/>
      <c r="F228" s="5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4.25" customHeight="1" x14ac:dyDescent="0.25">
      <c r="A229" s="212"/>
      <c r="B229" s="32"/>
      <c r="C229" s="32"/>
      <c r="D229" s="5"/>
      <c r="E229" s="1"/>
      <c r="F229" s="5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4.25" customHeight="1" x14ac:dyDescent="0.25">
      <c r="A230" s="212"/>
      <c r="B230" s="32"/>
      <c r="C230" s="32"/>
      <c r="D230" s="5"/>
      <c r="E230" s="1"/>
      <c r="F230" s="5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4.25" customHeight="1" x14ac:dyDescent="0.25">
      <c r="A231" s="212"/>
      <c r="B231" s="32"/>
      <c r="C231" s="32"/>
      <c r="D231" s="5"/>
      <c r="E231" s="1"/>
      <c r="F231" s="5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4.25" customHeight="1" x14ac:dyDescent="0.25">
      <c r="A232" s="212"/>
      <c r="B232" s="32"/>
      <c r="C232" s="32"/>
      <c r="D232" s="5"/>
      <c r="E232" s="1"/>
      <c r="F232" s="5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4.25" customHeight="1" x14ac:dyDescent="0.25">
      <c r="A233" s="212"/>
      <c r="B233" s="32"/>
      <c r="C233" s="32"/>
      <c r="D233" s="5"/>
      <c r="E233" s="1"/>
      <c r="F233" s="5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4.25" customHeight="1" x14ac:dyDescent="0.25">
      <c r="A234" s="212"/>
      <c r="B234" s="32"/>
      <c r="C234" s="32"/>
      <c r="D234" s="5"/>
      <c r="E234" s="1"/>
      <c r="F234" s="5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4.25" customHeight="1" x14ac:dyDescent="0.25">
      <c r="A235" s="212"/>
      <c r="B235" s="32"/>
      <c r="C235" s="32"/>
      <c r="D235" s="5"/>
      <c r="E235" s="1"/>
      <c r="F235" s="5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4.25" customHeight="1" x14ac:dyDescent="0.25">
      <c r="A236" s="212"/>
      <c r="B236" s="32"/>
      <c r="C236" s="32"/>
      <c r="D236" s="5"/>
      <c r="E236" s="1"/>
      <c r="F236" s="5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4.25" customHeight="1" x14ac:dyDescent="0.25">
      <c r="A237" s="212"/>
      <c r="B237" s="32"/>
      <c r="C237" s="32"/>
      <c r="D237" s="5"/>
      <c r="E237" s="1"/>
      <c r="F237" s="5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</row>
    <row r="238" spans="1:26" ht="14.25" customHeight="1" x14ac:dyDescent="0.25">
      <c r="A238" s="212"/>
      <c r="B238" s="32"/>
      <c r="C238" s="32"/>
      <c r="D238" s="5"/>
      <c r="E238" s="1"/>
      <c r="F238" s="5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4.25" customHeight="1" x14ac:dyDescent="0.25">
      <c r="A239" s="212"/>
      <c r="B239" s="32"/>
      <c r="C239" s="32"/>
      <c r="D239" s="5"/>
      <c r="E239" s="1"/>
      <c r="F239" s="5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4.25" customHeight="1" x14ac:dyDescent="0.25">
      <c r="A240" s="212"/>
      <c r="B240" s="32"/>
      <c r="C240" s="32"/>
      <c r="D240" s="5"/>
      <c r="E240" s="1"/>
      <c r="F240" s="5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4.25" customHeight="1" x14ac:dyDescent="0.25">
      <c r="A241" s="212"/>
      <c r="B241" s="32"/>
      <c r="C241" s="32"/>
      <c r="D241" s="5"/>
      <c r="E241" s="1"/>
      <c r="F241" s="5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4.25" customHeight="1" x14ac:dyDescent="0.25">
      <c r="A242" s="212"/>
      <c r="B242" s="32"/>
      <c r="C242" s="32"/>
      <c r="D242" s="5"/>
      <c r="E242" s="1"/>
      <c r="F242" s="5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4.25" customHeight="1" x14ac:dyDescent="0.25">
      <c r="A243" s="212"/>
      <c r="B243" s="32"/>
      <c r="C243" s="32"/>
      <c r="D243" s="5"/>
      <c r="E243" s="1"/>
      <c r="F243" s="5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4.25" customHeight="1" x14ac:dyDescent="0.25">
      <c r="A244" s="212"/>
      <c r="B244" s="32"/>
      <c r="C244" s="32"/>
      <c r="D244" s="5"/>
      <c r="E244" s="1"/>
      <c r="F244" s="5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4.25" customHeight="1" x14ac:dyDescent="0.25">
      <c r="A245" s="212"/>
      <c r="B245" s="32"/>
      <c r="C245" s="32"/>
      <c r="D245" s="5"/>
      <c r="E245" s="1"/>
      <c r="F245" s="5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4.25" customHeight="1" x14ac:dyDescent="0.25">
      <c r="A246" s="212"/>
      <c r="B246" s="32"/>
      <c r="C246" s="32"/>
      <c r="D246" s="5"/>
      <c r="E246" s="1"/>
      <c r="F246" s="5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4.25" customHeight="1" x14ac:dyDescent="0.25">
      <c r="A247" s="212"/>
      <c r="B247" s="32"/>
      <c r="C247" s="32"/>
      <c r="D247" s="5"/>
      <c r="E247" s="1"/>
      <c r="F247" s="5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4.25" customHeight="1" x14ac:dyDescent="0.25">
      <c r="A248" s="212"/>
      <c r="B248" s="32"/>
      <c r="C248" s="32"/>
      <c r="D248" s="5"/>
      <c r="E248" s="1"/>
      <c r="F248" s="5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</row>
    <row r="249" spans="1:26" ht="14.25" customHeight="1" x14ac:dyDescent="0.25">
      <c r="A249" s="212"/>
      <c r="B249" s="32"/>
      <c r="C249" s="32"/>
      <c r="D249" s="5"/>
      <c r="E249" s="1"/>
      <c r="F249" s="5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4.25" customHeight="1" x14ac:dyDescent="0.25">
      <c r="A250" s="212"/>
      <c r="B250" s="32"/>
      <c r="C250" s="32"/>
      <c r="D250" s="5"/>
      <c r="E250" s="1"/>
      <c r="F250" s="5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4.25" customHeight="1" x14ac:dyDescent="0.25">
      <c r="A251" s="212"/>
      <c r="B251" s="32"/>
      <c r="C251" s="32"/>
      <c r="D251" s="5"/>
      <c r="E251" s="1"/>
      <c r="F251" s="5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4.25" customHeight="1" x14ac:dyDescent="0.25">
      <c r="A252" s="212"/>
      <c r="B252" s="32"/>
      <c r="C252" s="32"/>
      <c r="D252" s="5"/>
      <c r="E252" s="1"/>
      <c r="F252" s="5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4.25" customHeight="1" x14ac:dyDescent="0.25">
      <c r="A253" s="212"/>
      <c r="B253" s="32"/>
      <c r="C253" s="32"/>
      <c r="D253" s="5"/>
      <c r="E253" s="1"/>
      <c r="F253" s="5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4.25" customHeight="1" x14ac:dyDescent="0.25">
      <c r="A254" s="212"/>
      <c r="B254" s="32"/>
      <c r="C254" s="32"/>
      <c r="D254" s="5"/>
      <c r="E254" s="1"/>
      <c r="F254" s="5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4.25" customHeight="1" x14ac:dyDescent="0.25">
      <c r="A255" s="212"/>
      <c r="B255" s="32"/>
      <c r="C255" s="32"/>
      <c r="D255" s="5"/>
      <c r="E255" s="1"/>
      <c r="F255" s="5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4.25" customHeight="1" x14ac:dyDescent="0.25">
      <c r="A256" s="212"/>
      <c r="B256" s="32"/>
      <c r="C256" s="32"/>
      <c r="D256" s="5"/>
      <c r="E256" s="1"/>
      <c r="F256" s="5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4.25" customHeight="1" x14ac:dyDescent="0.25">
      <c r="A257" s="212"/>
      <c r="B257" s="32"/>
      <c r="C257" s="32"/>
      <c r="D257" s="5"/>
      <c r="E257" s="1"/>
      <c r="F257" s="5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4.25" customHeight="1" x14ac:dyDescent="0.25">
      <c r="A258" s="212"/>
      <c r="B258" s="32"/>
      <c r="C258" s="32"/>
      <c r="D258" s="5"/>
      <c r="E258" s="1"/>
      <c r="F258" s="5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4.25" customHeight="1" x14ac:dyDescent="0.25">
      <c r="A259" s="212"/>
      <c r="B259" s="32"/>
      <c r="C259" s="32"/>
      <c r="D259" s="5"/>
      <c r="E259" s="1"/>
      <c r="F259" s="5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</row>
    <row r="260" spans="1:26" ht="14.25" customHeight="1" x14ac:dyDescent="0.25">
      <c r="A260" s="212"/>
      <c r="B260" s="32"/>
      <c r="C260" s="32"/>
      <c r="D260" s="5"/>
      <c r="E260" s="1"/>
      <c r="F260" s="5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</row>
    <row r="261" spans="1:26" ht="14.25" customHeight="1" x14ac:dyDescent="0.25">
      <c r="A261" s="212"/>
      <c r="B261" s="32"/>
      <c r="C261" s="32"/>
      <c r="D261" s="5"/>
      <c r="E261" s="1"/>
      <c r="F261" s="5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</row>
    <row r="262" spans="1:26" ht="14.25" customHeight="1" x14ac:dyDescent="0.25">
      <c r="A262" s="212"/>
      <c r="B262" s="32"/>
      <c r="C262" s="32"/>
      <c r="D262" s="5"/>
      <c r="E262" s="1"/>
      <c r="F262" s="5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</row>
    <row r="263" spans="1:26" ht="14.25" customHeight="1" x14ac:dyDescent="0.25">
      <c r="A263" s="212"/>
      <c r="B263" s="32"/>
      <c r="C263" s="32"/>
      <c r="D263" s="5"/>
      <c r="E263" s="1"/>
      <c r="F263" s="5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</row>
    <row r="264" spans="1:26" ht="14.25" customHeight="1" x14ac:dyDescent="0.25">
      <c r="A264" s="212"/>
      <c r="B264" s="32"/>
      <c r="C264" s="32"/>
      <c r="D264" s="5"/>
      <c r="E264" s="1"/>
      <c r="F264" s="5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</row>
    <row r="265" spans="1:26" ht="14.25" customHeight="1" x14ac:dyDescent="0.25">
      <c r="A265" s="212"/>
      <c r="B265" s="32"/>
      <c r="C265" s="32"/>
      <c r="D265" s="5"/>
      <c r="E265" s="1"/>
      <c r="F265" s="5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</row>
    <row r="266" spans="1:26" ht="14.25" customHeight="1" x14ac:dyDescent="0.25">
      <c r="A266" s="212"/>
      <c r="B266" s="32"/>
      <c r="C266" s="32"/>
      <c r="D266" s="5"/>
      <c r="E266" s="1"/>
      <c r="F266" s="5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</row>
    <row r="267" spans="1:26" ht="14.25" customHeight="1" x14ac:dyDescent="0.25">
      <c r="A267" s="212"/>
      <c r="B267" s="32"/>
      <c r="C267" s="32"/>
      <c r="D267" s="5"/>
      <c r="E267" s="1"/>
      <c r="F267" s="5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</row>
    <row r="268" spans="1:26" ht="14.25" customHeight="1" x14ac:dyDescent="0.25">
      <c r="A268" s="212"/>
      <c r="B268" s="32"/>
      <c r="C268" s="32"/>
      <c r="D268" s="5"/>
      <c r="E268" s="1"/>
      <c r="F268" s="5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</row>
    <row r="269" spans="1:26" ht="14.25" customHeight="1" x14ac:dyDescent="0.25">
      <c r="A269" s="212"/>
      <c r="B269" s="32"/>
      <c r="C269" s="32"/>
      <c r="D269" s="5"/>
      <c r="E269" s="1"/>
      <c r="F269" s="5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</row>
    <row r="270" spans="1:26" ht="14.25" customHeight="1" x14ac:dyDescent="0.25">
      <c r="A270" s="212"/>
      <c r="B270" s="32"/>
      <c r="C270" s="32"/>
      <c r="D270" s="5"/>
      <c r="E270" s="1"/>
      <c r="F270" s="5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</row>
    <row r="271" spans="1:26" ht="14.25" customHeight="1" x14ac:dyDescent="0.25">
      <c r="A271" s="212"/>
      <c r="B271" s="32"/>
      <c r="C271" s="32"/>
      <c r="D271" s="5"/>
      <c r="E271" s="1"/>
      <c r="F271" s="5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</row>
    <row r="272" spans="1:26" ht="14.25" customHeight="1" x14ac:dyDescent="0.25">
      <c r="A272" s="212"/>
      <c r="B272" s="32"/>
      <c r="C272" s="32"/>
      <c r="D272" s="5"/>
      <c r="E272" s="1"/>
      <c r="F272" s="5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</row>
    <row r="273" spans="1:26" ht="14.25" customHeight="1" x14ac:dyDescent="0.25">
      <c r="A273" s="212"/>
      <c r="B273" s="32"/>
      <c r="C273" s="32"/>
      <c r="D273" s="5"/>
      <c r="E273" s="1"/>
      <c r="F273" s="5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</row>
    <row r="274" spans="1:26" ht="14.25" customHeight="1" x14ac:dyDescent="0.25">
      <c r="A274" s="212"/>
      <c r="B274" s="32"/>
      <c r="C274" s="32"/>
      <c r="D274" s="5"/>
      <c r="E274" s="1"/>
      <c r="F274" s="5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</row>
    <row r="275" spans="1:26" ht="14.25" customHeight="1" x14ac:dyDescent="0.25">
      <c r="A275" s="212"/>
      <c r="B275" s="32"/>
      <c r="C275" s="32"/>
      <c r="D275" s="5"/>
      <c r="E275" s="1"/>
      <c r="F275" s="5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</row>
    <row r="276" spans="1:26" ht="14.25" customHeight="1" x14ac:dyDescent="0.25">
      <c r="A276" s="212"/>
      <c r="B276" s="32"/>
      <c r="C276" s="32"/>
      <c r="D276" s="5"/>
      <c r="E276" s="1"/>
      <c r="F276" s="5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</row>
    <row r="277" spans="1:26" ht="14.25" customHeight="1" x14ac:dyDescent="0.25">
      <c r="A277" s="212"/>
      <c r="B277" s="32"/>
      <c r="C277" s="32"/>
      <c r="D277" s="5"/>
      <c r="E277" s="1"/>
      <c r="F277" s="5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</row>
    <row r="278" spans="1:26" ht="14.25" customHeight="1" x14ac:dyDescent="0.25">
      <c r="A278" s="212"/>
      <c r="B278" s="32"/>
      <c r="C278" s="32"/>
      <c r="D278" s="5"/>
      <c r="E278" s="1"/>
      <c r="F278" s="5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</row>
    <row r="279" spans="1:26" ht="14.25" customHeight="1" x14ac:dyDescent="0.25">
      <c r="A279" s="212"/>
      <c r="B279" s="32"/>
      <c r="C279" s="32"/>
      <c r="D279" s="5"/>
      <c r="E279" s="1"/>
      <c r="F279" s="5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</row>
    <row r="280" spans="1:26" ht="14.25" customHeight="1" x14ac:dyDescent="0.25">
      <c r="A280" s="212"/>
      <c r="B280" s="32"/>
      <c r="C280" s="32"/>
      <c r="D280" s="5"/>
      <c r="E280" s="1"/>
      <c r="F280" s="5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</row>
    <row r="281" spans="1:26" ht="14.25" customHeight="1" x14ac:dyDescent="0.25">
      <c r="A281" s="212"/>
      <c r="B281" s="32"/>
      <c r="C281" s="32"/>
      <c r="D281" s="5"/>
      <c r="E281" s="1"/>
      <c r="F281" s="5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</row>
    <row r="282" spans="1:26" ht="14.25" customHeight="1" x14ac:dyDescent="0.25">
      <c r="A282" s="212"/>
      <c r="B282" s="32"/>
      <c r="C282" s="32"/>
      <c r="D282" s="5"/>
      <c r="E282" s="1"/>
      <c r="F282" s="5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</row>
    <row r="283" spans="1:26" ht="14.25" customHeight="1" x14ac:dyDescent="0.25">
      <c r="A283" s="212"/>
      <c r="B283" s="32"/>
      <c r="C283" s="32"/>
      <c r="D283" s="5"/>
      <c r="E283" s="1"/>
      <c r="F283" s="5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</row>
    <row r="284" spans="1:26" ht="14.25" customHeight="1" x14ac:dyDescent="0.25">
      <c r="A284" s="212"/>
      <c r="B284" s="32"/>
      <c r="C284" s="32"/>
      <c r="D284" s="5"/>
      <c r="E284" s="1"/>
      <c r="F284" s="5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</row>
    <row r="285" spans="1:26" ht="14.25" customHeight="1" x14ac:dyDescent="0.25">
      <c r="A285" s="212"/>
      <c r="B285" s="32"/>
      <c r="C285" s="32"/>
      <c r="D285" s="5"/>
      <c r="E285" s="1"/>
      <c r="F285" s="5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</row>
    <row r="286" spans="1:26" ht="14.25" customHeight="1" x14ac:dyDescent="0.25">
      <c r="A286" s="212"/>
      <c r="B286" s="32"/>
      <c r="C286" s="32"/>
      <c r="D286" s="5"/>
      <c r="E286" s="1"/>
      <c r="F286" s="5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</row>
    <row r="287" spans="1:26" ht="14.25" customHeight="1" x14ac:dyDescent="0.25">
      <c r="A287" s="212"/>
      <c r="B287" s="32"/>
      <c r="C287" s="32"/>
      <c r="D287" s="5"/>
      <c r="E287" s="1"/>
      <c r="F287" s="5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</row>
    <row r="288" spans="1:26" ht="14.25" customHeight="1" x14ac:dyDescent="0.25">
      <c r="A288" s="212"/>
      <c r="B288" s="32"/>
      <c r="C288" s="32"/>
      <c r="D288" s="5"/>
      <c r="E288" s="1"/>
      <c r="F288" s="5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</row>
    <row r="289" spans="1:26" ht="14.25" customHeight="1" x14ac:dyDescent="0.25">
      <c r="A289" s="212"/>
      <c r="B289" s="32"/>
      <c r="C289" s="32"/>
      <c r="D289" s="5"/>
      <c r="E289" s="1"/>
      <c r="F289" s="5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</row>
    <row r="290" spans="1:26" ht="14.25" customHeight="1" x14ac:dyDescent="0.25">
      <c r="A290" s="212"/>
      <c r="B290" s="32"/>
      <c r="C290" s="32"/>
      <c r="D290" s="5"/>
      <c r="E290" s="1"/>
      <c r="F290" s="5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</row>
    <row r="291" spans="1:26" ht="14.25" customHeight="1" x14ac:dyDescent="0.25">
      <c r="A291" s="212"/>
      <c r="B291" s="32"/>
      <c r="C291" s="32"/>
      <c r="D291" s="5"/>
      <c r="E291" s="1"/>
      <c r="F291" s="5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</row>
    <row r="292" spans="1:26" ht="14.25" customHeight="1" x14ac:dyDescent="0.25">
      <c r="A292" s="212"/>
      <c r="B292" s="32"/>
      <c r="C292" s="32"/>
      <c r="D292" s="5"/>
      <c r="E292" s="1"/>
      <c r="F292" s="5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</row>
    <row r="293" spans="1:26" ht="14.25" customHeight="1" x14ac:dyDescent="0.25">
      <c r="A293" s="212"/>
      <c r="B293" s="32"/>
      <c r="C293" s="32"/>
      <c r="D293" s="5"/>
      <c r="E293" s="1"/>
      <c r="F293" s="5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</row>
    <row r="294" spans="1:26" ht="14.25" customHeight="1" x14ac:dyDescent="0.25">
      <c r="A294" s="212"/>
      <c r="B294" s="32"/>
      <c r="C294" s="32"/>
      <c r="D294" s="5"/>
      <c r="E294" s="1"/>
      <c r="F294" s="5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</row>
    <row r="295" spans="1:26" ht="14.25" customHeight="1" x14ac:dyDescent="0.25">
      <c r="A295" s="212"/>
      <c r="B295" s="32"/>
      <c r="C295" s="32"/>
      <c r="D295" s="5"/>
      <c r="E295" s="1"/>
      <c r="F295" s="5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</row>
    <row r="296" spans="1:26" ht="14.25" customHeight="1" x14ac:dyDescent="0.25">
      <c r="A296" s="212"/>
      <c r="B296" s="32"/>
      <c r="C296" s="32"/>
      <c r="D296" s="5"/>
      <c r="E296" s="1"/>
      <c r="F296" s="5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</row>
    <row r="297" spans="1:26" ht="14.25" customHeight="1" x14ac:dyDescent="0.25">
      <c r="A297" s="212"/>
      <c r="B297" s="32"/>
      <c r="C297" s="32"/>
      <c r="D297" s="5"/>
      <c r="E297" s="1"/>
      <c r="F297" s="5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</row>
    <row r="298" spans="1:26" ht="14.25" customHeight="1" x14ac:dyDescent="0.25">
      <c r="A298" s="212"/>
      <c r="B298" s="32"/>
      <c r="C298" s="32"/>
      <c r="D298" s="5"/>
      <c r="E298" s="1"/>
      <c r="F298" s="5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</row>
    <row r="299" spans="1:26" ht="14.25" customHeight="1" x14ac:dyDescent="0.25">
      <c r="A299" s="212"/>
      <c r="B299" s="32"/>
      <c r="C299" s="32"/>
      <c r="D299" s="5"/>
      <c r="E299" s="1"/>
      <c r="F299" s="5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</row>
    <row r="300" spans="1:26" ht="14.25" customHeight="1" x14ac:dyDescent="0.25">
      <c r="A300" s="212"/>
      <c r="B300" s="32"/>
      <c r="C300" s="32"/>
      <c r="D300" s="5"/>
      <c r="E300" s="1"/>
      <c r="F300" s="5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</row>
    <row r="301" spans="1:26" ht="14.25" customHeight="1" x14ac:dyDescent="0.25">
      <c r="A301" s="212"/>
      <c r="B301" s="32"/>
      <c r="C301" s="32"/>
      <c r="D301" s="5"/>
      <c r="E301" s="1"/>
      <c r="F301" s="5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</row>
    <row r="302" spans="1:26" ht="14.25" customHeight="1" x14ac:dyDescent="0.25">
      <c r="A302" s="212"/>
      <c r="B302" s="32"/>
      <c r="C302" s="32"/>
      <c r="D302" s="5"/>
      <c r="E302" s="1"/>
      <c r="F302" s="5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</row>
    <row r="303" spans="1:26" ht="14.25" customHeight="1" x14ac:dyDescent="0.25">
      <c r="A303" s="212"/>
      <c r="B303" s="32"/>
      <c r="C303" s="32"/>
      <c r="D303" s="5"/>
      <c r="E303" s="1"/>
      <c r="F303" s="5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</row>
    <row r="304" spans="1:26" ht="14.25" customHeight="1" x14ac:dyDescent="0.25">
      <c r="A304" s="212"/>
      <c r="B304" s="32"/>
      <c r="C304" s="32"/>
      <c r="D304" s="5"/>
      <c r="E304" s="1"/>
      <c r="F304" s="5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</row>
    <row r="305" spans="1:26" ht="14.25" customHeight="1" x14ac:dyDescent="0.25">
      <c r="A305" s="212"/>
      <c r="B305" s="32"/>
      <c r="C305" s="32"/>
      <c r="D305" s="5"/>
      <c r="E305" s="1"/>
      <c r="F305" s="5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</row>
    <row r="306" spans="1:26" ht="14.25" customHeight="1" x14ac:dyDescent="0.25">
      <c r="A306" s="212"/>
      <c r="B306" s="32"/>
      <c r="C306" s="32"/>
      <c r="D306" s="5"/>
      <c r="E306" s="1"/>
      <c r="F306" s="5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</row>
    <row r="307" spans="1:26" ht="14.25" customHeight="1" x14ac:dyDescent="0.25">
      <c r="A307" s="212"/>
      <c r="B307" s="32"/>
      <c r="C307" s="32"/>
      <c r="D307" s="5"/>
      <c r="E307" s="1"/>
      <c r="F307" s="5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</row>
    <row r="308" spans="1:26" ht="14.25" customHeight="1" x14ac:dyDescent="0.25">
      <c r="A308" s="212"/>
      <c r="B308" s="32"/>
      <c r="C308" s="32"/>
      <c r="D308" s="5"/>
      <c r="E308" s="1"/>
      <c r="F308" s="5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</row>
    <row r="309" spans="1:26" ht="14.25" customHeight="1" x14ac:dyDescent="0.25">
      <c r="A309" s="212"/>
      <c r="B309" s="32"/>
      <c r="C309" s="32"/>
      <c r="D309" s="5"/>
      <c r="E309" s="1"/>
      <c r="F309" s="5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</row>
    <row r="310" spans="1:26" ht="14.25" customHeight="1" x14ac:dyDescent="0.25">
      <c r="A310" s="212"/>
      <c r="B310" s="32"/>
      <c r="C310" s="32"/>
      <c r="D310" s="5"/>
      <c r="E310" s="1"/>
      <c r="F310" s="5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</row>
    <row r="311" spans="1:26" ht="14.25" customHeight="1" x14ac:dyDescent="0.25">
      <c r="A311" s="212"/>
      <c r="B311" s="32"/>
      <c r="C311" s="32"/>
      <c r="D311" s="5"/>
      <c r="E311" s="1"/>
      <c r="F311" s="5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</row>
    <row r="312" spans="1:26" ht="14.25" customHeight="1" x14ac:dyDescent="0.25">
      <c r="A312" s="212"/>
      <c r="B312" s="32"/>
      <c r="C312" s="32"/>
      <c r="D312" s="5"/>
      <c r="E312" s="1"/>
      <c r="F312" s="5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</row>
    <row r="313" spans="1:26" ht="14.25" customHeight="1" x14ac:dyDescent="0.25">
      <c r="A313" s="212"/>
      <c r="B313" s="32"/>
      <c r="C313" s="32"/>
      <c r="D313" s="5"/>
      <c r="E313" s="1"/>
      <c r="F313" s="5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</row>
    <row r="314" spans="1:26" ht="14.25" customHeight="1" x14ac:dyDescent="0.25">
      <c r="A314" s="212"/>
      <c r="B314" s="32"/>
      <c r="C314" s="32"/>
      <c r="D314" s="5"/>
      <c r="E314" s="1"/>
      <c r="F314" s="5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</row>
    <row r="315" spans="1:26" ht="14.25" customHeight="1" x14ac:dyDescent="0.25">
      <c r="A315" s="212"/>
      <c r="B315" s="32"/>
      <c r="C315" s="32"/>
      <c r="D315" s="5"/>
      <c r="E315" s="1"/>
      <c r="F315" s="5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</row>
    <row r="316" spans="1:26" ht="14.25" customHeight="1" x14ac:dyDescent="0.25">
      <c r="A316" s="212"/>
      <c r="B316" s="32"/>
      <c r="C316" s="32"/>
      <c r="D316" s="5"/>
      <c r="E316" s="1"/>
      <c r="F316" s="5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</row>
    <row r="317" spans="1:26" ht="14.25" customHeight="1" x14ac:dyDescent="0.25">
      <c r="A317" s="212"/>
      <c r="B317" s="32"/>
      <c r="C317" s="32"/>
      <c r="D317" s="5"/>
      <c r="E317" s="1"/>
      <c r="F317" s="5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</row>
    <row r="318" spans="1:26" ht="14.25" customHeight="1" x14ac:dyDescent="0.25">
      <c r="A318" s="212"/>
      <c r="B318" s="32"/>
      <c r="C318" s="32"/>
      <c r="D318" s="5"/>
      <c r="E318" s="1"/>
      <c r="F318" s="5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</row>
    <row r="319" spans="1:26" ht="14.25" customHeight="1" x14ac:dyDescent="0.25">
      <c r="A319" s="212"/>
      <c r="B319" s="32"/>
      <c r="C319" s="32"/>
      <c r="D319" s="5"/>
      <c r="E319" s="1"/>
      <c r="F319" s="5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</row>
    <row r="320" spans="1:26" ht="14.25" customHeight="1" x14ac:dyDescent="0.25">
      <c r="A320" s="212"/>
      <c r="B320" s="32"/>
      <c r="C320" s="32"/>
      <c r="D320" s="5"/>
      <c r="E320" s="1"/>
      <c r="F320" s="5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</row>
    <row r="321" spans="1:26" ht="14.25" customHeight="1" x14ac:dyDescent="0.25">
      <c r="A321" s="212"/>
      <c r="B321" s="32"/>
      <c r="C321" s="32"/>
      <c r="D321" s="5"/>
      <c r="E321" s="1"/>
      <c r="F321" s="5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</row>
    <row r="322" spans="1:26" ht="14.25" customHeight="1" x14ac:dyDescent="0.25">
      <c r="A322" s="212"/>
      <c r="B322" s="32"/>
      <c r="C322" s="32"/>
      <c r="D322" s="5"/>
      <c r="E322" s="1"/>
      <c r="F322" s="5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</row>
    <row r="323" spans="1:26" ht="14.25" customHeight="1" x14ac:dyDescent="0.25">
      <c r="A323" s="212"/>
      <c r="B323" s="32"/>
      <c r="C323" s="32"/>
      <c r="D323" s="5"/>
      <c r="E323" s="1"/>
      <c r="F323" s="5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</row>
    <row r="324" spans="1:26" ht="14.25" customHeight="1" x14ac:dyDescent="0.25">
      <c r="A324" s="212"/>
      <c r="B324" s="32"/>
      <c r="C324" s="32"/>
      <c r="D324" s="5"/>
      <c r="E324" s="1"/>
      <c r="F324" s="5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</row>
    <row r="325" spans="1:26" ht="14.25" customHeight="1" x14ac:dyDescent="0.25">
      <c r="A325" s="212"/>
      <c r="B325" s="32"/>
      <c r="C325" s="32"/>
      <c r="D325" s="5"/>
      <c r="E325" s="1"/>
      <c r="F325" s="5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</row>
    <row r="326" spans="1:26" ht="14.25" customHeight="1" x14ac:dyDescent="0.25">
      <c r="A326" s="212"/>
      <c r="B326" s="32"/>
      <c r="C326" s="32"/>
      <c r="D326" s="5"/>
      <c r="E326" s="1"/>
      <c r="F326" s="5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</row>
    <row r="327" spans="1:26" ht="14.25" customHeight="1" x14ac:dyDescent="0.25">
      <c r="A327" s="212"/>
      <c r="B327" s="32"/>
      <c r="C327" s="32"/>
      <c r="D327" s="5"/>
      <c r="E327" s="1"/>
      <c r="F327" s="5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</row>
    <row r="328" spans="1:26" ht="14.25" customHeight="1" x14ac:dyDescent="0.25">
      <c r="A328" s="212"/>
      <c r="B328" s="32"/>
      <c r="C328" s="32"/>
      <c r="D328" s="5"/>
      <c r="E328" s="1"/>
      <c r="F328" s="5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</row>
    <row r="329" spans="1:26" ht="14.25" customHeight="1" x14ac:dyDescent="0.25">
      <c r="A329" s="212"/>
      <c r="B329" s="32"/>
      <c r="C329" s="32"/>
      <c r="D329" s="5"/>
      <c r="E329" s="1"/>
      <c r="F329" s="5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</row>
    <row r="330" spans="1:26" ht="14.25" customHeight="1" x14ac:dyDescent="0.25">
      <c r="A330" s="212"/>
      <c r="B330" s="32"/>
      <c r="C330" s="32"/>
      <c r="D330" s="5"/>
      <c r="E330" s="1"/>
      <c r="F330" s="5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</row>
    <row r="331" spans="1:26" ht="14.25" customHeight="1" x14ac:dyDescent="0.25">
      <c r="A331" s="212"/>
      <c r="B331" s="32"/>
      <c r="C331" s="32"/>
      <c r="D331" s="5"/>
      <c r="E331" s="1"/>
      <c r="F331" s="5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</row>
    <row r="332" spans="1:26" ht="14.25" customHeight="1" x14ac:dyDescent="0.25">
      <c r="A332" s="212"/>
      <c r="B332" s="32"/>
      <c r="C332" s="32"/>
      <c r="D332" s="5"/>
      <c r="E332" s="1"/>
      <c r="F332" s="5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</row>
    <row r="333" spans="1:26" ht="14.25" customHeight="1" x14ac:dyDescent="0.25">
      <c r="A333" s="212"/>
      <c r="B333" s="32"/>
      <c r="C333" s="32"/>
      <c r="D333" s="5"/>
      <c r="E333" s="1"/>
      <c r="F333" s="5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</row>
    <row r="334" spans="1:26" ht="14.25" customHeight="1" x14ac:dyDescent="0.25">
      <c r="A334" s="212"/>
      <c r="B334" s="32"/>
      <c r="C334" s="32"/>
      <c r="D334" s="5"/>
      <c r="E334" s="1"/>
      <c r="F334" s="5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</row>
    <row r="335" spans="1:26" ht="14.25" customHeight="1" x14ac:dyDescent="0.25">
      <c r="A335" s="212"/>
      <c r="B335" s="32"/>
      <c r="C335" s="32"/>
      <c r="D335" s="5"/>
      <c r="E335" s="1"/>
      <c r="F335" s="5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</row>
    <row r="336" spans="1:26" ht="14.25" customHeight="1" x14ac:dyDescent="0.25">
      <c r="A336" s="212"/>
      <c r="B336" s="32"/>
      <c r="C336" s="32"/>
      <c r="D336" s="5"/>
      <c r="E336" s="1"/>
      <c r="F336" s="5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</row>
    <row r="337" spans="1:26" ht="14.25" customHeight="1" x14ac:dyDescent="0.25">
      <c r="A337" s="212"/>
      <c r="B337" s="32"/>
      <c r="C337" s="32"/>
      <c r="D337" s="5"/>
      <c r="E337" s="1"/>
      <c r="F337" s="5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</row>
    <row r="338" spans="1:26" ht="14.25" customHeight="1" x14ac:dyDescent="0.25">
      <c r="A338" s="212"/>
      <c r="B338" s="32"/>
      <c r="C338" s="32"/>
      <c r="D338" s="5"/>
      <c r="E338" s="1"/>
      <c r="F338" s="5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</row>
    <row r="339" spans="1:26" ht="14.25" customHeight="1" x14ac:dyDescent="0.25">
      <c r="A339" s="212"/>
      <c r="B339" s="32"/>
      <c r="C339" s="32"/>
      <c r="D339" s="5"/>
      <c r="E339" s="1"/>
      <c r="F339" s="5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</row>
    <row r="340" spans="1:26" ht="14.25" customHeight="1" x14ac:dyDescent="0.25">
      <c r="A340" s="212"/>
      <c r="B340" s="32"/>
      <c r="C340" s="32"/>
      <c r="D340" s="5"/>
      <c r="E340" s="1"/>
      <c r="F340" s="5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</row>
    <row r="341" spans="1:26" ht="14.25" customHeight="1" x14ac:dyDescent="0.25">
      <c r="A341" s="212"/>
      <c r="B341" s="32"/>
      <c r="C341" s="32"/>
      <c r="D341" s="5"/>
      <c r="E341" s="1"/>
      <c r="F341" s="5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</row>
    <row r="342" spans="1:26" ht="14.25" customHeight="1" x14ac:dyDescent="0.25">
      <c r="A342" s="212"/>
      <c r="B342" s="32"/>
      <c r="C342" s="32"/>
      <c r="D342" s="5"/>
      <c r="E342" s="1"/>
      <c r="F342" s="5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</row>
    <row r="343" spans="1:26" ht="14.25" customHeight="1" x14ac:dyDescent="0.25">
      <c r="A343" s="212"/>
      <c r="B343" s="32"/>
      <c r="C343" s="32"/>
      <c r="D343" s="5"/>
      <c r="E343" s="1"/>
      <c r="F343" s="5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</row>
    <row r="344" spans="1:26" ht="14.25" customHeight="1" x14ac:dyDescent="0.25">
      <c r="A344" s="212"/>
      <c r="B344" s="32"/>
      <c r="C344" s="32"/>
      <c r="D344" s="5"/>
      <c r="E344" s="1"/>
      <c r="F344" s="5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</row>
    <row r="345" spans="1:26" ht="14.25" customHeight="1" x14ac:dyDescent="0.25">
      <c r="A345" s="212"/>
      <c r="B345" s="32"/>
      <c r="C345" s="32"/>
      <c r="D345" s="5"/>
      <c r="E345" s="1"/>
      <c r="F345" s="5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</row>
    <row r="346" spans="1:26" ht="14.25" customHeight="1" x14ac:dyDescent="0.25">
      <c r="A346" s="212"/>
      <c r="B346" s="32"/>
      <c r="C346" s="32"/>
      <c r="D346" s="5"/>
      <c r="E346" s="1"/>
      <c r="F346" s="5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</row>
    <row r="347" spans="1:26" ht="14.25" customHeight="1" x14ac:dyDescent="0.25">
      <c r="A347" s="212"/>
      <c r="B347" s="32"/>
      <c r="C347" s="32"/>
      <c r="D347" s="5"/>
      <c r="E347" s="1"/>
      <c r="F347" s="5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</row>
    <row r="348" spans="1:26" ht="14.25" customHeight="1" x14ac:dyDescent="0.25">
      <c r="A348" s="212"/>
      <c r="B348" s="32"/>
      <c r="C348" s="32"/>
      <c r="D348" s="5"/>
      <c r="E348" s="1"/>
      <c r="F348" s="5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</row>
    <row r="349" spans="1:26" ht="14.25" customHeight="1" x14ac:dyDescent="0.25">
      <c r="A349" s="212"/>
      <c r="B349" s="32"/>
      <c r="C349" s="32"/>
      <c r="D349" s="5"/>
      <c r="E349" s="1"/>
      <c r="F349" s="5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</row>
    <row r="350" spans="1:26" ht="14.25" customHeight="1" x14ac:dyDescent="0.25">
      <c r="A350" s="212"/>
      <c r="B350" s="32"/>
      <c r="C350" s="32"/>
      <c r="D350" s="5"/>
      <c r="E350" s="1"/>
      <c r="F350" s="5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</row>
    <row r="351" spans="1:26" ht="14.25" customHeight="1" x14ac:dyDescent="0.25">
      <c r="A351" s="212"/>
      <c r="B351" s="32"/>
      <c r="C351" s="32"/>
      <c r="D351" s="5"/>
      <c r="E351" s="1"/>
      <c r="F351" s="5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</row>
    <row r="352" spans="1:26" ht="14.25" customHeight="1" x14ac:dyDescent="0.25">
      <c r="A352" s="212"/>
      <c r="B352" s="32"/>
      <c r="C352" s="32"/>
      <c r="D352" s="5"/>
      <c r="E352" s="1"/>
      <c r="F352" s="5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</row>
    <row r="353" spans="1:26" ht="14.25" customHeight="1" x14ac:dyDescent="0.25">
      <c r="A353" s="212"/>
      <c r="B353" s="32"/>
      <c r="C353" s="32"/>
      <c r="D353" s="5"/>
      <c r="E353" s="1"/>
      <c r="F353" s="5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</row>
    <row r="354" spans="1:26" ht="14.25" customHeight="1" x14ac:dyDescent="0.25">
      <c r="A354" s="212"/>
      <c r="B354" s="32"/>
      <c r="C354" s="32"/>
      <c r="D354" s="5"/>
      <c r="E354" s="1"/>
      <c r="F354" s="5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</row>
    <row r="355" spans="1:26" ht="14.25" customHeight="1" x14ac:dyDescent="0.25">
      <c r="A355" s="212"/>
      <c r="B355" s="32"/>
      <c r="C355" s="32"/>
      <c r="D355" s="5"/>
      <c r="E355" s="1"/>
      <c r="F355" s="5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</row>
    <row r="356" spans="1:26" ht="14.25" customHeight="1" x14ac:dyDescent="0.25">
      <c r="A356" s="212"/>
      <c r="B356" s="32"/>
      <c r="C356" s="32"/>
      <c r="D356" s="5"/>
      <c r="E356" s="1"/>
      <c r="F356" s="5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</row>
    <row r="357" spans="1:26" ht="14.25" customHeight="1" x14ac:dyDescent="0.25">
      <c r="A357" s="212"/>
      <c r="B357" s="32"/>
      <c r="C357" s="32"/>
      <c r="D357" s="5"/>
      <c r="E357" s="1"/>
      <c r="F357" s="5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</row>
    <row r="358" spans="1:26" ht="14.25" customHeight="1" x14ac:dyDescent="0.25">
      <c r="A358" s="212"/>
      <c r="B358" s="32"/>
      <c r="C358" s="32"/>
      <c r="D358" s="5"/>
      <c r="E358" s="1"/>
      <c r="F358" s="5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</row>
    <row r="359" spans="1:26" ht="14.25" customHeight="1" x14ac:dyDescent="0.25">
      <c r="A359" s="212"/>
      <c r="B359" s="32"/>
      <c r="C359" s="32"/>
      <c r="D359" s="5"/>
      <c r="E359" s="1"/>
      <c r="F359" s="5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</row>
    <row r="360" spans="1:26" ht="14.25" customHeight="1" x14ac:dyDescent="0.25">
      <c r="A360" s="212"/>
      <c r="B360" s="32"/>
      <c r="C360" s="32"/>
      <c r="D360" s="5"/>
      <c r="E360" s="1"/>
      <c r="F360" s="5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</row>
    <row r="361" spans="1:26" ht="14.25" customHeight="1" x14ac:dyDescent="0.25">
      <c r="A361" s="212"/>
      <c r="B361" s="32"/>
      <c r="C361" s="32"/>
      <c r="D361" s="5"/>
      <c r="E361" s="1"/>
      <c r="F361" s="5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</row>
    <row r="362" spans="1:26" ht="14.25" customHeight="1" x14ac:dyDescent="0.25">
      <c r="A362" s="212"/>
      <c r="B362" s="32"/>
      <c r="C362" s="32"/>
      <c r="D362" s="5"/>
      <c r="E362" s="1"/>
      <c r="F362" s="5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</row>
    <row r="363" spans="1:26" ht="14.25" customHeight="1" x14ac:dyDescent="0.25">
      <c r="A363" s="212"/>
      <c r="B363" s="32"/>
      <c r="C363" s="32"/>
      <c r="D363" s="5"/>
      <c r="E363" s="1"/>
      <c r="F363" s="5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</row>
    <row r="364" spans="1:26" ht="14.25" customHeight="1" x14ac:dyDescent="0.25">
      <c r="A364" s="212"/>
      <c r="B364" s="32"/>
      <c r="C364" s="32"/>
      <c r="D364" s="5"/>
      <c r="E364" s="1"/>
      <c r="F364" s="5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</row>
    <row r="365" spans="1:26" ht="14.25" customHeight="1" x14ac:dyDescent="0.25">
      <c r="A365" s="212"/>
      <c r="B365" s="32"/>
      <c r="C365" s="32"/>
      <c r="D365" s="5"/>
      <c r="E365" s="1"/>
      <c r="F365" s="5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</row>
    <row r="366" spans="1:26" ht="14.25" customHeight="1" x14ac:dyDescent="0.25">
      <c r="A366" s="212"/>
      <c r="B366" s="32"/>
      <c r="C366" s="32"/>
      <c r="D366" s="5"/>
      <c r="E366" s="1"/>
      <c r="F366" s="5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</row>
    <row r="367" spans="1:26" ht="14.25" customHeight="1" x14ac:dyDescent="0.25">
      <c r="A367" s="212"/>
      <c r="B367" s="32"/>
      <c r="C367" s="32"/>
      <c r="D367" s="5"/>
      <c r="E367" s="1"/>
      <c r="F367" s="5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</row>
    <row r="368" spans="1:26" ht="14.25" customHeight="1" x14ac:dyDescent="0.25">
      <c r="A368" s="212"/>
      <c r="B368" s="32"/>
      <c r="C368" s="32"/>
      <c r="D368" s="5"/>
      <c r="E368" s="1"/>
      <c r="F368" s="5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</row>
    <row r="369" spans="1:26" ht="14.25" customHeight="1" x14ac:dyDescent="0.25">
      <c r="A369" s="212"/>
      <c r="B369" s="32"/>
      <c r="C369" s="32"/>
      <c r="D369" s="5"/>
      <c r="E369" s="1"/>
      <c r="F369" s="5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</row>
    <row r="370" spans="1:26" ht="14.25" customHeight="1" x14ac:dyDescent="0.25">
      <c r="A370" s="212"/>
      <c r="B370" s="32"/>
      <c r="C370" s="32"/>
      <c r="D370" s="5"/>
      <c r="E370" s="1"/>
      <c r="F370" s="5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</row>
    <row r="371" spans="1:26" ht="14.25" customHeight="1" x14ac:dyDescent="0.25">
      <c r="A371" s="212"/>
      <c r="B371" s="32"/>
      <c r="C371" s="32"/>
      <c r="D371" s="5"/>
      <c r="E371" s="1"/>
      <c r="F371" s="5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</row>
    <row r="372" spans="1:26" ht="14.25" customHeight="1" x14ac:dyDescent="0.25">
      <c r="A372" s="212"/>
      <c r="B372" s="32"/>
      <c r="C372" s="32"/>
      <c r="D372" s="5"/>
      <c r="E372" s="1"/>
      <c r="F372" s="5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</row>
    <row r="373" spans="1:26" ht="14.25" customHeight="1" x14ac:dyDescent="0.25">
      <c r="A373" s="212"/>
      <c r="B373" s="32"/>
      <c r="C373" s="32"/>
      <c r="D373" s="5"/>
      <c r="E373" s="1"/>
      <c r="F373" s="5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</row>
    <row r="374" spans="1:26" ht="14.25" customHeight="1" x14ac:dyDescent="0.25">
      <c r="A374" s="212"/>
      <c r="B374" s="32"/>
      <c r="C374" s="32"/>
      <c r="D374" s="5"/>
      <c r="E374" s="1"/>
      <c r="F374" s="5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</row>
    <row r="375" spans="1:26" ht="14.25" customHeight="1" x14ac:dyDescent="0.25">
      <c r="A375" s="212"/>
      <c r="B375" s="32"/>
      <c r="C375" s="32"/>
      <c r="D375" s="5"/>
      <c r="E375" s="1"/>
      <c r="F375" s="5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</row>
    <row r="376" spans="1:26" ht="14.25" customHeight="1" x14ac:dyDescent="0.25">
      <c r="A376" s="212"/>
      <c r="B376" s="32"/>
      <c r="C376" s="32"/>
      <c r="D376" s="5"/>
      <c r="E376" s="1"/>
      <c r="F376" s="5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</row>
    <row r="377" spans="1:26" ht="14.25" customHeight="1" x14ac:dyDescent="0.25">
      <c r="A377" s="212"/>
      <c r="B377" s="32"/>
      <c r="C377" s="32"/>
      <c r="D377" s="5"/>
      <c r="E377" s="1"/>
      <c r="F377" s="5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</row>
    <row r="378" spans="1:26" ht="14.25" customHeight="1" x14ac:dyDescent="0.25">
      <c r="A378" s="212"/>
      <c r="B378" s="32"/>
      <c r="C378" s="32"/>
      <c r="D378" s="5"/>
      <c r="E378" s="1"/>
      <c r="F378" s="5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</row>
    <row r="379" spans="1:26" ht="14.25" customHeight="1" x14ac:dyDescent="0.25">
      <c r="A379" s="212"/>
      <c r="B379" s="32"/>
      <c r="C379" s="32"/>
      <c r="D379" s="5"/>
      <c r="E379" s="1"/>
      <c r="F379" s="5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</row>
    <row r="380" spans="1:26" ht="14.25" customHeight="1" x14ac:dyDescent="0.25">
      <c r="A380" s="212"/>
      <c r="B380" s="32"/>
      <c r="C380" s="32"/>
      <c r="D380" s="5"/>
      <c r="E380" s="1"/>
      <c r="F380" s="5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</row>
    <row r="381" spans="1:26" ht="14.25" customHeight="1" x14ac:dyDescent="0.25">
      <c r="A381" s="212"/>
      <c r="B381" s="32"/>
      <c r="C381" s="32"/>
      <c r="D381" s="5"/>
      <c r="E381" s="1"/>
      <c r="F381" s="5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</row>
    <row r="382" spans="1:26" ht="14.25" customHeight="1" x14ac:dyDescent="0.25">
      <c r="A382" s="212"/>
      <c r="B382" s="32"/>
      <c r="C382" s="32"/>
      <c r="D382" s="5"/>
      <c r="E382" s="1"/>
      <c r="F382" s="5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</row>
    <row r="383" spans="1:26" ht="14.25" customHeight="1" x14ac:dyDescent="0.25">
      <c r="A383" s="212"/>
      <c r="B383" s="32"/>
      <c r="C383" s="32"/>
      <c r="D383" s="5"/>
      <c r="E383" s="1"/>
      <c r="F383" s="5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</row>
    <row r="384" spans="1:26" ht="14.25" customHeight="1" x14ac:dyDescent="0.25">
      <c r="A384" s="212"/>
      <c r="B384" s="32"/>
      <c r="C384" s="32"/>
      <c r="D384" s="5"/>
      <c r="E384" s="1"/>
      <c r="F384" s="5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</row>
    <row r="385" spans="1:26" ht="14.25" customHeight="1" x14ac:dyDescent="0.25">
      <c r="A385" s="212"/>
      <c r="B385" s="32"/>
      <c r="C385" s="32"/>
      <c r="D385" s="5"/>
      <c r="E385" s="1"/>
      <c r="F385" s="5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</row>
    <row r="386" spans="1:26" ht="14.25" customHeight="1" x14ac:dyDescent="0.25">
      <c r="A386" s="212"/>
      <c r="B386" s="32"/>
      <c r="C386" s="32"/>
      <c r="D386" s="5"/>
      <c r="E386" s="1"/>
      <c r="F386" s="5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</row>
    <row r="387" spans="1:26" ht="14.25" customHeight="1" x14ac:dyDescent="0.25">
      <c r="A387" s="212"/>
      <c r="B387" s="32"/>
      <c r="C387" s="32"/>
      <c r="D387" s="5"/>
      <c r="E387" s="1"/>
      <c r="F387" s="5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</row>
    <row r="388" spans="1:26" ht="14.25" customHeight="1" x14ac:dyDescent="0.25">
      <c r="A388" s="212"/>
      <c r="B388" s="32"/>
      <c r="C388" s="32"/>
      <c r="D388" s="5"/>
      <c r="E388" s="1"/>
      <c r="F388" s="5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</row>
    <row r="389" spans="1:26" ht="14.25" customHeight="1" x14ac:dyDescent="0.25">
      <c r="A389" s="212"/>
      <c r="B389" s="32"/>
      <c r="C389" s="32"/>
      <c r="D389" s="5"/>
      <c r="E389" s="1"/>
      <c r="F389" s="5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</row>
    <row r="390" spans="1:26" ht="14.25" customHeight="1" x14ac:dyDescent="0.25">
      <c r="A390" s="212"/>
      <c r="B390" s="32"/>
      <c r="C390" s="32"/>
      <c r="D390" s="5"/>
      <c r="E390" s="1"/>
      <c r="F390" s="5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</row>
    <row r="391" spans="1:26" ht="14.25" customHeight="1" x14ac:dyDescent="0.25">
      <c r="A391" s="212"/>
      <c r="B391" s="32"/>
      <c r="C391" s="32"/>
      <c r="D391" s="5"/>
      <c r="E391" s="1"/>
      <c r="F391" s="5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</row>
    <row r="392" spans="1:26" ht="14.25" customHeight="1" x14ac:dyDescent="0.25">
      <c r="A392" s="212"/>
      <c r="B392" s="32"/>
      <c r="C392" s="32"/>
      <c r="D392" s="5"/>
      <c r="E392" s="1"/>
      <c r="F392" s="5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</row>
    <row r="393" spans="1:26" ht="14.25" customHeight="1" x14ac:dyDescent="0.25">
      <c r="A393" s="212"/>
      <c r="B393" s="32"/>
      <c r="C393" s="32"/>
      <c r="D393" s="5"/>
      <c r="E393" s="1"/>
      <c r="F393" s="5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</row>
    <row r="394" spans="1:26" ht="14.25" customHeight="1" x14ac:dyDescent="0.25">
      <c r="A394" s="212"/>
      <c r="B394" s="32"/>
      <c r="C394" s="32"/>
      <c r="D394" s="5"/>
      <c r="E394" s="1"/>
      <c r="F394" s="5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</row>
    <row r="395" spans="1:26" ht="14.25" customHeight="1" x14ac:dyDescent="0.25">
      <c r="A395" s="212"/>
      <c r="B395" s="32"/>
      <c r="C395" s="32"/>
      <c r="D395" s="5"/>
      <c r="E395" s="1"/>
      <c r="F395" s="5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</row>
    <row r="396" spans="1:26" ht="14.25" customHeight="1" x14ac:dyDescent="0.25">
      <c r="A396" s="212"/>
      <c r="B396" s="32"/>
      <c r="C396" s="32"/>
      <c r="D396" s="5"/>
      <c r="E396" s="1"/>
      <c r="F396" s="5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</row>
    <row r="397" spans="1:26" ht="14.25" customHeight="1" x14ac:dyDescent="0.25">
      <c r="A397" s="212"/>
      <c r="B397" s="32"/>
      <c r="C397" s="32"/>
      <c r="D397" s="5"/>
      <c r="E397" s="1"/>
      <c r="F397" s="5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</row>
    <row r="398" spans="1:26" ht="14.25" customHeight="1" x14ac:dyDescent="0.25">
      <c r="A398" s="212"/>
      <c r="B398" s="32"/>
      <c r="C398" s="32"/>
      <c r="D398" s="5"/>
      <c r="E398" s="1"/>
      <c r="F398" s="5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</row>
    <row r="399" spans="1:26" ht="14.25" customHeight="1" x14ac:dyDescent="0.25">
      <c r="A399" s="212"/>
      <c r="B399" s="32"/>
      <c r="C399" s="32"/>
      <c r="D399" s="5"/>
      <c r="E399" s="1"/>
      <c r="F399" s="5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</row>
    <row r="400" spans="1:26" ht="14.25" customHeight="1" x14ac:dyDescent="0.25">
      <c r="A400" s="212"/>
      <c r="B400" s="32"/>
      <c r="C400" s="32"/>
      <c r="D400" s="5"/>
      <c r="E400" s="1"/>
      <c r="F400" s="5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</row>
    <row r="401" spans="1:26" ht="14.25" customHeight="1" x14ac:dyDescent="0.25">
      <c r="A401" s="212"/>
      <c r="B401" s="32"/>
      <c r="C401" s="32"/>
      <c r="D401" s="5"/>
      <c r="E401" s="1"/>
      <c r="F401" s="5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</row>
    <row r="402" spans="1:26" ht="14.25" customHeight="1" x14ac:dyDescent="0.25">
      <c r="A402" s="212"/>
      <c r="B402" s="32"/>
      <c r="C402" s="32"/>
      <c r="D402" s="5"/>
      <c r="E402" s="1"/>
      <c r="F402" s="5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</row>
    <row r="403" spans="1:26" ht="14.25" customHeight="1" x14ac:dyDescent="0.25">
      <c r="A403" s="212"/>
      <c r="B403" s="32"/>
      <c r="C403" s="32"/>
      <c r="D403" s="5"/>
      <c r="E403" s="1"/>
      <c r="F403" s="5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</row>
    <row r="404" spans="1:26" ht="14.25" customHeight="1" x14ac:dyDescent="0.25">
      <c r="A404" s="212"/>
      <c r="B404" s="32"/>
      <c r="C404" s="32"/>
      <c r="D404" s="5"/>
      <c r="E404" s="1"/>
      <c r="F404" s="5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</row>
    <row r="405" spans="1:26" ht="14.25" customHeight="1" x14ac:dyDescent="0.25">
      <c r="A405" s="212"/>
      <c r="B405" s="32"/>
      <c r="C405" s="32"/>
      <c r="D405" s="5"/>
      <c r="E405" s="1"/>
      <c r="F405" s="5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</row>
    <row r="406" spans="1:26" ht="14.25" customHeight="1" x14ac:dyDescent="0.25">
      <c r="A406" s="212"/>
      <c r="B406" s="32"/>
      <c r="C406" s="32"/>
      <c r="D406" s="5"/>
      <c r="E406" s="1"/>
      <c r="F406" s="5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</row>
    <row r="407" spans="1:26" ht="14.25" customHeight="1" x14ac:dyDescent="0.25">
      <c r="A407" s="212"/>
      <c r="B407" s="32"/>
      <c r="C407" s="32"/>
      <c r="D407" s="5"/>
      <c r="E407" s="1"/>
      <c r="F407" s="5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</row>
    <row r="408" spans="1:26" ht="14.25" customHeight="1" x14ac:dyDescent="0.25">
      <c r="A408" s="212"/>
      <c r="B408" s="32"/>
      <c r="C408" s="32"/>
      <c r="D408" s="5"/>
      <c r="E408" s="1"/>
      <c r="F408" s="5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</row>
    <row r="409" spans="1:26" ht="14.25" customHeight="1" x14ac:dyDescent="0.25">
      <c r="A409" s="212"/>
      <c r="B409" s="32"/>
      <c r="C409" s="32"/>
      <c r="D409" s="5"/>
      <c r="E409" s="1"/>
      <c r="F409" s="5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</row>
    <row r="410" spans="1:26" ht="14.25" customHeight="1" x14ac:dyDescent="0.25">
      <c r="A410" s="212"/>
      <c r="B410" s="32"/>
      <c r="C410" s="32"/>
      <c r="D410" s="5"/>
      <c r="E410" s="1"/>
      <c r="F410" s="5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</row>
    <row r="411" spans="1:26" ht="14.25" customHeight="1" x14ac:dyDescent="0.25">
      <c r="A411" s="212"/>
      <c r="B411" s="32"/>
      <c r="C411" s="32"/>
      <c r="D411" s="5"/>
      <c r="E411" s="1"/>
      <c r="F411" s="5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</row>
    <row r="412" spans="1:26" ht="14.25" customHeight="1" x14ac:dyDescent="0.25">
      <c r="A412" s="212"/>
      <c r="B412" s="32"/>
      <c r="C412" s="32"/>
      <c r="D412" s="5"/>
      <c r="E412" s="1"/>
      <c r="F412" s="5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</row>
    <row r="413" spans="1:26" ht="14.25" customHeight="1" x14ac:dyDescent="0.25">
      <c r="A413" s="212"/>
      <c r="B413" s="32"/>
      <c r="C413" s="32"/>
      <c r="D413" s="5"/>
      <c r="E413" s="1"/>
      <c r="F413" s="5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</row>
    <row r="414" spans="1:26" ht="14.25" customHeight="1" x14ac:dyDescent="0.25">
      <c r="A414" s="212"/>
      <c r="B414" s="32"/>
      <c r="C414" s="32"/>
      <c r="D414" s="5"/>
      <c r="E414" s="1"/>
      <c r="F414" s="5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</row>
    <row r="415" spans="1:26" ht="14.25" customHeight="1" x14ac:dyDescent="0.25">
      <c r="A415" s="212"/>
      <c r="B415" s="32"/>
      <c r="C415" s="32"/>
      <c r="D415" s="5"/>
      <c r="E415" s="1"/>
      <c r="F415" s="5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</row>
    <row r="416" spans="1:26" ht="14.25" customHeight="1" x14ac:dyDescent="0.25">
      <c r="A416" s="212"/>
      <c r="B416" s="32"/>
      <c r="C416" s="32"/>
      <c r="D416" s="5"/>
      <c r="E416" s="1"/>
      <c r="F416" s="5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</row>
    <row r="417" spans="1:26" ht="14.25" customHeight="1" x14ac:dyDescent="0.25">
      <c r="A417" s="212"/>
      <c r="B417" s="32"/>
      <c r="C417" s="32"/>
      <c r="D417" s="5"/>
      <c r="E417" s="1"/>
      <c r="F417" s="5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</row>
    <row r="418" spans="1:26" ht="14.25" customHeight="1" x14ac:dyDescent="0.25">
      <c r="A418" s="212"/>
      <c r="B418" s="32"/>
      <c r="C418" s="32"/>
      <c r="D418" s="5"/>
      <c r="E418" s="1"/>
      <c r="F418" s="5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</row>
    <row r="419" spans="1:26" ht="14.25" customHeight="1" x14ac:dyDescent="0.25">
      <c r="A419" s="212"/>
      <c r="B419" s="32"/>
      <c r="C419" s="32"/>
      <c r="D419" s="5"/>
      <c r="E419" s="1"/>
      <c r="F419" s="5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</row>
    <row r="420" spans="1:26" ht="14.25" customHeight="1" x14ac:dyDescent="0.25">
      <c r="A420" s="212"/>
      <c r="B420" s="32"/>
      <c r="C420" s="32"/>
      <c r="D420" s="5"/>
      <c r="E420" s="1"/>
      <c r="F420" s="5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</row>
    <row r="421" spans="1:26" ht="14.25" customHeight="1" x14ac:dyDescent="0.25">
      <c r="A421" s="212"/>
      <c r="B421" s="32"/>
      <c r="C421" s="32"/>
      <c r="D421" s="5"/>
      <c r="E421" s="1"/>
      <c r="F421" s="5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</row>
    <row r="422" spans="1:26" ht="14.25" customHeight="1" x14ac:dyDescent="0.25">
      <c r="A422" s="212"/>
      <c r="B422" s="32"/>
      <c r="C422" s="32"/>
      <c r="D422" s="5"/>
      <c r="E422" s="1"/>
      <c r="F422" s="5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</row>
    <row r="423" spans="1:26" ht="14.25" customHeight="1" x14ac:dyDescent="0.25">
      <c r="A423" s="212"/>
      <c r="B423" s="32"/>
      <c r="C423" s="32"/>
      <c r="D423" s="5"/>
      <c r="E423" s="1"/>
      <c r="F423" s="5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</row>
    <row r="424" spans="1:26" ht="14.25" customHeight="1" x14ac:dyDescent="0.25">
      <c r="A424" s="212"/>
      <c r="B424" s="32"/>
      <c r="C424" s="32"/>
      <c r="D424" s="5"/>
      <c r="E424" s="1"/>
      <c r="F424" s="5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</row>
    <row r="425" spans="1:26" ht="14.25" customHeight="1" x14ac:dyDescent="0.25">
      <c r="A425" s="212"/>
      <c r="B425" s="32"/>
      <c r="C425" s="32"/>
      <c r="D425" s="5"/>
      <c r="E425" s="1"/>
      <c r="F425" s="5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</row>
    <row r="426" spans="1:26" ht="14.25" customHeight="1" x14ac:dyDescent="0.25">
      <c r="A426" s="212"/>
      <c r="B426" s="32"/>
      <c r="C426" s="32"/>
      <c r="D426" s="5"/>
      <c r="E426" s="1"/>
      <c r="F426" s="5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</row>
    <row r="427" spans="1:26" ht="14.25" customHeight="1" x14ac:dyDescent="0.25">
      <c r="A427" s="212"/>
      <c r="B427" s="32"/>
      <c r="C427" s="32"/>
      <c r="D427" s="5"/>
      <c r="E427" s="1"/>
      <c r="F427" s="5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</row>
    <row r="428" spans="1:26" ht="14.25" customHeight="1" x14ac:dyDescent="0.25">
      <c r="A428" s="212"/>
      <c r="B428" s="32"/>
      <c r="C428" s="32"/>
      <c r="D428" s="5"/>
      <c r="E428" s="1"/>
      <c r="F428" s="5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</row>
    <row r="429" spans="1:26" ht="14.25" customHeight="1" x14ac:dyDescent="0.25">
      <c r="A429" s="212"/>
      <c r="B429" s="32"/>
      <c r="C429" s="32"/>
      <c r="D429" s="5"/>
      <c r="E429" s="1"/>
      <c r="F429" s="5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</row>
    <row r="430" spans="1:26" ht="14.25" customHeight="1" x14ac:dyDescent="0.25">
      <c r="A430" s="212"/>
      <c r="B430" s="32"/>
      <c r="C430" s="32"/>
      <c r="D430" s="5"/>
      <c r="E430" s="1"/>
      <c r="F430" s="5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</row>
    <row r="431" spans="1:26" ht="14.25" customHeight="1" x14ac:dyDescent="0.25">
      <c r="A431" s="212"/>
      <c r="B431" s="32"/>
      <c r="C431" s="32"/>
      <c r="D431" s="5"/>
      <c r="E431" s="1"/>
      <c r="F431" s="5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</row>
    <row r="432" spans="1:26" ht="14.25" customHeight="1" x14ac:dyDescent="0.25">
      <c r="A432" s="212"/>
      <c r="B432" s="32"/>
      <c r="C432" s="32"/>
      <c r="D432" s="5"/>
      <c r="E432" s="1"/>
      <c r="F432" s="5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</row>
    <row r="433" spans="1:26" ht="14.25" customHeight="1" x14ac:dyDescent="0.25">
      <c r="A433" s="212"/>
      <c r="B433" s="32"/>
      <c r="C433" s="32"/>
      <c r="D433" s="5"/>
      <c r="E433" s="1"/>
      <c r="F433" s="5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</row>
    <row r="434" spans="1:26" ht="14.25" customHeight="1" x14ac:dyDescent="0.25">
      <c r="A434" s="212"/>
      <c r="B434" s="32"/>
      <c r="C434" s="32"/>
      <c r="D434" s="5"/>
      <c r="E434" s="1"/>
      <c r="F434" s="5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</row>
    <row r="435" spans="1:26" ht="14.25" customHeight="1" x14ac:dyDescent="0.25">
      <c r="A435" s="212"/>
      <c r="B435" s="32"/>
      <c r="C435" s="32"/>
      <c r="D435" s="5"/>
      <c r="E435" s="1"/>
      <c r="F435" s="5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</row>
    <row r="436" spans="1:26" ht="14.25" customHeight="1" x14ac:dyDescent="0.25">
      <c r="A436" s="212"/>
      <c r="B436" s="32"/>
      <c r="C436" s="32"/>
      <c r="D436" s="5"/>
      <c r="E436" s="1"/>
      <c r="F436" s="5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</row>
    <row r="437" spans="1:26" ht="14.25" customHeight="1" x14ac:dyDescent="0.25">
      <c r="A437" s="212"/>
      <c r="B437" s="32"/>
      <c r="C437" s="32"/>
      <c r="D437" s="5"/>
      <c r="E437" s="1"/>
      <c r="F437" s="5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</row>
    <row r="438" spans="1:26" ht="14.25" customHeight="1" x14ac:dyDescent="0.25">
      <c r="A438" s="212"/>
      <c r="B438" s="32"/>
      <c r="C438" s="32"/>
      <c r="D438" s="5"/>
      <c r="E438" s="1"/>
      <c r="F438" s="5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</row>
    <row r="439" spans="1:26" ht="14.25" customHeight="1" x14ac:dyDescent="0.25">
      <c r="A439" s="212"/>
      <c r="B439" s="32"/>
      <c r="C439" s="32"/>
      <c r="D439" s="5"/>
      <c r="E439" s="1"/>
      <c r="F439" s="5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</row>
    <row r="440" spans="1:26" ht="14.25" customHeight="1" x14ac:dyDescent="0.25">
      <c r="A440" s="212"/>
      <c r="B440" s="32"/>
      <c r="C440" s="32"/>
      <c r="D440" s="5"/>
      <c r="E440" s="1"/>
      <c r="F440" s="5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</row>
    <row r="441" spans="1:26" ht="14.25" customHeight="1" x14ac:dyDescent="0.25">
      <c r="A441" s="212"/>
      <c r="B441" s="32"/>
      <c r="C441" s="32"/>
      <c r="D441" s="5"/>
      <c r="E441" s="1"/>
      <c r="F441" s="5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</row>
    <row r="442" spans="1:26" ht="14.25" customHeight="1" x14ac:dyDescent="0.25">
      <c r="A442" s="212"/>
      <c r="B442" s="32"/>
      <c r="C442" s="32"/>
      <c r="D442" s="5"/>
      <c r="E442" s="1"/>
      <c r="F442" s="5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</row>
    <row r="443" spans="1:26" ht="14.25" customHeight="1" x14ac:dyDescent="0.25">
      <c r="A443" s="212"/>
      <c r="B443" s="32"/>
      <c r="C443" s="32"/>
      <c r="D443" s="5"/>
      <c r="E443" s="1"/>
      <c r="F443" s="5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</row>
    <row r="444" spans="1:26" ht="14.25" customHeight="1" x14ac:dyDescent="0.25">
      <c r="A444" s="212"/>
      <c r="B444" s="32"/>
      <c r="C444" s="32"/>
      <c r="D444" s="5"/>
      <c r="E444" s="1"/>
      <c r="F444" s="5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</row>
    <row r="445" spans="1:26" ht="14.25" customHeight="1" x14ac:dyDescent="0.25">
      <c r="A445" s="212"/>
      <c r="B445" s="32"/>
      <c r="C445" s="32"/>
      <c r="D445" s="5"/>
      <c r="E445" s="1"/>
      <c r="F445" s="5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</row>
    <row r="446" spans="1:26" ht="14.25" customHeight="1" x14ac:dyDescent="0.25">
      <c r="A446" s="212"/>
      <c r="B446" s="32"/>
      <c r="C446" s="32"/>
      <c r="D446" s="5"/>
      <c r="E446" s="1"/>
      <c r="F446" s="5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</row>
    <row r="447" spans="1:26" ht="14.25" customHeight="1" x14ac:dyDescent="0.25">
      <c r="A447" s="212"/>
      <c r="B447" s="32"/>
      <c r="C447" s="32"/>
      <c r="D447" s="5"/>
      <c r="E447" s="1"/>
      <c r="F447" s="5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</row>
    <row r="448" spans="1:26" ht="14.25" customHeight="1" x14ac:dyDescent="0.25">
      <c r="A448" s="212"/>
      <c r="B448" s="32"/>
      <c r="C448" s="32"/>
      <c r="D448" s="5"/>
      <c r="E448" s="1"/>
      <c r="F448" s="5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</row>
    <row r="449" spans="1:26" ht="14.25" customHeight="1" x14ac:dyDescent="0.25">
      <c r="A449" s="212"/>
      <c r="B449" s="32"/>
      <c r="C449" s="32"/>
      <c r="D449" s="5"/>
      <c r="E449" s="1"/>
      <c r="F449" s="5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</row>
    <row r="450" spans="1:26" ht="14.25" customHeight="1" x14ac:dyDescent="0.25">
      <c r="A450" s="212"/>
      <c r="B450" s="32"/>
      <c r="C450" s="32"/>
      <c r="D450" s="5"/>
      <c r="E450" s="1"/>
      <c r="F450" s="5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</row>
    <row r="451" spans="1:26" ht="14.25" customHeight="1" x14ac:dyDescent="0.25">
      <c r="A451" s="212"/>
      <c r="B451" s="32"/>
      <c r="C451" s="32"/>
      <c r="D451" s="5"/>
      <c r="E451" s="1"/>
      <c r="F451" s="5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</row>
    <row r="452" spans="1:26" ht="14.25" customHeight="1" x14ac:dyDescent="0.25">
      <c r="A452" s="212"/>
      <c r="B452" s="32"/>
      <c r="C452" s="32"/>
      <c r="D452" s="5"/>
      <c r="E452" s="1"/>
      <c r="F452" s="5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</row>
    <row r="453" spans="1:26" ht="14.25" customHeight="1" x14ac:dyDescent="0.25">
      <c r="A453" s="212"/>
      <c r="B453" s="32"/>
      <c r="C453" s="32"/>
      <c r="D453" s="5"/>
      <c r="E453" s="1"/>
      <c r="F453" s="5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</row>
    <row r="454" spans="1:26" ht="14.25" customHeight="1" x14ac:dyDescent="0.25">
      <c r="A454" s="212"/>
      <c r="B454" s="32"/>
      <c r="C454" s="32"/>
      <c r="D454" s="5"/>
      <c r="E454" s="1"/>
      <c r="F454" s="5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</row>
    <row r="455" spans="1:26" ht="14.25" customHeight="1" x14ac:dyDescent="0.25">
      <c r="A455" s="212"/>
      <c r="B455" s="32"/>
      <c r="C455" s="32"/>
      <c r="D455" s="5"/>
      <c r="E455" s="1"/>
      <c r="F455" s="5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</row>
    <row r="456" spans="1:26" ht="14.25" customHeight="1" x14ac:dyDescent="0.25">
      <c r="A456" s="212"/>
      <c r="B456" s="32"/>
      <c r="C456" s="32"/>
      <c r="D456" s="5"/>
      <c r="E456" s="1"/>
      <c r="F456" s="5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</row>
    <row r="457" spans="1:26" ht="14.25" customHeight="1" x14ac:dyDescent="0.25">
      <c r="A457" s="212"/>
      <c r="B457" s="32"/>
      <c r="C457" s="32"/>
      <c r="D457" s="5"/>
      <c r="E457" s="1"/>
      <c r="F457" s="5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</row>
    <row r="458" spans="1:26" ht="14.25" customHeight="1" x14ac:dyDescent="0.25">
      <c r="A458" s="212"/>
      <c r="B458" s="32"/>
      <c r="C458" s="32"/>
      <c r="D458" s="5"/>
      <c r="E458" s="1"/>
      <c r="F458" s="5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</row>
    <row r="459" spans="1:26" ht="14.25" customHeight="1" x14ac:dyDescent="0.25">
      <c r="A459" s="212"/>
      <c r="B459" s="32"/>
      <c r="C459" s="32"/>
      <c r="D459" s="5"/>
      <c r="E459" s="1"/>
      <c r="F459" s="5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</row>
    <row r="460" spans="1:26" ht="14.25" customHeight="1" x14ac:dyDescent="0.25">
      <c r="A460" s="212"/>
      <c r="B460" s="32"/>
      <c r="C460" s="32"/>
      <c r="D460" s="5"/>
      <c r="E460" s="1"/>
      <c r="F460" s="5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</row>
    <row r="461" spans="1:26" ht="14.25" customHeight="1" x14ac:dyDescent="0.25">
      <c r="A461" s="212"/>
      <c r="B461" s="32"/>
      <c r="C461" s="32"/>
      <c r="D461" s="5"/>
      <c r="E461" s="1"/>
      <c r="F461" s="5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</row>
    <row r="462" spans="1:26" ht="14.25" customHeight="1" x14ac:dyDescent="0.25">
      <c r="A462" s="212"/>
      <c r="B462" s="32"/>
      <c r="C462" s="32"/>
      <c r="D462" s="5"/>
      <c r="E462" s="1"/>
      <c r="F462" s="5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</row>
    <row r="463" spans="1:26" ht="14.25" customHeight="1" x14ac:dyDescent="0.25">
      <c r="A463" s="212"/>
      <c r="B463" s="32"/>
      <c r="C463" s="32"/>
      <c r="D463" s="5"/>
      <c r="E463" s="1"/>
      <c r="F463" s="5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</row>
    <row r="464" spans="1:26" ht="14.25" customHeight="1" x14ac:dyDescent="0.25">
      <c r="A464" s="212"/>
      <c r="B464" s="32"/>
      <c r="C464" s="32"/>
      <c r="D464" s="5"/>
      <c r="E464" s="1"/>
      <c r="F464" s="5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</row>
    <row r="465" spans="1:26" ht="14.25" customHeight="1" x14ac:dyDescent="0.25">
      <c r="A465" s="212"/>
      <c r="B465" s="32"/>
      <c r="C465" s="32"/>
      <c r="D465" s="5"/>
      <c r="E465" s="1"/>
      <c r="F465" s="5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</row>
    <row r="466" spans="1:26" ht="14.25" customHeight="1" x14ac:dyDescent="0.25">
      <c r="A466" s="212"/>
      <c r="B466" s="32"/>
      <c r="C466" s="32"/>
      <c r="D466" s="5"/>
      <c r="E466" s="1"/>
      <c r="F466" s="5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</row>
    <row r="467" spans="1:26" ht="14.25" customHeight="1" x14ac:dyDescent="0.25">
      <c r="A467" s="212"/>
      <c r="B467" s="32"/>
      <c r="C467" s="32"/>
      <c r="D467" s="5"/>
      <c r="E467" s="1"/>
      <c r="F467" s="5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</row>
    <row r="468" spans="1:26" ht="14.25" customHeight="1" x14ac:dyDescent="0.25">
      <c r="A468" s="212"/>
      <c r="B468" s="32"/>
      <c r="C468" s="32"/>
      <c r="D468" s="5"/>
      <c r="E468" s="1"/>
      <c r="F468" s="5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</row>
    <row r="469" spans="1:26" ht="14.25" customHeight="1" x14ac:dyDescent="0.25">
      <c r="A469" s="212"/>
      <c r="B469" s="32"/>
      <c r="C469" s="32"/>
      <c r="D469" s="5"/>
      <c r="E469" s="1"/>
      <c r="F469" s="5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</row>
    <row r="470" spans="1:26" ht="14.25" customHeight="1" x14ac:dyDescent="0.25">
      <c r="A470" s="212"/>
      <c r="B470" s="32"/>
      <c r="C470" s="32"/>
      <c r="D470" s="5"/>
      <c r="E470" s="1"/>
      <c r="F470" s="5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</row>
    <row r="471" spans="1:26" ht="14.25" customHeight="1" x14ac:dyDescent="0.25">
      <c r="A471" s="212"/>
      <c r="B471" s="32"/>
      <c r="C471" s="32"/>
      <c r="D471" s="5"/>
      <c r="E471" s="1"/>
      <c r="F471" s="5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</row>
    <row r="472" spans="1:26" ht="14.25" customHeight="1" x14ac:dyDescent="0.25">
      <c r="A472" s="212"/>
      <c r="B472" s="32"/>
      <c r="C472" s="32"/>
      <c r="D472" s="5"/>
      <c r="E472" s="1"/>
      <c r="F472" s="5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</row>
    <row r="473" spans="1:26" ht="14.25" customHeight="1" x14ac:dyDescent="0.25">
      <c r="A473" s="212"/>
      <c r="B473" s="32"/>
      <c r="C473" s="32"/>
      <c r="D473" s="5"/>
      <c r="E473" s="1"/>
      <c r="F473" s="5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</row>
    <row r="474" spans="1:26" ht="14.25" customHeight="1" x14ac:dyDescent="0.25">
      <c r="A474" s="212"/>
      <c r="B474" s="32"/>
      <c r="C474" s="32"/>
      <c r="D474" s="5"/>
      <c r="E474" s="1"/>
      <c r="F474" s="5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</row>
    <row r="475" spans="1:26" ht="14.25" customHeight="1" x14ac:dyDescent="0.25">
      <c r="A475" s="212"/>
      <c r="B475" s="32"/>
      <c r="C475" s="32"/>
      <c r="D475" s="5"/>
      <c r="E475" s="1"/>
      <c r="F475" s="5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</row>
    <row r="476" spans="1:26" ht="14.25" customHeight="1" x14ac:dyDescent="0.25">
      <c r="A476" s="212"/>
      <c r="B476" s="32"/>
      <c r="C476" s="32"/>
      <c r="D476" s="5"/>
      <c r="E476" s="1"/>
      <c r="F476" s="5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</row>
    <row r="477" spans="1:26" ht="14.25" customHeight="1" x14ac:dyDescent="0.25">
      <c r="A477" s="212"/>
      <c r="B477" s="32"/>
      <c r="C477" s="32"/>
      <c r="D477" s="5"/>
      <c r="E477" s="1"/>
      <c r="F477" s="5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</row>
    <row r="478" spans="1:26" ht="14.25" customHeight="1" x14ac:dyDescent="0.25">
      <c r="A478" s="212"/>
      <c r="B478" s="32"/>
      <c r="C478" s="32"/>
      <c r="D478" s="5"/>
      <c r="E478" s="1"/>
      <c r="F478" s="5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</row>
    <row r="479" spans="1:26" ht="14.25" customHeight="1" x14ac:dyDescent="0.25">
      <c r="A479" s="212"/>
      <c r="B479" s="32"/>
      <c r="C479" s="32"/>
      <c r="D479" s="5"/>
      <c r="E479" s="1"/>
      <c r="F479" s="5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</row>
    <row r="480" spans="1:26" ht="14.25" customHeight="1" x14ac:dyDescent="0.25">
      <c r="A480" s="212"/>
      <c r="B480" s="32"/>
      <c r="C480" s="32"/>
      <c r="D480" s="5"/>
      <c r="E480" s="1"/>
      <c r="F480" s="5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</row>
    <row r="481" spans="1:26" ht="14.25" customHeight="1" x14ac:dyDescent="0.25">
      <c r="A481" s="212"/>
      <c r="B481" s="32"/>
      <c r="C481" s="32"/>
      <c r="D481" s="5"/>
      <c r="E481" s="1"/>
      <c r="F481" s="5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</row>
    <row r="482" spans="1:26" ht="14.25" customHeight="1" x14ac:dyDescent="0.25">
      <c r="A482" s="212"/>
      <c r="B482" s="32"/>
      <c r="C482" s="32"/>
      <c r="D482" s="5"/>
      <c r="E482" s="1"/>
      <c r="F482" s="5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</row>
    <row r="483" spans="1:26" ht="14.25" customHeight="1" x14ac:dyDescent="0.25">
      <c r="A483" s="212"/>
      <c r="B483" s="32"/>
      <c r="C483" s="32"/>
      <c r="D483" s="5"/>
      <c r="E483" s="1"/>
      <c r="F483" s="5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</row>
    <row r="484" spans="1:26" ht="14.25" customHeight="1" x14ac:dyDescent="0.25">
      <c r="A484" s="212"/>
      <c r="B484" s="32"/>
      <c r="C484" s="32"/>
      <c r="D484" s="5"/>
      <c r="E484" s="1"/>
      <c r="F484" s="5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</row>
    <row r="485" spans="1:26" ht="14.25" customHeight="1" x14ac:dyDescent="0.25">
      <c r="A485" s="212"/>
      <c r="B485" s="32"/>
      <c r="C485" s="32"/>
      <c r="D485" s="5"/>
      <c r="E485" s="1"/>
      <c r="F485" s="5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</row>
    <row r="486" spans="1:26" ht="14.25" customHeight="1" x14ac:dyDescent="0.25">
      <c r="A486" s="212"/>
      <c r="B486" s="32"/>
      <c r="C486" s="32"/>
      <c r="D486" s="5"/>
      <c r="E486" s="1"/>
      <c r="F486" s="5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</row>
    <row r="487" spans="1:26" ht="14.25" customHeight="1" x14ac:dyDescent="0.25">
      <c r="A487" s="212"/>
      <c r="B487" s="32"/>
      <c r="C487" s="32"/>
      <c r="D487" s="5"/>
      <c r="E487" s="1"/>
      <c r="F487" s="5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</row>
    <row r="488" spans="1:26" ht="14.25" customHeight="1" x14ac:dyDescent="0.25">
      <c r="A488" s="212"/>
      <c r="B488" s="32"/>
      <c r="C488" s="32"/>
      <c r="D488" s="5"/>
      <c r="E488" s="1"/>
      <c r="F488" s="5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</row>
    <row r="489" spans="1:26" ht="14.25" customHeight="1" x14ac:dyDescent="0.25">
      <c r="A489" s="212"/>
      <c r="B489" s="32"/>
      <c r="C489" s="32"/>
      <c r="D489" s="5"/>
      <c r="E489" s="1"/>
      <c r="F489" s="5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</row>
    <row r="490" spans="1:26" ht="14.25" customHeight="1" x14ac:dyDescent="0.25">
      <c r="A490" s="212"/>
      <c r="B490" s="32"/>
      <c r="C490" s="32"/>
      <c r="D490" s="5"/>
      <c r="E490" s="1"/>
      <c r="F490" s="5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</row>
    <row r="491" spans="1:26" ht="14.25" customHeight="1" x14ac:dyDescent="0.25">
      <c r="A491" s="212"/>
      <c r="B491" s="32"/>
      <c r="C491" s="32"/>
      <c r="D491" s="5"/>
      <c r="E491" s="1"/>
      <c r="F491" s="5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</row>
    <row r="492" spans="1:26" ht="14.25" customHeight="1" x14ac:dyDescent="0.25">
      <c r="A492" s="212"/>
      <c r="B492" s="32"/>
      <c r="C492" s="32"/>
      <c r="D492" s="5"/>
      <c r="E492" s="1"/>
      <c r="F492" s="5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</row>
    <row r="493" spans="1:26" ht="14.25" customHeight="1" x14ac:dyDescent="0.25">
      <c r="A493" s="212"/>
      <c r="B493" s="32"/>
      <c r="C493" s="32"/>
      <c r="D493" s="5"/>
      <c r="E493" s="1"/>
      <c r="F493" s="5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</row>
    <row r="494" spans="1:26" ht="14.25" customHeight="1" x14ac:dyDescent="0.25">
      <c r="A494" s="212"/>
      <c r="B494" s="32"/>
      <c r="C494" s="32"/>
      <c r="D494" s="5"/>
      <c r="E494" s="1"/>
      <c r="F494" s="5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</row>
    <row r="495" spans="1:26" ht="14.25" customHeight="1" x14ac:dyDescent="0.25">
      <c r="A495" s="212"/>
      <c r="B495" s="32"/>
      <c r="C495" s="32"/>
      <c r="D495" s="5"/>
      <c r="E495" s="1"/>
      <c r="F495" s="5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</row>
    <row r="496" spans="1:26" ht="14.25" customHeight="1" x14ac:dyDescent="0.25">
      <c r="A496" s="212"/>
      <c r="B496" s="32"/>
      <c r="C496" s="32"/>
      <c r="D496" s="5"/>
      <c r="E496" s="1"/>
      <c r="F496" s="5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</row>
    <row r="497" spans="1:26" ht="14.25" customHeight="1" x14ac:dyDescent="0.25">
      <c r="A497" s="212"/>
      <c r="B497" s="32"/>
      <c r="C497" s="32"/>
      <c r="D497" s="5"/>
      <c r="E497" s="1"/>
      <c r="F497" s="5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</row>
    <row r="498" spans="1:26" ht="14.25" customHeight="1" x14ac:dyDescent="0.25">
      <c r="A498" s="212"/>
      <c r="B498" s="32"/>
      <c r="C498" s="32"/>
      <c r="D498" s="5"/>
      <c r="E498" s="1"/>
      <c r="F498" s="5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</row>
    <row r="499" spans="1:26" ht="14.25" customHeight="1" x14ac:dyDescent="0.25">
      <c r="A499" s="212"/>
      <c r="B499" s="32"/>
      <c r="C499" s="32"/>
      <c r="D499" s="5"/>
      <c r="E499" s="1"/>
      <c r="F499" s="5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</row>
    <row r="500" spans="1:26" ht="14.25" customHeight="1" x14ac:dyDescent="0.25">
      <c r="A500" s="212"/>
      <c r="B500" s="32"/>
      <c r="C500" s="32"/>
      <c r="D500" s="5"/>
      <c r="E500" s="1"/>
      <c r="F500" s="5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</row>
    <row r="501" spans="1:26" ht="14.25" customHeight="1" x14ac:dyDescent="0.25">
      <c r="A501" s="212"/>
      <c r="B501" s="32"/>
      <c r="C501" s="32"/>
      <c r="D501" s="5"/>
      <c r="E501" s="1"/>
      <c r="F501" s="5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</row>
    <row r="502" spans="1:26" ht="14.25" customHeight="1" x14ac:dyDescent="0.25">
      <c r="A502" s="212"/>
      <c r="B502" s="32"/>
      <c r="C502" s="32"/>
      <c r="D502" s="5"/>
      <c r="E502" s="1"/>
      <c r="F502" s="5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</row>
    <row r="503" spans="1:26" ht="14.25" customHeight="1" x14ac:dyDescent="0.25">
      <c r="A503" s="212"/>
      <c r="B503" s="32"/>
      <c r="C503" s="32"/>
      <c r="D503" s="5"/>
      <c r="E503" s="1"/>
      <c r="F503" s="5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</row>
    <row r="504" spans="1:26" ht="14.25" customHeight="1" x14ac:dyDescent="0.25">
      <c r="A504" s="212"/>
      <c r="B504" s="32"/>
      <c r="C504" s="32"/>
      <c r="D504" s="5"/>
      <c r="E504" s="1"/>
      <c r="F504" s="5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</row>
    <row r="505" spans="1:26" ht="14.25" customHeight="1" x14ac:dyDescent="0.25">
      <c r="A505" s="212"/>
      <c r="B505" s="32"/>
      <c r="C505" s="32"/>
      <c r="D505" s="5"/>
      <c r="E505" s="1"/>
      <c r="F505" s="5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</row>
    <row r="506" spans="1:26" ht="14.25" customHeight="1" x14ac:dyDescent="0.25">
      <c r="A506" s="212"/>
      <c r="B506" s="32"/>
      <c r="C506" s="32"/>
      <c r="D506" s="5"/>
      <c r="E506" s="1"/>
      <c r="F506" s="5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</row>
    <row r="507" spans="1:26" ht="14.25" customHeight="1" x14ac:dyDescent="0.25">
      <c r="A507" s="212"/>
      <c r="B507" s="32"/>
      <c r="C507" s="32"/>
      <c r="D507" s="5"/>
      <c r="E507" s="1"/>
      <c r="F507" s="5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</row>
    <row r="508" spans="1:26" ht="14.25" customHeight="1" x14ac:dyDescent="0.25">
      <c r="A508" s="212"/>
      <c r="B508" s="32"/>
      <c r="C508" s="32"/>
      <c r="D508" s="5"/>
      <c r="E508" s="1"/>
      <c r="F508" s="5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</row>
    <row r="509" spans="1:26" ht="14.25" customHeight="1" x14ac:dyDescent="0.25">
      <c r="A509" s="212"/>
      <c r="B509" s="32"/>
      <c r="C509" s="32"/>
      <c r="D509" s="5"/>
      <c r="E509" s="1"/>
      <c r="F509" s="5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</row>
    <row r="510" spans="1:26" ht="14.25" customHeight="1" x14ac:dyDescent="0.25">
      <c r="A510" s="212"/>
      <c r="B510" s="32"/>
      <c r="C510" s="32"/>
      <c r="D510" s="5"/>
      <c r="E510" s="1"/>
      <c r="F510" s="5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</row>
    <row r="511" spans="1:26" ht="14.25" customHeight="1" x14ac:dyDescent="0.25">
      <c r="A511" s="212"/>
      <c r="B511" s="32"/>
      <c r="C511" s="32"/>
      <c r="D511" s="5"/>
      <c r="E511" s="1"/>
      <c r="F511" s="5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</row>
    <row r="512" spans="1:26" ht="14.25" customHeight="1" x14ac:dyDescent="0.25">
      <c r="A512" s="212"/>
      <c r="B512" s="32"/>
      <c r="C512" s="32"/>
      <c r="D512" s="5"/>
      <c r="E512" s="1"/>
      <c r="F512" s="5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</row>
    <row r="513" spans="1:26" ht="14.25" customHeight="1" x14ac:dyDescent="0.25">
      <c r="A513" s="212"/>
      <c r="B513" s="32"/>
      <c r="C513" s="32"/>
      <c r="D513" s="5"/>
      <c r="E513" s="1"/>
      <c r="F513" s="5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</row>
    <row r="514" spans="1:26" ht="14.25" customHeight="1" x14ac:dyDescent="0.25">
      <c r="A514" s="212"/>
      <c r="B514" s="32"/>
      <c r="C514" s="32"/>
      <c r="D514" s="5"/>
      <c r="E514" s="1"/>
      <c r="F514" s="5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</row>
    <row r="515" spans="1:26" ht="14.25" customHeight="1" x14ac:dyDescent="0.25">
      <c r="A515" s="212"/>
      <c r="B515" s="32"/>
      <c r="C515" s="32"/>
      <c r="D515" s="5"/>
      <c r="E515" s="1"/>
      <c r="F515" s="5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</row>
    <row r="516" spans="1:26" ht="14.25" customHeight="1" x14ac:dyDescent="0.25">
      <c r="A516" s="212"/>
      <c r="B516" s="32"/>
      <c r="C516" s="32"/>
      <c r="D516" s="5"/>
      <c r="E516" s="1"/>
      <c r="F516" s="5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</row>
    <row r="517" spans="1:26" ht="14.25" customHeight="1" x14ac:dyDescent="0.25">
      <c r="A517" s="212"/>
      <c r="B517" s="32"/>
      <c r="C517" s="32"/>
      <c r="D517" s="5"/>
      <c r="E517" s="1"/>
      <c r="F517" s="5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</row>
    <row r="518" spans="1:26" ht="14.25" customHeight="1" x14ac:dyDescent="0.25">
      <c r="A518" s="212"/>
      <c r="B518" s="32"/>
      <c r="C518" s="32"/>
      <c r="D518" s="5"/>
      <c r="E518" s="1"/>
      <c r="F518" s="5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</row>
    <row r="519" spans="1:26" ht="14.25" customHeight="1" x14ac:dyDescent="0.25">
      <c r="A519" s="212"/>
      <c r="B519" s="32"/>
      <c r="C519" s="32"/>
      <c r="D519" s="5"/>
      <c r="E519" s="1"/>
      <c r="F519" s="5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</row>
    <row r="520" spans="1:26" ht="14.25" customHeight="1" x14ac:dyDescent="0.25">
      <c r="A520" s="212"/>
      <c r="B520" s="32"/>
      <c r="C520" s="32"/>
      <c r="D520" s="5"/>
      <c r="E520" s="1"/>
      <c r="F520" s="5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</row>
    <row r="521" spans="1:26" ht="14.25" customHeight="1" x14ac:dyDescent="0.25">
      <c r="A521" s="212"/>
      <c r="B521" s="32"/>
      <c r="C521" s="32"/>
      <c r="D521" s="5"/>
      <c r="E521" s="1"/>
      <c r="F521" s="5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</row>
    <row r="522" spans="1:26" ht="14.25" customHeight="1" x14ac:dyDescent="0.25">
      <c r="A522" s="212"/>
      <c r="B522" s="32"/>
      <c r="C522" s="32"/>
      <c r="D522" s="5"/>
      <c r="E522" s="1"/>
      <c r="F522" s="5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</row>
    <row r="523" spans="1:26" ht="14.25" customHeight="1" x14ac:dyDescent="0.25">
      <c r="A523" s="212"/>
      <c r="B523" s="32"/>
      <c r="C523" s="32"/>
      <c r="D523" s="5"/>
      <c r="E523" s="1"/>
      <c r="F523" s="5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</row>
    <row r="524" spans="1:26" ht="14.25" customHeight="1" x14ac:dyDescent="0.25">
      <c r="A524" s="212"/>
      <c r="B524" s="32"/>
      <c r="C524" s="32"/>
      <c r="D524" s="5"/>
      <c r="E524" s="1"/>
      <c r="F524" s="5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</row>
    <row r="525" spans="1:26" ht="14.25" customHeight="1" x14ac:dyDescent="0.25">
      <c r="A525" s="212"/>
      <c r="B525" s="32"/>
      <c r="C525" s="32"/>
      <c r="D525" s="5"/>
      <c r="E525" s="1"/>
      <c r="F525" s="5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</row>
    <row r="526" spans="1:26" ht="14.25" customHeight="1" x14ac:dyDescent="0.25">
      <c r="A526" s="212"/>
      <c r="B526" s="32"/>
      <c r="C526" s="32"/>
      <c r="D526" s="5"/>
      <c r="E526" s="1"/>
      <c r="F526" s="5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</row>
    <row r="527" spans="1:26" ht="14.25" customHeight="1" x14ac:dyDescent="0.25">
      <c r="A527" s="212"/>
      <c r="B527" s="32"/>
      <c r="C527" s="32"/>
      <c r="D527" s="5"/>
      <c r="E527" s="1"/>
      <c r="F527" s="5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</row>
    <row r="528" spans="1:26" ht="14.25" customHeight="1" x14ac:dyDescent="0.25">
      <c r="A528" s="212"/>
      <c r="B528" s="32"/>
      <c r="C528" s="32"/>
      <c r="D528" s="5"/>
      <c r="E528" s="1"/>
      <c r="F528" s="5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</row>
    <row r="529" spans="1:26" ht="14.25" customHeight="1" x14ac:dyDescent="0.25">
      <c r="A529" s="212"/>
      <c r="B529" s="32"/>
      <c r="C529" s="32"/>
      <c r="D529" s="5"/>
      <c r="E529" s="1"/>
      <c r="F529" s="5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</row>
    <row r="530" spans="1:26" ht="14.25" customHeight="1" x14ac:dyDescent="0.25">
      <c r="A530" s="212"/>
      <c r="B530" s="32"/>
      <c r="C530" s="32"/>
      <c r="D530" s="5"/>
      <c r="E530" s="1"/>
      <c r="F530" s="5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</row>
    <row r="531" spans="1:26" ht="14.25" customHeight="1" x14ac:dyDescent="0.25">
      <c r="A531" s="212"/>
      <c r="B531" s="32"/>
      <c r="C531" s="32"/>
      <c r="D531" s="5"/>
      <c r="E531" s="1"/>
      <c r="F531" s="5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</row>
    <row r="532" spans="1:26" ht="14.25" customHeight="1" x14ac:dyDescent="0.25">
      <c r="A532" s="212"/>
      <c r="B532" s="32"/>
      <c r="C532" s="32"/>
      <c r="D532" s="5"/>
      <c r="E532" s="1"/>
      <c r="F532" s="5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</row>
    <row r="533" spans="1:26" ht="14.25" customHeight="1" x14ac:dyDescent="0.25">
      <c r="A533" s="212"/>
      <c r="B533" s="32"/>
      <c r="C533" s="32"/>
      <c r="D533" s="5"/>
      <c r="E533" s="1"/>
      <c r="F533" s="5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</row>
    <row r="534" spans="1:26" ht="14.25" customHeight="1" x14ac:dyDescent="0.25">
      <c r="A534" s="212"/>
      <c r="B534" s="32"/>
      <c r="C534" s="32"/>
      <c r="D534" s="5"/>
      <c r="E534" s="1"/>
      <c r="F534" s="5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</row>
    <row r="535" spans="1:26" ht="14.25" customHeight="1" x14ac:dyDescent="0.25">
      <c r="A535" s="212"/>
      <c r="B535" s="32"/>
      <c r="C535" s="32"/>
      <c r="D535" s="5"/>
      <c r="E535" s="1"/>
      <c r="F535" s="5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</row>
    <row r="536" spans="1:26" ht="14.25" customHeight="1" x14ac:dyDescent="0.25">
      <c r="A536" s="212"/>
      <c r="B536" s="32"/>
      <c r="C536" s="32"/>
      <c r="D536" s="5"/>
      <c r="E536" s="1"/>
      <c r="F536" s="5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</row>
    <row r="537" spans="1:26" ht="14.25" customHeight="1" x14ac:dyDescent="0.25">
      <c r="A537" s="212"/>
      <c r="B537" s="32"/>
      <c r="C537" s="32"/>
      <c r="D537" s="5"/>
      <c r="E537" s="1"/>
      <c r="F537" s="5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</row>
    <row r="538" spans="1:26" ht="14.25" customHeight="1" x14ac:dyDescent="0.25">
      <c r="A538" s="212"/>
      <c r="B538" s="32"/>
      <c r="C538" s="32"/>
      <c r="D538" s="5"/>
      <c r="E538" s="1"/>
      <c r="F538" s="5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</row>
    <row r="539" spans="1:26" ht="14.25" customHeight="1" x14ac:dyDescent="0.25">
      <c r="A539" s="212"/>
      <c r="B539" s="32"/>
      <c r="C539" s="32"/>
      <c r="D539" s="5"/>
      <c r="E539" s="1"/>
      <c r="F539" s="5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</row>
    <row r="540" spans="1:26" ht="14.25" customHeight="1" x14ac:dyDescent="0.25">
      <c r="A540" s="212"/>
      <c r="B540" s="32"/>
      <c r="C540" s="32"/>
      <c r="D540" s="5"/>
      <c r="E540" s="1"/>
      <c r="F540" s="5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</row>
    <row r="541" spans="1:26" ht="14.25" customHeight="1" x14ac:dyDescent="0.25">
      <c r="A541" s="212"/>
      <c r="B541" s="32"/>
      <c r="C541" s="32"/>
      <c r="D541" s="5"/>
      <c r="E541" s="1"/>
      <c r="F541" s="5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</row>
    <row r="542" spans="1:26" ht="14.25" customHeight="1" x14ac:dyDescent="0.25">
      <c r="A542" s="212"/>
      <c r="B542" s="32"/>
      <c r="C542" s="32"/>
      <c r="D542" s="5"/>
      <c r="E542" s="1"/>
      <c r="F542" s="5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</row>
    <row r="543" spans="1:26" ht="14.25" customHeight="1" x14ac:dyDescent="0.25">
      <c r="A543" s="212"/>
      <c r="B543" s="32"/>
      <c r="C543" s="32"/>
      <c r="D543" s="5"/>
      <c r="E543" s="1"/>
      <c r="F543" s="5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</row>
    <row r="544" spans="1:26" ht="14.25" customHeight="1" x14ac:dyDescent="0.25">
      <c r="A544" s="212"/>
      <c r="B544" s="32"/>
      <c r="C544" s="32"/>
      <c r="D544" s="5"/>
      <c r="E544" s="1"/>
      <c r="F544" s="5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</row>
    <row r="545" spans="1:26" ht="14.25" customHeight="1" x14ac:dyDescent="0.25">
      <c r="A545" s="212"/>
      <c r="B545" s="32"/>
      <c r="C545" s="32"/>
      <c r="D545" s="5"/>
      <c r="E545" s="1"/>
      <c r="F545" s="5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</row>
    <row r="546" spans="1:26" ht="14.25" customHeight="1" x14ac:dyDescent="0.25">
      <c r="A546" s="212"/>
      <c r="B546" s="32"/>
      <c r="C546" s="32"/>
      <c r="D546" s="5"/>
      <c r="E546" s="1"/>
      <c r="F546" s="5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</row>
    <row r="547" spans="1:26" ht="14.25" customHeight="1" x14ac:dyDescent="0.25">
      <c r="A547" s="212"/>
      <c r="B547" s="32"/>
      <c r="C547" s="32"/>
      <c r="D547" s="5"/>
      <c r="E547" s="1"/>
      <c r="F547" s="5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</row>
    <row r="548" spans="1:26" ht="14.25" customHeight="1" x14ac:dyDescent="0.25">
      <c r="A548" s="212"/>
      <c r="B548" s="32"/>
      <c r="C548" s="32"/>
      <c r="D548" s="5"/>
      <c r="E548" s="1"/>
      <c r="F548" s="5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</row>
    <row r="549" spans="1:26" ht="14.25" customHeight="1" x14ac:dyDescent="0.25">
      <c r="A549" s="212"/>
      <c r="B549" s="32"/>
      <c r="C549" s="32"/>
      <c r="D549" s="5"/>
      <c r="E549" s="1"/>
      <c r="F549" s="5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</row>
    <row r="550" spans="1:26" ht="14.25" customHeight="1" x14ac:dyDescent="0.25">
      <c r="A550" s="212"/>
      <c r="B550" s="32"/>
      <c r="C550" s="32"/>
      <c r="D550" s="5"/>
      <c r="E550" s="1"/>
      <c r="F550" s="5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</row>
    <row r="551" spans="1:26" ht="14.25" customHeight="1" x14ac:dyDescent="0.25">
      <c r="A551" s="212"/>
      <c r="B551" s="32"/>
      <c r="C551" s="32"/>
      <c r="D551" s="5"/>
      <c r="E551" s="1"/>
      <c r="F551" s="5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</row>
    <row r="552" spans="1:26" ht="14.25" customHeight="1" x14ac:dyDescent="0.25">
      <c r="A552" s="212"/>
      <c r="B552" s="32"/>
      <c r="C552" s="32"/>
      <c r="D552" s="5"/>
      <c r="E552" s="1"/>
      <c r="F552" s="5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</row>
    <row r="553" spans="1:26" ht="14.25" customHeight="1" x14ac:dyDescent="0.25">
      <c r="A553" s="212"/>
      <c r="B553" s="32"/>
      <c r="C553" s="32"/>
      <c r="D553" s="5"/>
      <c r="E553" s="1"/>
      <c r="F553" s="5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</row>
    <row r="554" spans="1:26" ht="14.25" customHeight="1" x14ac:dyDescent="0.25">
      <c r="A554" s="212"/>
      <c r="B554" s="32"/>
      <c r="C554" s="32"/>
      <c r="D554" s="5"/>
      <c r="E554" s="1"/>
      <c r="F554" s="5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</row>
    <row r="555" spans="1:26" ht="14.25" customHeight="1" x14ac:dyDescent="0.25">
      <c r="A555" s="212"/>
      <c r="B555" s="32"/>
      <c r="C555" s="32"/>
      <c r="D555" s="5"/>
      <c r="E555" s="1"/>
      <c r="F555" s="5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</row>
    <row r="556" spans="1:26" ht="14.25" customHeight="1" x14ac:dyDescent="0.25">
      <c r="A556" s="212"/>
      <c r="B556" s="32"/>
      <c r="C556" s="32"/>
      <c r="D556" s="5"/>
      <c r="E556" s="1"/>
      <c r="F556" s="5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</row>
    <row r="557" spans="1:26" ht="14.25" customHeight="1" x14ac:dyDescent="0.25">
      <c r="A557" s="212"/>
      <c r="B557" s="32"/>
      <c r="C557" s="32"/>
      <c r="D557" s="5"/>
      <c r="E557" s="1"/>
      <c r="F557" s="5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</row>
    <row r="558" spans="1:26" ht="14.25" customHeight="1" x14ac:dyDescent="0.25">
      <c r="A558" s="212"/>
      <c r="B558" s="32"/>
      <c r="C558" s="32"/>
      <c r="D558" s="5"/>
      <c r="E558" s="1"/>
      <c r="F558" s="5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</row>
    <row r="559" spans="1:26" ht="14.25" customHeight="1" x14ac:dyDescent="0.25">
      <c r="A559" s="212"/>
      <c r="B559" s="32"/>
      <c r="C559" s="32"/>
      <c r="D559" s="5"/>
      <c r="E559" s="1"/>
      <c r="F559" s="5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</row>
    <row r="560" spans="1:26" ht="14.25" customHeight="1" x14ac:dyDescent="0.25">
      <c r="A560" s="212"/>
      <c r="B560" s="32"/>
      <c r="C560" s="32"/>
      <c r="D560" s="5"/>
      <c r="E560" s="1"/>
      <c r="F560" s="5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</row>
    <row r="561" spans="1:26" ht="14.25" customHeight="1" x14ac:dyDescent="0.25">
      <c r="A561" s="212"/>
      <c r="B561" s="32"/>
      <c r="C561" s="32"/>
      <c r="D561" s="5"/>
      <c r="E561" s="1"/>
      <c r="F561" s="5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</row>
    <row r="562" spans="1:26" ht="14.25" customHeight="1" x14ac:dyDescent="0.25">
      <c r="A562" s="212"/>
      <c r="B562" s="32"/>
      <c r="C562" s="32"/>
      <c r="D562" s="5"/>
      <c r="E562" s="1"/>
      <c r="F562" s="5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</row>
    <row r="563" spans="1:26" ht="14.25" customHeight="1" x14ac:dyDescent="0.25">
      <c r="A563" s="212"/>
      <c r="B563" s="32"/>
      <c r="C563" s="32"/>
      <c r="D563" s="5"/>
      <c r="E563" s="1"/>
      <c r="F563" s="5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</row>
    <row r="564" spans="1:26" ht="14.25" customHeight="1" x14ac:dyDescent="0.25">
      <c r="A564" s="212"/>
      <c r="B564" s="32"/>
      <c r="C564" s="32"/>
      <c r="D564" s="5"/>
      <c r="E564" s="1"/>
      <c r="F564" s="5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</row>
    <row r="565" spans="1:26" ht="14.25" customHeight="1" x14ac:dyDescent="0.25">
      <c r="A565" s="212"/>
      <c r="B565" s="32"/>
      <c r="C565" s="32"/>
      <c r="D565" s="5"/>
      <c r="E565" s="1"/>
      <c r="F565" s="5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</row>
    <row r="566" spans="1:26" ht="14.25" customHeight="1" x14ac:dyDescent="0.25">
      <c r="A566" s="212"/>
      <c r="B566" s="32"/>
      <c r="C566" s="32"/>
      <c r="D566" s="5"/>
      <c r="E566" s="1"/>
      <c r="F566" s="5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</row>
    <row r="567" spans="1:26" ht="14.25" customHeight="1" x14ac:dyDescent="0.25">
      <c r="A567" s="212"/>
      <c r="B567" s="32"/>
      <c r="C567" s="32"/>
      <c r="D567" s="5"/>
      <c r="E567" s="1"/>
      <c r="F567" s="5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</row>
    <row r="568" spans="1:26" ht="14.25" customHeight="1" x14ac:dyDescent="0.25">
      <c r="A568" s="212"/>
      <c r="B568" s="32"/>
      <c r="C568" s="32"/>
      <c r="D568" s="5"/>
      <c r="E568" s="1"/>
      <c r="F568" s="5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</row>
    <row r="569" spans="1:26" ht="14.25" customHeight="1" x14ac:dyDescent="0.25">
      <c r="A569" s="212"/>
      <c r="B569" s="32"/>
      <c r="C569" s="32"/>
      <c r="D569" s="5"/>
      <c r="E569" s="1"/>
      <c r="F569" s="5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</row>
    <row r="570" spans="1:26" ht="14.25" customHeight="1" x14ac:dyDescent="0.25">
      <c r="A570" s="212"/>
      <c r="B570" s="32"/>
      <c r="C570" s="32"/>
      <c r="D570" s="5"/>
      <c r="E570" s="1"/>
      <c r="F570" s="5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</row>
    <row r="571" spans="1:26" ht="14.25" customHeight="1" x14ac:dyDescent="0.25">
      <c r="A571" s="212"/>
      <c r="B571" s="32"/>
      <c r="C571" s="32"/>
      <c r="D571" s="5"/>
      <c r="E571" s="1"/>
      <c r="F571" s="5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</row>
    <row r="572" spans="1:26" ht="14.25" customHeight="1" x14ac:dyDescent="0.25">
      <c r="A572" s="212"/>
      <c r="B572" s="32"/>
      <c r="C572" s="32"/>
      <c r="D572" s="5"/>
      <c r="E572" s="1"/>
      <c r="F572" s="5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</row>
    <row r="573" spans="1:26" ht="14.25" customHeight="1" x14ac:dyDescent="0.25">
      <c r="A573" s="212"/>
      <c r="B573" s="32"/>
      <c r="C573" s="32"/>
      <c r="D573" s="5"/>
      <c r="E573" s="1"/>
      <c r="F573" s="5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</row>
    <row r="574" spans="1:26" ht="14.25" customHeight="1" x14ac:dyDescent="0.25">
      <c r="A574" s="212"/>
      <c r="B574" s="32"/>
      <c r="C574" s="32"/>
      <c r="D574" s="5"/>
      <c r="E574" s="1"/>
      <c r="F574" s="5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</row>
    <row r="575" spans="1:26" ht="14.25" customHeight="1" x14ac:dyDescent="0.25">
      <c r="A575" s="212"/>
      <c r="B575" s="32"/>
      <c r="C575" s="32"/>
      <c r="D575" s="5"/>
      <c r="E575" s="1"/>
      <c r="F575" s="5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</row>
    <row r="576" spans="1:26" ht="14.25" customHeight="1" x14ac:dyDescent="0.25">
      <c r="A576" s="212"/>
      <c r="B576" s="32"/>
      <c r="C576" s="32"/>
      <c r="D576" s="5"/>
      <c r="E576" s="1"/>
      <c r="F576" s="5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</row>
    <row r="577" spans="1:26" ht="14.25" customHeight="1" x14ac:dyDescent="0.25">
      <c r="A577" s="212"/>
      <c r="B577" s="32"/>
      <c r="C577" s="32"/>
      <c r="D577" s="5"/>
      <c r="E577" s="1"/>
      <c r="F577" s="5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</row>
    <row r="578" spans="1:26" ht="14.25" customHeight="1" x14ac:dyDescent="0.25">
      <c r="A578" s="212"/>
      <c r="B578" s="32"/>
      <c r="C578" s="32"/>
      <c r="D578" s="5"/>
      <c r="E578" s="1"/>
      <c r="F578" s="5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</row>
    <row r="579" spans="1:26" ht="14.25" customHeight="1" x14ac:dyDescent="0.25">
      <c r="A579" s="212"/>
      <c r="B579" s="32"/>
      <c r="C579" s="32"/>
      <c r="D579" s="5"/>
      <c r="E579" s="1"/>
      <c r="F579" s="5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</row>
    <row r="580" spans="1:26" ht="14.25" customHeight="1" x14ac:dyDescent="0.25">
      <c r="A580" s="212"/>
      <c r="B580" s="32"/>
      <c r="C580" s="32"/>
      <c r="D580" s="5"/>
      <c r="E580" s="1"/>
      <c r="F580" s="5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</row>
    <row r="581" spans="1:26" ht="14.25" customHeight="1" x14ac:dyDescent="0.25">
      <c r="A581" s="212"/>
      <c r="B581" s="32"/>
      <c r="C581" s="32"/>
      <c r="D581" s="5"/>
      <c r="E581" s="1"/>
      <c r="F581" s="5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</row>
    <row r="582" spans="1:26" ht="14.25" customHeight="1" x14ac:dyDescent="0.25">
      <c r="A582" s="212"/>
      <c r="B582" s="32"/>
      <c r="C582" s="32"/>
      <c r="D582" s="5"/>
      <c r="E582" s="1"/>
      <c r="F582" s="5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</row>
    <row r="583" spans="1:26" ht="14.25" customHeight="1" x14ac:dyDescent="0.25">
      <c r="A583" s="212"/>
      <c r="B583" s="32"/>
      <c r="C583" s="32"/>
      <c r="D583" s="5"/>
      <c r="E583" s="1"/>
      <c r="F583" s="5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</row>
    <row r="584" spans="1:26" ht="14.25" customHeight="1" x14ac:dyDescent="0.25">
      <c r="A584" s="212"/>
      <c r="B584" s="32"/>
      <c r="C584" s="32"/>
      <c r="D584" s="5"/>
      <c r="E584" s="1"/>
      <c r="F584" s="5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</row>
    <row r="585" spans="1:26" ht="14.25" customHeight="1" x14ac:dyDescent="0.25">
      <c r="A585" s="212"/>
      <c r="B585" s="32"/>
      <c r="C585" s="32"/>
      <c r="D585" s="5"/>
      <c r="E585" s="1"/>
      <c r="F585" s="5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</row>
    <row r="586" spans="1:26" ht="14.25" customHeight="1" x14ac:dyDescent="0.25">
      <c r="A586" s="212"/>
      <c r="B586" s="32"/>
      <c r="C586" s="32"/>
      <c r="D586" s="5"/>
      <c r="E586" s="1"/>
      <c r="F586" s="5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</row>
    <row r="587" spans="1:26" ht="14.25" customHeight="1" x14ac:dyDescent="0.25">
      <c r="A587" s="212"/>
      <c r="B587" s="32"/>
      <c r="C587" s="32"/>
      <c r="D587" s="5"/>
      <c r="E587" s="1"/>
      <c r="F587" s="5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</row>
    <row r="588" spans="1:26" ht="14.25" customHeight="1" x14ac:dyDescent="0.25">
      <c r="A588" s="212"/>
      <c r="B588" s="32"/>
      <c r="C588" s="32"/>
      <c r="D588" s="5"/>
      <c r="E588" s="1"/>
      <c r="F588" s="5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</row>
    <row r="589" spans="1:26" ht="14.25" customHeight="1" x14ac:dyDescent="0.25">
      <c r="A589" s="212"/>
      <c r="B589" s="32"/>
      <c r="C589" s="32"/>
      <c r="D589" s="5"/>
      <c r="E589" s="1"/>
      <c r="F589" s="5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</row>
    <row r="590" spans="1:26" ht="14.25" customHeight="1" x14ac:dyDescent="0.25">
      <c r="A590" s="212"/>
      <c r="B590" s="32"/>
      <c r="C590" s="32"/>
      <c r="D590" s="5"/>
      <c r="E590" s="1"/>
      <c r="F590" s="5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</row>
    <row r="591" spans="1:26" ht="14.25" customHeight="1" x14ac:dyDescent="0.25">
      <c r="A591" s="212"/>
      <c r="B591" s="32"/>
      <c r="C591" s="32"/>
      <c r="D591" s="5"/>
      <c r="E591" s="1"/>
      <c r="F591" s="5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</row>
    <row r="592" spans="1:26" ht="14.25" customHeight="1" x14ac:dyDescent="0.25">
      <c r="A592" s="212"/>
      <c r="B592" s="32"/>
      <c r="C592" s="32"/>
      <c r="D592" s="5"/>
      <c r="E592" s="1"/>
      <c r="F592" s="5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</row>
    <row r="593" spans="1:26" ht="14.25" customHeight="1" x14ac:dyDescent="0.25">
      <c r="A593" s="212"/>
      <c r="B593" s="32"/>
      <c r="C593" s="32"/>
      <c r="D593" s="5"/>
      <c r="E593" s="1"/>
      <c r="F593" s="5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</row>
    <row r="594" spans="1:26" ht="14.25" customHeight="1" x14ac:dyDescent="0.25">
      <c r="A594" s="212"/>
      <c r="B594" s="32"/>
      <c r="C594" s="32"/>
      <c r="D594" s="5"/>
      <c r="E594" s="1"/>
      <c r="F594" s="5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</row>
    <row r="595" spans="1:26" ht="14.25" customHeight="1" x14ac:dyDescent="0.25">
      <c r="A595" s="212"/>
      <c r="B595" s="32"/>
      <c r="C595" s="32"/>
      <c r="D595" s="5"/>
      <c r="E595" s="1"/>
      <c r="F595" s="5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</row>
    <row r="596" spans="1:26" ht="14.25" customHeight="1" x14ac:dyDescent="0.25">
      <c r="A596" s="212"/>
      <c r="B596" s="32"/>
      <c r="C596" s="32"/>
      <c r="D596" s="5"/>
      <c r="E596" s="1"/>
      <c r="F596" s="5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</row>
    <row r="597" spans="1:26" ht="14.25" customHeight="1" x14ac:dyDescent="0.25">
      <c r="A597" s="212"/>
      <c r="B597" s="32"/>
      <c r="C597" s="32"/>
      <c r="D597" s="5"/>
      <c r="E597" s="1"/>
      <c r="F597" s="5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</row>
    <row r="598" spans="1:26" ht="14.25" customHeight="1" x14ac:dyDescent="0.25">
      <c r="A598" s="212"/>
      <c r="B598" s="32"/>
      <c r="C598" s="32"/>
      <c r="D598" s="5"/>
      <c r="E598" s="1"/>
      <c r="F598" s="5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</row>
    <row r="599" spans="1:26" ht="14.25" customHeight="1" x14ac:dyDescent="0.25">
      <c r="A599" s="212"/>
      <c r="B599" s="32"/>
      <c r="C599" s="32"/>
      <c r="D599" s="5"/>
      <c r="E599" s="1"/>
      <c r="F599" s="5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</row>
    <row r="600" spans="1:26" ht="14.25" customHeight="1" x14ac:dyDescent="0.25">
      <c r="A600" s="212"/>
      <c r="B600" s="32"/>
      <c r="C600" s="32"/>
      <c r="D600" s="5"/>
      <c r="E600" s="1"/>
      <c r="F600" s="5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</row>
    <row r="601" spans="1:26" ht="14.25" customHeight="1" x14ac:dyDescent="0.25">
      <c r="A601" s="212"/>
      <c r="B601" s="32"/>
      <c r="C601" s="32"/>
      <c r="D601" s="5"/>
      <c r="E601" s="1"/>
      <c r="F601" s="5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</row>
    <row r="602" spans="1:26" ht="14.25" customHeight="1" x14ac:dyDescent="0.25">
      <c r="A602" s="212"/>
      <c r="B602" s="32"/>
      <c r="C602" s="32"/>
      <c r="D602" s="5"/>
      <c r="E602" s="1"/>
      <c r="F602" s="5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</row>
    <row r="603" spans="1:26" ht="14.25" customHeight="1" x14ac:dyDescent="0.25">
      <c r="A603" s="212"/>
      <c r="B603" s="32"/>
      <c r="C603" s="32"/>
      <c r="D603" s="5"/>
      <c r="E603" s="1"/>
      <c r="F603" s="5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</row>
    <row r="604" spans="1:26" ht="14.25" customHeight="1" x14ac:dyDescent="0.25">
      <c r="A604" s="212"/>
      <c r="B604" s="32"/>
      <c r="C604" s="32"/>
      <c r="D604" s="5"/>
      <c r="E604" s="1"/>
      <c r="F604" s="5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</row>
    <row r="605" spans="1:26" ht="14.25" customHeight="1" x14ac:dyDescent="0.25">
      <c r="A605" s="212"/>
      <c r="B605" s="32"/>
      <c r="C605" s="32"/>
      <c r="D605" s="5"/>
      <c r="E605" s="1"/>
      <c r="F605" s="5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</row>
    <row r="606" spans="1:26" ht="14.25" customHeight="1" x14ac:dyDescent="0.25">
      <c r="A606" s="212"/>
      <c r="B606" s="32"/>
      <c r="C606" s="32"/>
      <c r="D606" s="5"/>
      <c r="E606" s="1"/>
      <c r="F606" s="5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</row>
    <row r="607" spans="1:26" ht="14.25" customHeight="1" x14ac:dyDescent="0.25">
      <c r="A607" s="212"/>
      <c r="B607" s="32"/>
      <c r="C607" s="32"/>
      <c r="D607" s="5"/>
      <c r="E607" s="1"/>
      <c r="F607" s="5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</row>
    <row r="608" spans="1:26" ht="14.25" customHeight="1" x14ac:dyDescent="0.25">
      <c r="A608" s="212"/>
      <c r="B608" s="32"/>
      <c r="C608" s="32"/>
      <c r="D608" s="5"/>
      <c r="E608" s="1"/>
      <c r="F608" s="5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</row>
    <row r="609" spans="1:26" ht="14.25" customHeight="1" x14ac:dyDescent="0.25">
      <c r="A609" s="212"/>
      <c r="B609" s="32"/>
      <c r="C609" s="32"/>
      <c r="D609" s="5"/>
      <c r="E609" s="1"/>
      <c r="F609" s="5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</row>
    <row r="610" spans="1:26" ht="14.25" customHeight="1" x14ac:dyDescent="0.25">
      <c r="A610" s="212"/>
      <c r="B610" s="32"/>
      <c r="C610" s="32"/>
      <c r="D610" s="5"/>
      <c r="E610" s="1"/>
      <c r="F610" s="5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</row>
    <row r="611" spans="1:26" ht="14.25" customHeight="1" x14ac:dyDescent="0.25">
      <c r="A611" s="212"/>
      <c r="B611" s="32"/>
      <c r="C611" s="32"/>
      <c r="D611" s="5"/>
      <c r="E611" s="1"/>
      <c r="F611" s="5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</row>
    <row r="612" spans="1:26" ht="14.25" customHeight="1" x14ac:dyDescent="0.25">
      <c r="A612" s="212"/>
      <c r="B612" s="32"/>
      <c r="C612" s="32"/>
      <c r="D612" s="5"/>
      <c r="E612" s="1"/>
      <c r="F612" s="5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</row>
    <row r="613" spans="1:26" ht="14.25" customHeight="1" x14ac:dyDescent="0.25">
      <c r="A613" s="212"/>
      <c r="B613" s="32"/>
      <c r="C613" s="32"/>
      <c r="D613" s="5"/>
      <c r="E613" s="1"/>
      <c r="F613" s="5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</row>
    <row r="614" spans="1:26" ht="14.25" customHeight="1" x14ac:dyDescent="0.25">
      <c r="A614" s="212"/>
      <c r="B614" s="32"/>
      <c r="C614" s="32"/>
      <c r="D614" s="5"/>
      <c r="E614" s="1"/>
      <c r="F614" s="5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</row>
    <row r="615" spans="1:26" ht="14.25" customHeight="1" x14ac:dyDescent="0.25">
      <c r="A615" s="212"/>
      <c r="B615" s="32"/>
      <c r="C615" s="32"/>
      <c r="D615" s="5"/>
      <c r="E615" s="1"/>
      <c r="F615" s="5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</row>
    <row r="616" spans="1:26" ht="14.25" customHeight="1" x14ac:dyDescent="0.25">
      <c r="A616" s="212"/>
      <c r="B616" s="32"/>
      <c r="C616" s="32"/>
      <c r="D616" s="5"/>
      <c r="E616" s="1"/>
      <c r="F616" s="5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</row>
    <row r="617" spans="1:26" ht="14.25" customHeight="1" x14ac:dyDescent="0.25">
      <c r="A617" s="212"/>
      <c r="B617" s="32"/>
      <c r="C617" s="32"/>
      <c r="D617" s="5"/>
      <c r="E617" s="1"/>
      <c r="F617" s="5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</row>
    <row r="618" spans="1:26" ht="14.25" customHeight="1" x14ac:dyDescent="0.25">
      <c r="A618" s="212"/>
      <c r="B618" s="32"/>
      <c r="C618" s="32"/>
      <c r="D618" s="5"/>
      <c r="E618" s="1"/>
      <c r="F618" s="5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</row>
    <row r="619" spans="1:26" ht="14.25" customHeight="1" x14ac:dyDescent="0.25">
      <c r="A619" s="212"/>
      <c r="B619" s="32"/>
      <c r="C619" s="32"/>
      <c r="D619" s="5"/>
      <c r="E619" s="1"/>
      <c r="F619" s="5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</row>
    <row r="620" spans="1:26" ht="14.25" customHeight="1" x14ac:dyDescent="0.25">
      <c r="A620" s="212"/>
      <c r="B620" s="32"/>
      <c r="C620" s="32"/>
      <c r="D620" s="5"/>
      <c r="E620" s="1"/>
      <c r="F620" s="5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</row>
    <row r="621" spans="1:26" ht="14.25" customHeight="1" x14ac:dyDescent="0.25">
      <c r="A621" s="212"/>
      <c r="B621" s="32"/>
      <c r="C621" s="32"/>
      <c r="D621" s="5"/>
      <c r="E621" s="1"/>
      <c r="F621" s="5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</row>
    <row r="622" spans="1:26" ht="14.25" customHeight="1" x14ac:dyDescent="0.25">
      <c r="A622" s="212"/>
      <c r="B622" s="32"/>
      <c r="C622" s="32"/>
      <c r="D622" s="5"/>
      <c r="E622" s="1"/>
      <c r="F622" s="5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</row>
    <row r="623" spans="1:26" ht="14.25" customHeight="1" x14ac:dyDescent="0.25">
      <c r="A623" s="212"/>
      <c r="B623" s="32"/>
      <c r="C623" s="32"/>
      <c r="D623" s="5"/>
      <c r="E623" s="1"/>
      <c r="F623" s="5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</row>
    <row r="624" spans="1:26" ht="14.25" customHeight="1" x14ac:dyDescent="0.25">
      <c r="A624" s="212"/>
      <c r="B624" s="32"/>
      <c r="C624" s="32"/>
      <c r="D624" s="5"/>
      <c r="E624" s="1"/>
      <c r="F624" s="5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</row>
    <row r="625" spans="1:26" ht="14.25" customHeight="1" x14ac:dyDescent="0.25">
      <c r="A625" s="212"/>
      <c r="B625" s="32"/>
      <c r="C625" s="32"/>
      <c r="D625" s="5"/>
      <c r="E625" s="1"/>
      <c r="F625" s="5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</row>
    <row r="626" spans="1:26" ht="14.25" customHeight="1" x14ac:dyDescent="0.25">
      <c r="A626" s="212"/>
      <c r="B626" s="32"/>
      <c r="C626" s="32"/>
      <c r="D626" s="5"/>
      <c r="E626" s="1"/>
      <c r="F626" s="5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</row>
    <row r="627" spans="1:26" ht="14.25" customHeight="1" x14ac:dyDescent="0.25">
      <c r="A627" s="212"/>
      <c r="B627" s="32"/>
      <c r="C627" s="32"/>
      <c r="D627" s="5"/>
      <c r="E627" s="1"/>
      <c r="F627" s="5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</row>
    <row r="628" spans="1:26" ht="14.25" customHeight="1" x14ac:dyDescent="0.25">
      <c r="A628" s="212"/>
      <c r="B628" s="32"/>
      <c r="C628" s="32"/>
      <c r="D628" s="5"/>
      <c r="E628" s="1"/>
      <c r="F628" s="5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</row>
    <row r="629" spans="1:26" ht="14.25" customHeight="1" x14ac:dyDescent="0.25">
      <c r="A629" s="212"/>
      <c r="B629" s="32"/>
      <c r="C629" s="32"/>
      <c r="D629" s="5"/>
      <c r="E629" s="1"/>
      <c r="F629" s="5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</row>
    <row r="630" spans="1:26" ht="14.25" customHeight="1" x14ac:dyDescent="0.25">
      <c r="A630" s="212"/>
      <c r="B630" s="32"/>
      <c r="C630" s="32"/>
      <c r="D630" s="5"/>
      <c r="E630" s="1"/>
      <c r="F630" s="5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</row>
    <row r="631" spans="1:26" ht="14.25" customHeight="1" x14ac:dyDescent="0.25">
      <c r="A631" s="212"/>
      <c r="B631" s="32"/>
      <c r="C631" s="32"/>
      <c r="D631" s="5"/>
      <c r="E631" s="1"/>
      <c r="F631" s="5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</row>
    <row r="632" spans="1:26" ht="14.25" customHeight="1" x14ac:dyDescent="0.25">
      <c r="A632" s="212"/>
      <c r="B632" s="32"/>
      <c r="C632" s="32"/>
      <c r="D632" s="5"/>
      <c r="E632" s="1"/>
      <c r="F632" s="5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</row>
    <row r="633" spans="1:26" ht="14.25" customHeight="1" x14ac:dyDescent="0.25">
      <c r="A633" s="212"/>
      <c r="B633" s="32"/>
      <c r="C633" s="32"/>
      <c r="D633" s="5"/>
      <c r="E633" s="1"/>
      <c r="F633" s="5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</row>
    <row r="634" spans="1:26" ht="14.25" customHeight="1" x14ac:dyDescent="0.25">
      <c r="A634" s="212"/>
      <c r="B634" s="32"/>
      <c r="C634" s="32"/>
      <c r="D634" s="5"/>
      <c r="E634" s="1"/>
      <c r="F634" s="5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</row>
    <row r="635" spans="1:26" ht="14.25" customHeight="1" x14ac:dyDescent="0.25">
      <c r="A635" s="212"/>
      <c r="B635" s="32"/>
      <c r="C635" s="32"/>
      <c r="D635" s="5"/>
      <c r="E635" s="1"/>
      <c r="F635" s="5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</row>
    <row r="636" spans="1:26" ht="14.25" customHeight="1" x14ac:dyDescent="0.25">
      <c r="A636" s="212"/>
      <c r="B636" s="32"/>
      <c r="C636" s="32"/>
      <c r="D636" s="5"/>
      <c r="E636" s="1"/>
      <c r="F636" s="5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</row>
    <row r="637" spans="1:26" ht="14.25" customHeight="1" x14ac:dyDescent="0.25">
      <c r="A637" s="212"/>
      <c r="B637" s="32"/>
      <c r="C637" s="32"/>
      <c r="D637" s="5"/>
      <c r="E637" s="1"/>
      <c r="F637" s="5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</row>
    <row r="638" spans="1:26" ht="14.25" customHeight="1" x14ac:dyDescent="0.25">
      <c r="A638" s="212"/>
      <c r="B638" s="32"/>
      <c r="C638" s="32"/>
      <c r="D638" s="5"/>
      <c r="E638" s="1"/>
      <c r="F638" s="5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</row>
    <row r="639" spans="1:26" ht="14.25" customHeight="1" x14ac:dyDescent="0.25">
      <c r="A639" s="212"/>
      <c r="B639" s="32"/>
      <c r="C639" s="32"/>
      <c r="D639" s="5"/>
      <c r="E639" s="1"/>
      <c r="F639" s="5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</row>
    <row r="640" spans="1:26" ht="14.25" customHeight="1" x14ac:dyDescent="0.25">
      <c r="A640" s="212"/>
      <c r="B640" s="32"/>
      <c r="C640" s="32"/>
      <c r="D640" s="5"/>
      <c r="E640" s="1"/>
      <c r="F640" s="5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</row>
    <row r="641" spans="1:26" ht="14.25" customHeight="1" x14ac:dyDescent="0.25">
      <c r="A641" s="212"/>
      <c r="B641" s="32"/>
      <c r="C641" s="32"/>
      <c r="D641" s="5"/>
      <c r="E641" s="1"/>
      <c r="F641" s="5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</row>
    <row r="642" spans="1:26" ht="14.25" customHeight="1" x14ac:dyDescent="0.25">
      <c r="A642" s="212"/>
      <c r="B642" s="32"/>
      <c r="C642" s="32"/>
      <c r="D642" s="5"/>
      <c r="E642" s="1"/>
      <c r="F642" s="5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</row>
    <row r="643" spans="1:26" ht="14.25" customHeight="1" x14ac:dyDescent="0.25">
      <c r="A643" s="212"/>
      <c r="B643" s="32"/>
      <c r="C643" s="32"/>
      <c r="D643" s="5"/>
      <c r="E643" s="1"/>
      <c r="F643" s="5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</row>
    <row r="644" spans="1:26" ht="14.25" customHeight="1" x14ac:dyDescent="0.25">
      <c r="A644" s="212"/>
      <c r="B644" s="32"/>
      <c r="C644" s="32"/>
      <c r="D644" s="5"/>
      <c r="E644" s="1"/>
      <c r="F644" s="5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</row>
    <row r="645" spans="1:26" ht="14.25" customHeight="1" x14ac:dyDescent="0.25">
      <c r="A645" s="212"/>
      <c r="B645" s="32"/>
      <c r="C645" s="32"/>
      <c r="D645" s="5"/>
      <c r="E645" s="1"/>
      <c r="F645" s="5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</row>
    <row r="646" spans="1:26" ht="14.25" customHeight="1" x14ac:dyDescent="0.25">
      <c r="A646" s="212"/>
      <c r="B646" s="32"/>
      <c r="C646" s="32"/>
      <c r="D646" s="5"/>
      <c r="E646" s="1"/>
      <c r="F646" s="5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</row>
    <row r="647" spans="1:26" ht="14.25" customHeight="1" x14ac:dyDescent="0.25">
      <c r="A647" s="212"/>
      <c r="B647" s="32"/>
      <c r="C647" s="32"/>
      <c r="D647" s="5"/>
      <c r="E647" s="1"/>
      <c r="F647" s="5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</row>
    <row r="648" spans="1:26" ht="14.25" customHeight="1" x14ac:dyDescent="0.25">
      <c r="A648" s="212"/>
      <c r="B648" s="32"/>
      <c r="C648" s="32"/>
      <c r="D648" s="5"/>
      <c r="E648" s="1"/>
      <c r="F648" s="5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</row>
    <row r="649" spans="1:26" ht="14.25" customHeight="1" x14ac:dyDescent="0.25">
      <c r="A649" s="212"/>
      <c r="B649" s="32"/>
      <c r="C649" s="32"/>
      <c r="D649" s="5"/>
      <c r="E649" s="1"/>
      <c r="F649" s="5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</row>
    <row r="650" spans="1:26" ht="14.25" customHeight="1" x14ac:dyDescent="0.25">
      <c r="A650" s="212"/>
      <c r="B650" s="32"/>
      <c r="C650" s="32"/>
      <c r="D650" s="5"/>
      <c r="E650" s="1"/>
      <c r="F650" s="5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</row>
    <row r="651" spans="1:26" ht="14.25" customHeight="1" x14ac:dyDescent="0.25">
      <c r="A651" s="212"/>
      <c r="B651" s="32"/>
      <c r="C651" s="32"/>
      <c r="D651" s="5"/>
      <c r="E651" s="1"/>
      <c r="F651" s="5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</row>
    <row r="652" spans="1:26" ht="14.25" customHeight="1" x14ac:dyDescent="0.25">
      <c r="A652" s="212"/>
      <c r="B652" s="32"/>
      <c r="C652" s="32"/>
      <c r="D652" s="5"/>
      <c r="E652" s="1"/>
      <c r="F652" s="5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</row>
    <row r="653" spans="1:26" ht="14.25" customHeight="1" x14ac:dyDescent="0.25">
      <c r="A653" s="212"/>
      <c r="B653" s="32"/>
      <c r="C653" s="32"/>
      <c r="D653" s="5"/>
      <c r="E653" s="1"/>
      <c r="F653" s="5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</row>
    <row r="654" spans="1:26" ht="14.25" customHeight="1" x14ac:dyDescent="0.25">
      <c r="A654" s="212"/>
      <c r="B654" s="32"/>
      <c r="C654" s="32"/>
      <c r="D654" s="5"/>
      <c r="E654" s="1"/>
      <c r="F654" s="5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</row>
    <row r="655" spans="1:26" ht="14.25" customHeight="1" x14ac:dyDescent="0.25">
      <c r="A655" s="212"/>
      <c r="B655" s="32"/>
      <c r="C655" s="32"/>
      <c r="D655" s="5"/>
      <c r="E655" s="1"/>
      <c r="F655" s="5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</row>
    <row r="656" spans="1:26" ht="14.25" customHeight="1" x14ac:dyDescent="0.25">
      <c r="A656" s="212"/>
      <c r="B656" s="32"/>
      <c r="C656" s="32"/>
      <c r="D656" s="5"/>
      <c r="E656" s="1"/>
      <c r="F656" s="5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</row>
    <row r="657" spans="1:26" ht="14.25" customHeight="1" x14ac:dyDescent="0.25">
      <c r="A657" s="212"/>
      <c r="B657" s="32"/>
      <c r="C657" s="32"/>
      <c r="D657" s="5"/>
      <c r="E657" s="1"/>
      <c r="F657" s="5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</row>
    <row r="658" spans="1:26" ht="14.25" customHeight="1" x14ac:dyDescent="0.25">
      <c r="A658" s="212"/>
      <c r="B658" s="32"/>
      <c r="C658" s="32"/>
      <c r="D658" s="5"/>
      <c r="E658" s="1"/>
      <c r="F658" s="5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</row>
    <row r="659" spans="1:26" ht="14.25" customHeight="1" x14ac:dyDescent="0.25">
      <c r="A659" s="212"/>
      <c r="B659" s="32"/>
      <c r="C659" s="32"/>
      <c r="D659" s="5"/>
      <c r="E659" s="1"/>
      <c r="F659" s="5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</row>
    <row r="660" spans="1:26" ht="14.25" customHeight="1" x14ac:dyDescent="0.25">
      <c r="A660" s="212"/>
      <c r="B660" s="32"/>
      <c r="C660" s="32"/>
      <c r="D660" s="5"/>
      <c r="E660" s="1"/>
      <c r="F660" s="5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</row>
    <row r="661" spans="1:26" ht="14.25" customHeight="1" x14ac:dyDescent="0.25">
      <c r="A661" s="212"/>
      <c r="B661" s="32"/>
      <c r="C661" s="32"/>
      <c r="D661" s="5"/>
      <c r="E661" s="1"/>
      <c r="F661" s="5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</row>
    <row r="662" spans="1:26" ht="14.25" customHeight="1" x14ac:dyDescent="0.25">
      <c r="A662" s="212"/>
      <c r="B662" s="32"/>
      <c r="C662" s="32"/>
      <c r="D662" s="5"/>
      <c r="E662" s="1"/>
      <c r="F662" s="5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</row>
    <row r="663" spans="1:26" ht="14.25" customHeight="1" x14ac:dyDescent="0.25">
      <c r="A663" s="212"/>
      <c r="B663" s="32"/>
      <c r="C663" s="32"/>
      <c r="D663" s="5"/>
      <c r="E663" s="1"/>
      <c r="F663" s="5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</row>
    <row r="664" spans="1:26" ht="14.25" customHeight="1" x14ac:dyDescent="0.25">
      <c r="A664" s="212"/>
      <c r="B664" s="32"/>
      <c r="C664" s="32"/>
      <c r="D664" s="5"/>
      <c r="E664" s="1"/>
      <c r="F664" s="5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</row>
    <row r="665" spans="1:26" ht="14.25" customHeight="1" x14ac:dyDescent="0.25">
      <c r="A665" s="212"/>
      <c r="B665" s="32"/>
      <c r="C665" s="32"/>
      <c r="D665" s="5"/>
      <c r="E665" s="1"/>
      <c r="F665" s="5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</row>
    <row r="666" spans="1:26" ht="14.25" customHeight="1" x14ac:dyDescent="0.25">
      <c r="A666" s="212"/>
      <c r="B666" s="32"/>
      <c r="C666" s="32"/>
      <c r="D666" s="5"/>
      <c r="E666" s="1"/>
      <c r="F666" s="5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</row>
    <row r="667" spans="1:26" ht="14.25" customHeight="1" x14ac:dyDescent="0.25">
      <c r="A667" s="212"/>
      <c r="B667" s="32"/>
      <c r="C667" s="32"/>
      <c r="D667" s="5"/>
      <c r="E667" s="1"/>
      <c r="F667" s="5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</row>
    <row r="668" spans="1:26" ht="14.25" customHeight="1" x14ac:dyDescent="0.25">
      <c r="A668" s="212"/>
      <c r="B668" s="32"/>
      <c r="C668" s="32"/>
      <c r="D668" s="5"/>
      <c r="E668" s="1"/>
      <c r="F668" s="5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</row>
    <row r="669" spans="1:26" ht="14.25" customHeight="1" x14ac:dyDescent="0.25">
      <c r="A669" s="212"/>
      <c r="B669" s="32"/>
      <c r="C669" s="32"/>
      <c r="D669" s="5"/>
      <c r="E669" s="1"/>
      <c r="F669" s="5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</row>
    <row r="670" spans="1:26" ht="14.25" customHeight="1" x14ac:dyDescent="0.25">
      <c r="A670" s="212"/>
      <c r="B670" s="32"/>
      <c r="C670" s="32"/>
      <c r="D670" s="5"/>
      <c r="E670" s="1"/>
      <c r="F670" s="5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</row>
    <row r="671" spans="1:26" ht="14.25" customHeight="1" x14ac:dyDescent="0.25">
      <c r="A671" s="212"/>
      <c r="B671" s="32"/>
      <c r="C671" s="32"/>
      <c r="D671" s="5"/>
      <c r="E671" s="1"/>
      <c r="F671" s="5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</row>
    <row r="672" spans="1:26" ht="14.25" customHeight="1" x14ac:dyDescent="0.25">
      <c r="A672" s="212"/>
      <c r="B672" s="32"/>
      <c r="C672" s="32"/>
      <c r="D672" s="5"/>
      <c r="E672" s="1"/>
      <c r="F672" s="5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</row>
    <row r="673" spans="1:26" ht="14.25" customHeight="1" x14ac:dyDescent="0.25">
      <c r="A673" s="212"/>
      <c r="B673" s="32"/>
      <c r="C673" s="32"/>
      <c r="D673" s="5"/>
      <c r="E673" s="1"/>
      <c r="F673" s="5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</row>
    <row r="674" spans="1:26" ht="14.25" customHeight="1" x14ac:dyDescent="0.25">
      <c r="A674" s="212"/>
      <c r="B674" s="32"/>
      <c r="C674" s="32"/>
      <c r="D674" s="5"/>
      <c r="E674" s="1"/>
      <c r="F674" s="5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</row>
    <row r="675" spans="1:26" ht="14.25" customHeight="1" x14ac:dyDescent="0.25">
      <c r="A675" s="212"/>
      <c r="B675" s="32"/>
      <c r="C675" s="32"/>
      <c r="D675" s="5"/>
      <c r="E675" s="1"/>
      <c r="F675" s="5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</row>
    <row r="676" spans="1:26" ht="14.25" customHeight="1" x14ac:dyDescent="0.25">
      <c r="A676" s="212"/>
      <c r="B676" s="32"/>
      <c r="C676" s="32"/>
      <c r="D676" s="5"/>
      <c r="E676" s="1"/>
      <c r="F676" s="5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</row>
    <row r="677" spans="1:26" ht="14.25" customHeight="1" x14ac:dyDescent="0.25">
      <c r="A677" s="212"/>
      <c r="B677" s="32"/>
      <c r="C677" s="32"/>
      <c r="D677" s="5"/>
      <c r="E677" s="1"/>
      <c r="F677" s="5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</row>
    <row r="678" spans="1:26" ht="14.25" customHeight="1" x14ac:dyDescent="0.25">
      <c r="A678" s="212"/>
      <c r="B678" s="32"/>
      <c r="C678" s="32"/>
      <c r="D678" s="5"/>
      <c r="E678" s="1"/>
      <c r="F678" s="5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</row>
    <row r="679" spans="1:26" ht="14.25" customHeight="1" x14ac:dyDescent="0.25">
      <c r="A679" s="212"/>
      <c r="B679" s="32"/>
      <c r="C679" s="32"/>
      <c r="D679" s="5"/>
      <c r="E679" s="1"/>
      <c r="F679" s="5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</row>
    <row r="680" spans="1:26" ht="14.25" customHeight="1" x14ac:dyDescent="0.25">
      <c r="A680" s="212"/>
      <c r="B680" s="32"/>
      <c r="C680" s="32"/>
      <c r="D680" s="5"/>
      <c r="E680" s="1"/>
      <c r="F680" s="5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</row>
    <row r="681" spans="1:26" ht="14.25" customHeight="1" x14ac:dyDescent="0.25">
      <c r="A681" s="212"/>
      <c r="B681" s="32"/>
      <c r="C681" s="32"/>
      <c r="D681" s="5"/>
      <c r="E681" s="1"/>
      <c r="F681" s="5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</row>
    <row r="682" spans="1:26" ht="14.25" customHeight="1" x14ac:dyDescent="0.25">
      <c r="A682" s="212"/>
      <c r="B682" s="32"/>
      <c r="C682" s="32"/>
      <c r="D682" s="5"/>
      <c r="E682" s="1"/>
      <c r="F682" s="5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</row>
    <row r="683" spans="1:26" ht="14.25" customHeight="1" x14ac:dyDescent="0.25">
      <c r="A683" s="212"/>
      <c r="B683" s="32"/>
      <c r="C683" s="32"/>
      <c r="D683" s="5"/>
      <c r="E683" s="1"/>
      <c r="F683" s="5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</row>
    <row r="684" spans="1:26" ht="14.25" customHeight="1" x14ac:dyDescent="0.25">
      <c r="A684" s="212"/>
      <c r="B684" s="32"/>
      <c r="C684" s="32"/>
      <c r="D684" s="5"/>
      <c r="E684" s="1"/>
      <c r="F684" s="5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</row>
    <row r="685" spans="1:26" ht="14.25" customHeight="1" x14ac:dyDescent="0.25">
      <c r="A685" s="212"/>
      <c r="B685" s="32"/>
      <c r="C685" s="32"/>
      <c r="D685" s="5"/>
      <c r="E685" s="1"/>
      <c r="F685" s="5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</row>
    <row r="686" spans="1:26" ht="14.25" customHeight="1" x14ac:dyDescent="0.25">
      <c r="A686" s="212"/>
      <c r="B686" s="32"/>
      <c r="C686" s="32"/>
      <c r="D686" s="5"/>
      <c r="E686" s="1"/>
      <c r="F686" s="5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</row>
    <row r="687" spans="1:26" ht="14.25" customHeight="1" x14ac:dyDescent="0.25">
      <c r="A687" s="212"/>
      <c r="B687" s="32"/>
      <c r="C687" s="32"/>
      <c r="D687" s="5"/>
      <c r="E687" s="1"/>
      <c r="F687" s="5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</row>
    <row r="688" spans="1:26" ht="14.25" customHeight="1" x14ac:dyDescent="0.25">
      <c r="A688" s="212"/>
      <c r="B688" s="32"/>
      <c r="C688" s="32"/>
      <c r="D688" s="5"/>
      <c r="E688" s="1"/>
      <c r="F688" s="5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</row>
    <row r="689" spans="1:26" ht="14.25" customHeight="1" x14ac:dyDescent="0.25">
      <c r="A689" s="212"/>
      <c r="B689" s="32"/>
      <c r="C689" s="32"/>
      <c r="D689" s="5"/>
      <c r="E689" s="1"/>
      <c r="F689" s="5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</row>
    <row r="690" spans="1:26" ht="14.25" customHeight="1" x14ac:dyDescent="0.25">
      <c r="A690" s="212"/>
      <c r="B690" s="32"/>
      <c r="C690" s="32"/>
      <c r="D690" s="5"/>
      <c r="E690" s="1"/>
      <c r="F690" s="5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</row>
    <row r="691" spans="1:26" ht="14.25" customHeight="1" x14ac:dyDescent="0.25">
      <c r="A691" s="212"/>
      <c r="B691" s="32"/>
      <c r="C691" s="32"/>
      <c r="D691" s="5"/>
      <c r="E691" s="1"/>
      <c r="F691" s="5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</row>
    <row r="692" spans="1:26" ht="14.25" customHeight="1" x14ac:dyDescent="0.25">
      <c r="A692" s="212"/>
      <c r="B692" s="32"/>
      <c r="C692" s="32"/>
      <c r="D692" s="5"/>
      <c r="E692" s="1"/>
      <c r="F692" s="5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</row>
    <row r="693" spans="1:26" ht="14.25" customHeight="1" x14ac:dyDescent="0.25">
      <c r="A693" s="212"/>
      <c r="B693" s="32"/>
      <c r="C693" s="32"/>
      <c r="D693" s="5"/>
      <c r="E693" s="1"/>
      <c r="F693" s="5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</row>
    <row r="694" spans="1:26" ht="14.25" customHeight="1" x14ac:dyDescent="0.25">
      <c r="A694" s="212"/>
      <c r="B694" s="32"/>
      <c r="C694" s="32"/>
      <c r="D694" s="5"/>
      <c r="E694" s="1"/>
      <c r="F694" s="5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</row>
    <row r="695" spans="1:26" ht="14.25" customHeight="1" x14ac:dyDescent="0.25">
      <c r="A695" s="212"/>
      <c r="B695" s="32"/>
      <c r="C695" s="32"/>
      <c r="D695" s="5"/>
      <c r="E695" s="1"/>
      <c r="F695" s="5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</row>
    <row r="696" spans="1:26" ht="14.25" customHeight="1" x14ac:dyDescent="0.25">
      <c r="A696" s="212"/>
      <c r="B696" s="32"/>
      <c r="C696" s="32"/>
      <c r="D696" s="5"/>
      <c r="E696" s="1"/>
      <c r="F696" s="5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</row>
    <row r="697" spans="1:26" ht="14.25" customHeight="1" x14ac:dyDescent="0.25">
      <c r="A697" s="212"/>
      <c r="B697" s="32"/>
      <c r="C697" s="32"/>
      <c r="D697" s="5"/>
      <c r="E697" s="1"/>
      <c r="F697" s="5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</row>
    <row r="698" spans="1:26" ht="14.25" customHeight="1" x14ac:dyDescent="0.25">
      <c r="A698" s="212"/>
      <c r="B698" s="32"/>
      <c r="C698" s="32"/>
      <c r="D698" s="5"/>
      <c r="E698" s="1"/>
      <c r="F698" s="5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</row>
    <row r="699" spans="1:26" ht="14.25" customHeight="1" x14ac:dyDescent="0.25">
      <c r="A699" s="212"/>
      <c r="B699" s="32"/>
      <c r="C699" s="32"/>
      <c r="D699" s="5"/>
      <c r="E699" s="1"/>
      <c r="F699" s="5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</row>
    <row r="700" spans="1:26" ht="14.25" customHeight="1" x14ac:dyDescent="0.25">
      <c r="A700" s="212"/>
      <c r="B700" s="32"/>
      <c r="C700" s="32"/>
      <c r="D700" s="5"/>
      <c r="E700" s="1"/>
      <c r="F700" s="5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</row>
    <row r="701" spans="1:26" ht="14.25" customHeight="1" x14ac:dyDescent="0.25">
      <c r="A701" s="212"/>
      <c r="B701" s="32"/>
      <c r="C701" s="32"/>
      <c r="D701" s="5"/>
      <c r="E701" s="1"/>
      <c r="F701" s="5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</row>
    <row r="702" spans="1:26" ht="14.25" customHeight="1" x14ac:dyDescent="0.25">
      <c r="A702" s="212"/>
      <c r="B702" s="32"/>
      <c r="C702" s="32"/>
      <c r="D702" s="5"/>
      <c r="E702" s="1"/>
      <c r="F702" s="5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</row>
    <row r="703" spans="1:26" ht="14.25" customHeight="1" x14ac:dyDescent="0.25">
      <c r="A703" s="212"/>
      <c r="B703" s="32"/>
      <c r="C703" s="32"/>
      <c r="D703" s="5"/>
      <c r="E703" s="1"/>
      <c r="F703" s="5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</row>
    <row r="704" spans="1:26" ht="14.25" customHeight="1" x14ac:dyDescent="0.25">
      <c r="A704" s="212"/>
      <c r="B704" s="32"/>
      <c r="C704" s="32"/>
      <c r="D704" s="5"/>
      <c r="E704" s="1"/>
      <c r="F704" s="5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</row>
    <row r="705" spans="1:26" ht="14.25" customHeight="1" x14ac:dyDescent="0.25">
      <c r="A705" s="212"/>
      <c r="B705" s="32"/>
      <c r="C705" s="32"/>
      <c r="D705" s="5"/>
      <c r="E705" s="1"/>
      <c r="F705" s="5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</row>
    <row r="706" spans="1:26" ht="14.25" customHeight="1" x14ac:dyDescent="0.25">
      <c r="A706" s="212"/>
      <c r="B706" s="32"/>
      <c r="C706" s="32"/>
      <c r="D706" s="5"/>
      <c r="E706" s="1"/>
      <c r="F706" s="5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</row>
    <row r="707" spans="1:26" ht="14.25" customHeight="1" x14ac:dyDescent="0.25">
      <c r="A707" s="212"/>
      <c r="B707" s="32"/>
      <c r="C707" s="32"/>
      <c r="D707" s="5"/>
      <c r="E707" s="1"/>
      <c r="F707" s="5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</row>
    <row r="708" spans="1:26" ht="14.25" customHeight="1" x14ac:dyDescent="0.25">
      <c r="A708" s="212"/>
      <c r="B708" s="32"/>
      <c r="C708" s="32"/>
      <c r="D708" s="5"/>
      <c r="E708" s="1"/>
      <c r="F708" s="5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</row>
    <row r="709" spans="1:26" ht="14.25" customHeight="1" x14ac:dyDescent="0.25">
      <c r="A709" s="212"/>
      <c r="B709" s="32"/>
      <c r="C709" s="32"/>
      <c r="D709" s="5"/>
      <c r="E709" s="1"/>
      <c r="F709" s="5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</row>
    <row r="710" spans="1:26" ht="14.25" customHeight="1" x14ac:dyDescent="0.25">
      <c r="A710" s="212"/>
      <c r="B710" s="32"/>
      <c r="C710" s="32"/>
      <c r="D710" s="5"/>
      <c r="E710" s="1"/>
      <c r="F710" s="5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</row>
    <row r="711" spans="1:26" ht="14.25" customHeight="1" x14ac:dyDescent="0.25">
      <c r="A711" s="212"/>
      <c r="B711" s="32"/>
      <c r="C711" s="32"/>
      <c r="D711" s="5"/>
      <c r="E711" s="1"/>
      <c r="F711" s="5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</row>
    <row r="712" spans="1:26" ht="14.25" customHeight="1" x14ac:dyDescent="0.25">
      <c r="A712" s="212"/>
      <c r="B712" s="32"/>
      <c r="C712" s="32"/>
      <c r="D712" s="5"/>
      <c r="E712" s="1"/>
      <c r="F712" s="5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</row>
    <row r="713" spans="1:26" ht="14.25" customHeight="1" x14ac:dyDescent="0.25">
      <c r="A713" s="212"/>
      <c r="B713" s="32"/>
      <c r="C713" s="32"/>
      <c r="D713" s="5"/>
      <c r="E713" s="1"/>
      <c r="F713" s="5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</row>
    <row r="714" spans="1:26" ht="14.25" customHeight="1" x14ac:dyDescent="0.25">
      <c r="A714" s="212"/>
      <c r="B714" s="32"/>
      <c r="C714" s="32"/>
      <c r="D714" s="5"/>
      <c r="E714" s="1"/>
      <c r="F714" s="5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</row>
    <row r="715" spans="1:26" ht="14.25" customHeight="1" x14ac:dyDescent="0.25">
      <c r="A715" s="212"/>
      <c r="B715" s="32"/>
      <c r="C715" s="32"/>
      <c r="D715" s="5"/>
      <c r="E715" s="1"/>
      <c r="F715" s="5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</row>
    <row r="716" spans="1:26" ht="14.25" customHeight="1" x14ac:dyDescent="0.25">
      <c r="A716" s="212"/>
      <c r="B716" s="32"/>
      <c r="C716" s="32"/>
      <c r="D716" s="5"/>
      <c r="E716" s="1"/>
      <c r="F716" s="5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</row>
    <row r="717" spans="1:26" ht="14.25" customHeight="1" x14ac:dyDescent="0.25">
      <c r="A717" s="212"/>
      <c r="B717" s="32"/>
      <c r="C717" s="32"/>
      <c r="D717" s="5"/>
      <c r="E717" s="1"/>
      <c r="F717" s="5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</row>
    <row r="718" spans="1:26" ht="14.25" customHeight="1" x14ac:dyDescent="0.25">
      <c r="A718" s="212"/>
      <c r="B718" s="32"/>
      <c r="C718" s="32"/>
      <c r="D718" s="5"/>
      <c r="E718" s="1"/>
      <c r="F718" s="5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</row>
    <row r="719" spans="1:26" ht="14.25" customHeight="1" x14ac:dyDescent="0.25">
      <c r="A719" s="212"/>
      <c r="B719" s="32"/>
      <c r="C719" s="32"/>
      <c r="D719" s="5"/>
      <c r="E719" s="1"/>
      <c r="F719" s="5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</row>
    <row r="720" spans="1:26" ht="14.25" customHeight="1" x14ac:dyDescent="0.25">
      <c r="A720" s="212"/>
      <c r="B720" s="32"/>
      <c r="C720" s="32"/>
      <c r="D720" s="5"/>
      <c r="E720" s="1"/>
      <c r="F720" s="5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</row>
    <row r="721" spans="1:26" ht="14.25" customHeight="1" x14ac:dyDescent="0.25">
      <c r="A721" s="212"/>
      <c r="B721" s="32"/>
      <c r="C721" s="32"/>
      <c r="D721" s="5"/>
      <c r="E721" s="1"/>
      <c r="F721" s="5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</row>
    <row r="722" spans="1:26" ht="14.25" customHeight="1" x14ac:dyDescent="0.25">
      <c r="A722" s="212"/>
      <c r="B722" s="32"/>
      <c r="C722" s="32"/>
      <c r="D722" s="5"/>
      <c r="E722" s="1"/>
      <c r="F722" s="5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</row>
    <row r="723" spans="1:26" ht="14.25" customHeight="1" x14ac:dyDescent="0.25">
      <c r="A723" s="212"/>
      <c r="B723" s="32"/>
      <c r="C723" s="32"/>
      <c r="D723" s="5"/>
      <c r="E723" s="1"/>
      <c r="F723" s="5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</row>
    <row r="724" spans="1:26" ht="14.25" customHeight="1" x14ac:dyDescent="0.25">
      <c r="A724" s="212"/>
      <c r="B724" s="32"/>
      <c r="C724" s="32"/>
      <c r="D724" s="5"/>
      <c r="E724" s="1"/>
      <c r="F724" s="5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</row>
    <row r="725" spans="1:26" ht="14.25" customHeight="1" x14ac:dyDescent="0.25">
      <c r="A725" s="212"/>
      <c r="B725" s="32"/>
      <c r="C725" s="32"/>
      <c r="D725" s="5"/>
      <c r="E725" s="1"/>
      <c r="F725" s="5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</row>
    <row r="726" spans="1:26" ht="14.25" customHeight="1" x14ac:dyDescent="0.25">
      <c r="A726" s="212"/>
      <c r="B726" s="32"/>
      <c r="C726" s="32"/>
      <c r="D726" s="5"/>
      <c r="E726" s="1"/>
      <c r="F726" s="5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</row>
    <row r="727" spans="1:26" ht="14.25" customHeight="1" x14ac:dyDescent="0.25">
      <c r="A727" s="212"/>
      <c r="B727" s="32"/>
      <c r="C727" s="32"/>
      <c r="D727" s="5"/>
      <c r="E727" s="1"/>
      <c r="F727" s="5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</row>
    <row r="728" spans="1:26" ht="14.25" customHeight="1" x14ac:dyDescent="0.25">
      <c r="A728" s="212"/>
      <c r="B728" s="32"/>
      <c r="C728" s="32"/>
      <c r="D728" s="5"/>
      <c r="E728" s="1"/>
      <c r="F728" s="5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</row>
    <row r="729" spans="1:26" ht="14.25" customHeight="1" x14ac:dyDescent="0.25">
      <c r="A729" s="212"/>
      <c r="B729" s="32"/>
      <c r="C729" s="32"/>
      <c r="D729" s="5"/>
      <c r="E729" s="1"/>
      <c r="F729" s="5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</row>
    <row r="730" spans="1:26" ht="14.25" customHeight="1" x14ac:dyDescent="0.25">
      <c r="A730" s="212"/>
      <c r="B730" s="32"/>
      <c r="C730" s="32"/>
      <c r="D730" s="5"/>
      <c r="E730" s="1"/>
      <c r="F730" s="5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</row>
    <row r="731" spans="1:26" ht="14.25" customHeight="1" x14ac:dyDescent="0.25">
      <c r="A731" s="212"/>
      <c r="B731" s="32"/>
      <c r="C731" s="32"/>
      <c r="D731" s="5"/>
      <c r="E731" s="1"/>
      <c r="F731" s="5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</row>
    <row r="732" spans="1:26" ht="14.25" customHeight="1" x14ac:dyDescent="0.25">
      <c r="A732" s="212"/>
      <c r="B732" s="32"/>
      <c r="C732" s="32"/>
      <c r="D732" s="5"/>
      <c r="E732" s="1"/>
      <c r="F732" s="5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</row>
    <row r="733" spans="1:26" ht="14.25" customHeight="1" x14ac:dyDescent="0.25">
      <c r="A733" s="212"/>
      <c r="B733" s="32"/>
      <c r="C733" s="32"/>
      <c r="D733" s="5"/>
      <c r="E733" s="1"/>
      <c r="F733" s="5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</row>
    <row r="734" spans="1:26" ht="14.25" customHeight="1" x14ac:dyDescent="0.25">
      <c r="A734" s="212"/>
      <c r="B734" s="32"/>
      <c r="C734" s="32"/>
      <c r="D734" s="5"/>
      <c r="E734" s="1"/>
      <c r="F734" s="5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</row>
    <row r="735" spans="1:26" ht="14.25" customHeight="1" x14ac:dyDescent="0.25">
      <c r="A735" s="212"/>
      <c r="B735" s="32"/>
      <c r="C735" s="32"/>
      <c r="D735" s="5"/>
      <c r="E735" s="1"/>
      <c r="F735" s="5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</row>
    <row r="736" spans="1:26" ht="14.25" customHeight="1" x14ac:dyDescent="0.25">
      <c r="A736" s="212"/>
      <c r="B736" s="32"/>
      <c r="C736" s="32"/>
      <c r="D736" s="5"/>
      <c r="E736" s="1"/>
      <c r="F736" s="5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</row>
    <row r="737" spans="1:26" ht="14.25" customHeight="1" x14ac:dyDescent="0.25">
      <c r="A737" s="212"/>
      <c r="B737" s="32"/>
      <c r="C737" s="32"/>
      <c r="D737" s="5"/>
      <c r="E737" s="1"/>
      <c r="F737" s="5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</row>
    <row r="738" spans="1:26" ht="14.25" customHeight="1" x14ac:dyDescent="0.25">
      <c r="A738" s="212"/>
      <c r="B738" s="32"/>
      <c r="C738" s="32"/>
      <c r="D738" s="5"/>
      <c r="E738" s="1"/>
      <c r="F738" s="5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</row>
    <row r="739" spans="1:26" ht="14.25" customHeight="1" x14ac:dyDescent="0.25">
      <c r="A739" s="212"/>
      <c r="B739" s="32"/>
      <c r="C739" s="32"/>
      <c r="D739" s="5"/>
      <c r="E739" s="1"/>
      <c r="F739" s="5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</row>
    <row r="740" spans="1:26" ht="14.25" customHeight="1" x14ac:dyDescent="0.25">
      <c r="A740" s="212"/>
      <c r="B740" s="32"/>
      <c r="C740" s="32"/>
      <c r="D740" s="5"/>
      <c r="E740" s="1"/>
      <c r="F740" s="5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</row>
    <row r="741" spans="1:26" ht="14.25" customHeight="1" x14ac:dyDescent="0.25">
      <c r="A741" s="212"/>
      <c r="B741" s="32"/>
      <c r="C741" s="32"/>
      <c r="D741" s="5"/>
      <c r="E741" s="1"/>
      <c r="F741" s="5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</row>
    <row r="742" spans="1:26" ht="14.25" customHeight="1" x14ac:dyDescent="0.25">
      <c r="A742" s="212"/>
      <c r="B742" s="32"/>
      <c r="C742" s="32"/>
      <c r="D742" s="5"/>
      <c r="E742" s="1"/>
      <c r="F742" s="5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</row>
    <row r="743" spans="1:26" ht="14.25" customHeight="1" x14ac:dyDescent="0.25">
      <c r="A743" s="212"/>
      <c r="B743" s="32"/>
      <c r="C743" s="32"/>
      <c r="D743" s="5"/>
      <c r="E743" s="1"/>
      <c r="F743" s="5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</row>
    <row r="744" spans="1:26" ht="14.25" customHeight="1" x14ac:dyDescent="0.25">
      <c r="A744" s="212"/>
      <c r="B744" s="32"/>
      <c r="C744" s="32"/>
      <c r="D744" s="5"/>
      <c r="E744" s="1"/>
      <c r="F744" s="5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</row>
    <row r="745" spans="1:26" ht="14.25" customHeight="1" x14ac:dyDescent="0.25">
      <c r="A745" s="212"/>
      <c r="B745" s="32"/>
      <c r="C745" s="32"/>
      <c r="D745" s="5"/>
      <c r="E745" s="1"/>
      <c r="F745" s="5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</row>
    <row r="746" spans="1:26" ht="14.25" customHeight="1" x14ac:dyDescent="0.25">
      <c r="A746" s="212"/>
      <c r="B746" s="32"/>
      <c r="C746" s="32"/>
      <c r="D746" s="5"/>
      <c r="E746" s="1"/>
      <c r="F746" s="5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</row>
    <row r="747" spans="1:26" ht="14.25" customHeight="1" x14ac:dyDescent="0.25">
      <c r="A747" s="212"/>
      <c r="B747" s="32"/>
      <c r="C747" s="32"/>
      <c r="D747" s="5"/>
      <c r="E747" s="1"/>
      <c r="F747" s="5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</row>
    <row r="748" spans="1:26" ht="14.25" customHeight="1" x14ac:dyDescent="0.25">
      <c r="A748" s="212"/>
      <c r="B748" s="32"/>
      <c r="C748" s="32"/>
      <c r="D748" s="5"/>
      <c r="E748" s="1"/>
      <c r="F748" s="5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</row>
    <row r="749" spans="1:26" ht="14.25" customHeight="1" x14ac:dyDescent="0.25">
      <c r="A749" s="212"/>
      <c r="B749" s="32"/>
      <c r="C749" s="32"/>
      <c r="D749" s="5"/>
      <c r="E749" s="1"/>
      <c r="F749" s="5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</row>
    <row r="750" spans="1:26" ht="14.25" customHeight="1" x14ac:dyDescent="0.25">
      <c r="A750" s="212"/>
      <c r="B750" s="32"/>
      <c r="C750" s="32"/>
      <c r="D750" s="5"/>
      <c r="E750" s="1"/>
      <c r="F750" s="5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</row>
    <row r="751" spans="1:26" ht="14.25" customHeight="1" x14ac:dyDescent="0.25">
      <c r="A751" s="212"/>
      <c r="B751" s="32"/>
      <c r="C751" s="32"/>
      <c r="D751" s="5"/>
      <c r="E751" s="1"/>
      <c r="F751" s="5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</row>
    <row r="752" spans="1:26" ht="14.25" customHeight="1" x14ac:dyDescent="0.25">
      <c r="A752" s="212"/>
      <c r="B752" s="32"/>
      <c r="C752" s="32"/>
      <c r="D752" s="5"/>
      <c r="E752" s="1"/>
      <c r="F752" s="5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</row>
    <row r="753" spans="1:26" ht="14.25" customHeight="1" x14ac:dyDescent="0.25">
      <c r="A753" s="212"/>
      <c r="B753" s="32"/>
      <c r="C753" s="32"/>
      <c r="D753" s="5"/>
      <c r="E753" s="1"/>
      <c r="F753" s="5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</row>
    <row r="754" spans="1:26" ht="14.25" customHeight="1" x14ac:dyDescent="0.25">
      <c r="A754" s="212"/>
      <c r="B754" s="32"/>
      <c r="C754" s="32"/>
      <c r="D754" s="5"/>
      <c r="E754" s="1"/>
      <c r="F754" s="5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</row>
    <row r="755" spans="1:26" ht="14.25" customHeight="1" x14ac:dyDescent="0.25">
      <c r="A755" s="212"/>
      <c r="B755" s="32"/>
      <c r="C755" s="32"/>
      <c r="D755" s="5"/>
      <c r="E755" s="1"/>
      <c r="F755" s="5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</row>
    <row r="756" spans="1:26" ht="14.25" customHeight="1" x14ac:dyDescent="0.25">
      <c r="A756" s="212"/>
      <c r="B756" s="32"/>
      <c r="C756" s="32"/>
      <c r="D756" s="5"/>
      <c r="E756" s="1"/>
      <c r="F756" s="5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</row>
    <row r="757" spans="1:26" ht="14.25" customHeight="1" x14ac:dyDescent="0.25">
      <c r="A757" s="212"/>
      <c r="B757" s="32"/>
      <c r="C757" s="32"/>
      <c r="D757" s="5"/>
      <c r="E757" s="1"/>
      <c r="F757" s="5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</row>
    <row r="758" spans="1:26" ht="14.25" customHeight="1" x14ac:dyDescent="0.25">
      <c r="A758" s="212"/>
      <c r="B758" s="32"/>
      <c r="C758" s="32"/>
      <c r="D758" s="5"/>
      <c r="E758" s="1"/>
      <c r="F758" s="5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</row>
    <row r="759" spans="1:26" ht="14.25" customHeight="1" x14ac:dyDescent="0.25">
      <c r="A759" s="212"/>
      <c r="B759" s="32"/>
      <c r="C759" s="32"/>
      <c r="D759" s="5"/>
      <c r="E759" s="1"/>
      <c r="F759" s="5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</row>
    <row r="760" spans="1:26" ht="14.25" customHeight="1" x14ac:dyDescent="0.25">
      <c r="A760" s="212"/>
      <c r="B760" s="32"/>
      <c r="C760" s="32"/>
      <c r="D760" s="5"/>
      <c r="E760" s="1"/>
      <c r="F760" s="5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</row>
    <row r="761" spans="1:26" ht="14.25" customHeight="1" x14ac:dyDescent="0.25">
      <c r="A761" s="212"/>
      <c r="B761" s="32"/>
      <c r="C761" s="32"/>
      <c r="D761" s="5"/>
      <c r="E761" s="1"/>
      <c r="F761" s="5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</row>
    <row r="762" spans="1:26" ht="14.25" customHeight="1" x14ac:dyDescent="0.25">
      <c r="A762" s="212"/>
      <c r="B762" s="32"/>
      <c r="C762" s="32"/>
      <c r="D762" s="5"/>
      <c r="E762" s="1"/>
      <c r="F762" s="5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</row>
    <row r="763" spans="1:26" ht="14.25" customHeight="1" x14ac:dyDescent="0.25">
      <c r="A763" s="212"/>
      <c r="B763" s="32"/>
      <c r="C763" s="32"/>
      <c r="D763" s="5"/>
      <c r="E763" s="1"/>
      <c r="F763" s="5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</row>
    <row r="764" spans="1:26" ht="14.25" customHeight="1" x14ac:dyDescent="0.25">
      <c r="A764" s="212"/>
      <c r="B764" s="32"/>
      <c r="C764" s="32"/>
      <c r="D764" s="5"/>
      <c r="E764" s="1"/>
      <c r="F764" s="5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</row>
    <row r="765" spans="1:26" ht="14.25" customHeight="1" x14ac:dyDescent="0.25">
      <c r="A765" s="212"/>
      <c r="B765" s="32"/>
      <c r="C765" s="32"/>
      <c r="D765" s="5"/>
      <c r="E765" s="1"/>
      <c r="F765" s="5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</row>
    <row r="766" spans="1:26" ht="14.25" customHeight="1" x14ac:dyDescent="0.25">
      <c r="A766" s="212"/>
      <c r="B766" s="32"/>
      <c r="C766" s="32"/>
      <c r="D766" s="5"/>
      <c r="E766" s="1"/>
      <c r="F766" s="5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</row>
    <row r="767" spans="1:26" ht="14.25" customHeight="1" x14ac:dyDescent="0.25">
      <c r="A767" s="212"/>
      <c r="B767" s="32"/>
      <c r="C767" s="32"/>
      <c r="D767" s="5"/>
      <c r="E767" s="1"/>
      <c r="F767" s="5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</row>
    <row r="768" spans="1:26" ht="14.25" customHeight="1" x14ac:dyDescent="0.25">
      <c r="A768" s="212"/>
      <c r="B768" s="32"/>
      <c r="C768" s="32"/>
      <c r="D768" s="5"/>
      <c r="E768" s="1"/>
      <c r="F768" s="5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</row>
    <row r="769" spans="1:26" ht="14.25" customHeight="1" x14ac:dyDescent="0.25">
      <c r="A769" s="212"/>
      <c r="B769" s="32"/>
      <c r="C769" s="32"/>
      <c r="D769" s="5"/>
      <c r="E769" s="1"/>
      <c r="F769" s="5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</row>
    <row r="770" spans="1:26" ht="14.25" customHeight="1" x14ac:dyDescent="0.25">
      <c r="A770" s="212"/>
      <c r="B770" s="32"/>
      <c r="C770" s="32"/>
      <c r="D770" s="5"/>
      <c r="E770" s="1"/>
      <c r="F770" s="5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</row>
    <row r="771" spans="1:26" ht="14.25" customHeight="1" x14ac:dyDescent="0.25">
      <c r="A771" s="212"/>
      <c r="B771" s="32"/>
      <c r="C771" s="32"/>
      <c r="D771" s="5"/>
      <c r="E771" s="1"/>
      <c r="F771" s="5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</row>
    <row r="772" spans="1:26" ht="14.25" customHeight="1" x14ac:dyDescent="0.25">
      <c r="A772" s="212"/>
      <c r="B772" s="32"/>
      <c r="C772" s="32"/>
      <c r="D772" s="5"/>
      <c r="E772" s="1"/>
      <c r="F772" s="5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</row>
    <row r="773" spans="1:26" ht="14.25" customHeight="1" x14ac:dyDescent="0.25">
      <c r="A773" s="212"/>
      <c r="B773" s="32"/>
      <c r="C773" s="32"/>
      <c r="D773" s="5"/>
      <c r="E773" s="1"/>
      <c r="F773" s="5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</row>
    <row r="774" spans="1:26" ht="14.25" customHeight="1" x14ac:dyDescent="0.25">
      <c r="A774" s="212"/>
      <c r="B774" s="32"/>
      <c r="C774" s="32"/>
      <c r="D774" s="5"/>
      <c r="E774" s="1"/>
      <c r="F774" s="5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</row>
    <row r="775" spans="1:26" ht="14.25" customHeight="1" x14ac:dyDescent="0.25">
      <c r="A775" s="212"/>
      <c r="B775" s="32"/>
      <c r="C775" s="32"/>
      <c r="D775" s="5"/>
      <c r="E775" s="1"/>
      <c r="F775" s="5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</row>
    <row r="776" spans="1:26" ht="14.25" customHeight="1" x14ac:dyDescent="0.25">
      <c r="A776" s="212"/>
      <c r="B776" s="32"/>
      <c r="C776" s="32"/>
      <c r="D776" s="5"/>
      <c r="E776" s="1"/>
      <c r="F776" s="5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</row>
    <row r="777" spans="1:26" ht="14.25" customHeight="1" x14ac:dyDescent="0.25">
      <c r="A777" s="212"/>
      <c r="B777" s="32"/>
      <c r="C777" s="32"/>
      <c r="D777" s="5"/>
      <c r="E777" s="1"/>
      <c r="F777" s="5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</row>
    <row r="778" spans="1:26" ht="14.25" customHeight="1" x14ac:dyDescent="0.25">
      <c r="A778" s="212"/>
      <c r="B778" s="32"/>
      <c r="C778" s="32"/>
      <c r="D778" s="5"/>
      <c r="E778" s="1"/>
      <c r="F778" s="5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</row>
    <row r="779" spans="1:26" ht="14.25" customHeight="1" x14ac:dyDescent="0.25">
      <c r="A779" s="212"/>
      <c r="B779" s="32"/>
      <c r="C779" s="32"/>
      <c r="D779" s="5"/>
      <c r="E779" s="1"/>
      <c r="F779" s="5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</row>
    <row r="780" spans="1:26" ht="14.25" customHeight="1" x14ac:dyDescent="0.25">
      <c r="A780" s="212"/>
      <c r="B780" s="32"/>
      <c r="C780" s="32"/>
      <c r="D780" s="5"/>
      <c r="E780" s="1"/>
      <c r="F780" s="5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</row>
    <row r="781" spans="1:26" ht="14.25" customHeight="1" x14ac:dyDescent="0.25">
      <c r="A781" s="212"/>
      <c r="B781" s="32"/>
      <c r="C781" s="32"/>
      <c r="D781" s="5"/>
      <c r="E781" s="1"/>
      <c r="F781" s="5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</row>
    <row r="782" spans="1:26" ht="14.25" customHeight="1" x14ac:dyDescent="0.25">
      <c r="A782" s="212"/>
      <c r="B782" s="32"/>
      <c r="C782" s="32"/>
      <c r="D782" s="5"/>
      <c r="E782" s="1"/>
      <c r="F782" s="5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</row>
    <row r="783" spans="1:26" ht="14.25" customHeight="1" x14ac:dyDescent="0.25">
      <c r="A783" s="212"/>
      <c r="B783" s="32"/>
      <c r="C783" s="32"/>
      <c r="D783" s="5"/>
      <c r="E783" s="1"/>
      <c r="F783" s="5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</row>
    <row r="784" spans="1:26" ht="14.25" customHeight="1" x14ac:dyDescent="0.25">
      <c r="A784" s="212"/>
      <c r="B784" s="32"/>
      <c r="C784" s="32"/>
      <c r="D784" s="5"/>
      <c r="E784" s="1"/>
      <c r="F784" s="5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</row>
    <row r="785" spans="1:26" ht="14.25" customHeight="1" x14ac:dyDescent="0.25">
      <c r="A785" s="212"/>
      <c r="B785" s="32"/>
      <c r="C785" s="32"/>
      <c r="D785" s="5"/>
      <c r="E785" s="1"/>
      <c r="F785" s="5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</row>
    <row r="786" spans="1:26" ht="14.25" customHeight="1" x14ac:dyDescent="0.25">
      <c r="A786" s="212"/>
      <c r="B786" s="32"/>
      <c r="C786" s="32"/>
      <c r="D786" s="5"/>
      <c r="E786" s="1"/>
      <c r="F786" s="5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</row>
    <row r="787" spans="1:26" ht="14.25" customHeight="1" x14ac:dyDescent="0.25">
      <c r="A787" s="212"/>
      <c r="B787" s="32"/>
      <c r="C787" s="32"/>
      <c r="D787" s="5"/>
      <c r="E787" s="1"/>
      <c r="F787" s="5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</row>
    <row r="788" spans="1:26" ht="14.25" customHeight="1" x14ac:dyDescent="0.25">
      <c r="A788" s="212"/>
      <c r="B788" s="32"/>
      <c r="C788" s="32"/>
      <c r="D788" s="5"/>
      <c r="E788" s="1"/>
      <c r="F788" s="5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</row>
    <row r="789" spans="1:26" ht="14.25" customHeight="1" x14ac:dyDescent="0.25">
      <c r="A789" s="212"/>
      <c r="B789" s="32"/>
      <c r="C789" s="32"/>
      <c r="D789" s="5"/>
      <c r="E789" s="1"/>
      <c r="F789" s="5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</row>
    <row r="790" spans="1:26" ht="14.25" customHeight="1" x14ac:dyDescent="0.25">
      <c r="A790" s="212"/>
      <c r="B790" s="32"/>
      <c r="C790" s="32"/>
      <c r="D790" s="5"/>
      <c r="E790" s="1"/>
      <c r="F790" s="5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</row>
    <row r="791" spans="1:26" ht="14.25" customHeight="1" x14ac:dyDescent="0.25">
      <c r="A791" s="212"/>
      <c r="B791" s="32"/>
      <c r="C791" s="32"/>
      <c r="D791" s="5"/>
      <c r="E791" s="1"/>
      <c r="F791" s="5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</row>
    <row r="792" spans="1:26" ht="14.25" customHeight="1" x14ac:dyDescent="0.25">
      <c r="A792" s="212"/>
      <c r="B792" s="32"/>
      <c r="C792" s="32"/>
      <c r="D792" s="5"/>
      <c r="E792" s="1"/>
      <c r="F792" s="5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</row>
    <row r="793" spans="1:26" ht="14.25" customHeight="1" x14ac:dyDescent="0.25">
      <c r="A793" s="212"/>
      <c r="B793" s="32"/>
      <c r="C793" s="32"/>
      <c r="D793" s="5"/>
      <c r="E793" s="1"/>
      <c r="F793" s="5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</row>
    <row r="794" spans="1:26" ht="14.25" customHeight="1" x14ac:dyDescent="0.25">
      <c r="A794" s="212"/>
      <c r="B794" s="32"/>
      <c r="C794" s="32"/>
      <c r="D794" s="5"/>
      <c r="E794" s="1"/>
      <c r="F794" s="5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</row>
    <row r="795" spans="1:26" ht="14.25" customHeight="1" x14ac:dyDescent="0.25">
      <c r="A795" s="212"/>
      <c r="B795" s="32"/>
      <c r="C795" s="32"/>
      <c r="D795" s="5"/>
      <c r="E795" s="1"/>
      <c r="F795" s="5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</row>
    <row r="796" spans="1:26" ht="14.25" customHeight="1" x14ac:dyDescent="0.25">
      <c r="A796" s="212"/>
      <c r="B796" s="32"/>
      <c r="C796" s="32"/>
      <c r="D796" s="5"/>
      <c r="E796" s="1"/>
      <c r="F796" s="5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</row>
    <row r="797" spans="1:26" ht="14.25" customHeight="1" x14ac:dyDescent="0.25">
      <c r="A797" s="212"/>
      <c r="B797" s="32"/>
      <c r="C797" s="32"/>
      <c r="D797" s="5"/>
      <c r="E797" s="1"/>
      <c r="F797" s="5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</row>
    <row r="798" spans="1:26" ht="14.25" customHeight="1" x14ac:dyDescent="0.25">
      <c r="A798" s="212"/>
      <c r="B798" s="32"/>
      <c r="C798" s="32"/>
      <c r="D798" s="5"/>
      <c r="E798" s="1"/>
      <c r="F798" s="5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</row>
    <row r="799" spans="1:26" ht="14.25" customHeight="1" x14ac:dyDescent="0.25">
      <c r="A799" s="212"/>
      <c r="B799" s="32"/>
      <c r="C799" s="32"/>
      <c r="D799" s="5"/>
      <c r="E799" s="1"/>
      <c r="F799" s="5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</row>
    <row r="800" spans="1:26" ht="14.25" customHeight="1" x14ac:dyDescent="0.25">
      <c r="A800" s="212"/>
      <c r="B800" s="32"/>
      <c r="C800" s="32"/>
      <c r="D800" s="5"/>
      <c r="E800" s="1"/>
      <c r="F800" s="5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</row>
    <row r="801" spans="1:26" ht="14.25" customHeight="1" x14ac:dyDescent="0.25">
      <c r="A801" s="212"/>
      <c r="B801" s="32"/>
      <c r="C801" s="32"/>
      <c r="D801" s="5"/>
      <c r="E801" s="1"/>
      <c r="F801" s="5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</row>
    <row r="802" spans="1:26" ht="14.25" customHeight="1" x14ac:dyDescent="0.25">
      <c r="A802" s="212"/>
      <c r="B802" s="32"/>
      <c r="C802" s="32"/>
      <c r="D802" s="5"/>
      <c r="E802" s="1"/>
      <c r="F802" s="5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</row>
    <row r="803" spans="1:26" ht="14.25" customHeight="1" x14ac:dyDescent="0.25">
      <c r="A803" s="212"/>
      <c r="B803" s="32"/>
      <c r="C803" s="32"/>
      <c r="D803" s="5"/>
      <c r="E803" s="1"/>
      <c r="F803" s="5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</row>
    <row r="804" spans="1:26" ht="14.25" customHeight="1" x14ac:dyDescent="0.25">
      <c r="A804" s="212"/>
      <c r="B804" s="32"/>
      <c r="C804" s="32"/>
      <c r="D804" s="5"/>
      <c r="E804" s="1"/>
      <c r="F804" s="5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</row>
    <row r="805" spans="1:26" ht="14.25" customHeight="1" x14ac:dyDescent="0.25">
      <c r="A805" s="212"/>
      <c r="B805" s="32"/>
      <c r="C805" s="32"/>
      <c r="D805" s="5"/>
      <c r="E805" s="1"/>
      <c r="F805" s="5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</row>
    <row r="806" spans="1:26" ht="14.25" customHeight="1" x14ac:dyDescent="0.25">
      <c r="A806" s="212"/>
      <c r="B806" s="32"/>
      <c r="C806" s="32"/>
      <c r="D806" s="5"/>
      <c r="E806" s="1"/>
      <c r="F806" s="5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</row>
    <row r="807" spans="1:26" ht="14.25" customHeight="1" x14ac:dyDescent="0.25">
      <c r="A807" s="212"/>
      <c r="B807" s="32"/>
      <c r="C807" s="32"/>
      <c r="D807" s="5"/>
      <c r="E807" s="1"/>
      <c r="F807" s="5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</row>
    <row r="808" spans="1:26" ht="14.25" customHeight="1" x14ac:dyDescent="0.25">
      <c r="A808" s="212"/>
      <c r="B808" s="32"/>
      <c r="C808" s="32"/>
      <c r="D808" s="5"/>
      <c r="E808" s="1"/>
      <c r="F808" s="5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</row>
    <row r="809" spans="1:26" ht="14.25" customHeight="1" x14ac:dyDescent="0.25">
      <c r="A809" s="212"/>
      <c r="B809" s="32"/>
      <c r="C809" s="32"/>
      <c r="D809" s="5"/>
      <c r="E809" s="1"/>
      <c r="F809" s="5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</row>
    <row r="810" spans="1:26" ht="14.25" customHeight="1" x14ac:dyDescent="0.25">
      <c r="A810" s="212"/>
      <c r="B810" s="32"/>
      <c r="C810" s="32"/>
      <c r="D810" s="5"/>
      <c r="E810" s="1"/>
      <c r="F810" s="5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</row>
    <row r="811" spans="1:26" ht="14.25" customHeight="1" x14ac:dyDescent="0.25">
      <c r="A811" s="212"/>
      <c r="B811" s="32"/>
      <c r="C811" s="32"/>
      <c r="D811" s="5"/>
      <c r="E811" s="1"/>
      <c r="F811" s="5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</row>
    <row r="812" spans="1:26" ht="14.25" customHeight="1" x14ac:dyDescent="0.25">
      <c r="A812" s="212"/>
      <c r="B812" s="32"/>
      <c r="C812" s="32"/>
      <c r="D812" s="5"/>
      <c r="E812" s="1"/>
      <c r="F812" s="5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</row>
    <row r="813" spans="1:26" ht="14.25" customHeight="1" x14ac:dyDescent="0.25">
      <c r="A813" s="212"/>
      <c r="B813" s="32"/>
      <c r="C813" s="32"/>
      <c r="D813" s="5"/>
      <c r="E813" s="1"/>
      <c r="F813" s="5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</row>
    <row r="814" spans="1:26" ht="14.25" customHeight="1" x14ac:dyDescent="0.25">
      <c r="A814" s="212"/>
      <c r="B814" s="32"/>
      <c r="C814" s="32"/>
      <c r="D814" s="5"/>
      <c r="E814" s="1"/>
      <c r="F814" s="5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</row>
    <row r="815" spans="1:26" ht="14.25" customHeight="1" x14ac:dyDescent="0.25">
      <c r="A815" s="212"/>
      <c r="B815" s="32"/>
      <c r="C815" s="32"/>
      <c r="D815" s="5"/>
      <c r="E815" s="1"/>
      <c r="F815" s="5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</row>
    <row r="816" spans="1:26" ht="14.25" customHeight="1" x14ac:dyDescent="0.25">
      <c r="A816" s="212"/>
      <c r="B816" s="32"/>
      <c r="C816" s="32"/>
      <c r="D816" s="5"/>
      <c r="E816" s="1"/>
      <c r="F816" s="5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</row>
    <row r="817" spans="1:26" ht="14.25" customHeight="1" x14ac:dyDescent="0.25">
      <c r="A817" s="212"/>
      <c r="B817" s="32"/>
      <c r="C817" s="32"/>
      <c r="D817" s="5"/>
      <c r="E817" s="1"/>
      <c r="F817" s="5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</row>
    <row r="818" spans="1:26" ht="14.25" customHeight="1" x14ac:dyDescent="0.25">
      <c r="A818" s="212"/>
      <c r="B818" s="32"/>
      <c r="C818" s="32"/>
      <c r="D818" s="5"/>
      <c r="E818" s="1"/>
      <c r="F818" s="5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</row>
    <row r="819" spans="1:26" ht="14.25" customHeight="1" x14ac:dyDescent="0.25">
      <c r="A819" s="212"/>
      <c r="B819" s="32"/>
      <c r="C819" s="32"/>
      <c r="D819" s="5"/>
      <c r="E819" s="1"/>
      <c r="F819" s="5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</row>
    <row r="820" spans="1:26" ht="14.25" customHeight="1" x14ac:dyDescent="0.25">
      <c r="A820" s="212"/>
      <c r="B820" s="32"/>
      <c r="C820" s="32"/>
      <c r="D820" s="5"/>
      <c r="E820" s="1"/>
      <c r="F820" s="5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</row>
    <row r="821" spans="1:26" ht="14.25" customHeight="1" x14ac:dyDescent="0.25">
      <c r="A821" s="212"/>
      <c r="B821" s="32"/>
      <c r="C821" s="32"/>
      <c r="D821" s="5"/>
      <c r="E821" s="1"/>
      <c r="F821" s="5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</row>
    <row r="822" spans="1:26" ht="14.25" customHeight="1" x14ac:dyDescent="0.25">
      <c r="A822" s="212"/>
      <c r="B822" s="32"/>
      <c r="C822" s="32"/>
      <c r="D822" s="5"/>
      <c r="E822" s="1"/>
      <c r="F822" s="5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</row>
    <row r="823" spans="1:26" ht="14.25" customHeight="1" x14ac:dyDescent="0.25">
      <c r="A823" s="212"/>
      <c r="B823" s="32"/>
      <c r="C823" s="32"/>
      <c r="D823" s="5"/>
      <c r="E823" s="1"/>
      <c r="F823" s="5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</row>
    <row r="824" spans="1:26" ht="14.25" customHeight="1" x14ac:dyDescent="0.25">
      <c r="A824" s="212"/>
      <c r="B824" s="32"/>
      <c r="C824" s="32"/>
      <c r="D824" s="5"/>
      <c r="E824" s="1"/>
      <c r="F824" s="5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</row>
    <row r="825" spans="1:26" ht="14.25" customHeight="1" x14ac:dyDescent="0.25">
      <c r="A825" s="212"/>
      <c r="B825" s="32"/>
      <c r="C825" s="32"/>
      <c r="D825" s="5"/>
      <c r="E825" s="1"/>
      <c r="F825" s="5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</row>
    <row r="826" spans="1:26" ht="14.25" customHeight="1" x14ac:dyDescent="0.25">
      <c r="A826" s="212"/>
      <c r="B826" s="32"/>
      <c r="C826" s="32"/>
      <c r="D826" s="5"/>
      <c r="E826" s="1"/>
      <c r="F826" s="5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</row>
    <row r="827" spans="1:26" ht="14.25" customHeight="1" x14ac:dyDescent="0.25">
      <c r="A827" s="212"/>
      <c r="B827" s="32"/>
      <c r="C827" s="32"/>
      <c r="D827" s="5"/>
      <c r="E827" s="1"/>
      <c r="F827" s="5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</row>
    <row r="828" spans="1:26" ht="14.25" customHeight="1" x14ac:dyDescent="0.25">
      <c r="A828" s="212"/>
      <c r="B828" s="32"/>
      <c r="C828" s="32"/>
      <c r="D828" s="5"/>
      <c r="E828" s="1"/>
      <c r="F828" s="5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</row>
    <row r="829" spans="1:26" ht="14.25" customHeight="1" x14ac:dyDescent="0.25">
      <c r="A829" s="212"/>
      <c r="B829" s="32"/>
      <c r="C829" s="32"/>
      <c r="D829" s="5"/>
      <c r="E829" s="1"/>
      <c r="F829" s="5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</row>
    <row r="830" spans="1:26" ht="14.25" customHeight="1" x14ac:dyDescent="0.25">
      <c r="A830" s="212"/>
      <c r="B830" s="32"/>
      <c r="C830" s="32"/>
      <c r="D830" s="5"/>
      <c r="E830" s="1"/>
      <c r="F830" s="5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</row>
    <row r="831" spans="1:26" ht="14.25" customHeight="1" x14ac:dyDescent="0.25">
      <c r="A831" s="212"/>
      <c r="B831" s="32"/>
      <c r="C831" s="32"/>
      <c r="D831" s="5"/>
      <c r="E831" s="1"/>
      <c r="F831" s="5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</row>
    <row r="832" spans="1:26" ht="14.25" customHeight="1" x14ac:dyDescent="0.25">
      <c r="A832" s="212"/>
      <c r="B832" s="32"/>
      <c r="C832" s="32"/>
      <c r="D832" s="5"/>
      <c r="E832" s="1"/>
      <c r="F832" s="5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</row>
    <row r="833" spans="1:26" ht="14.25" customHeight="1" x14ac:dyDescent="0.25">
      <c r="A833" s="212"/>
      <c r="B833" s="32"/>
      <c r="C833" s="32"/>
      <c r="D833" s="5"/>
      <c r="E833" s="1"/>
      <c r="F833" s="5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</row>
    <row r="834" spans="1:26" ht="14.25" customHeight="1" x14ac:dyDescent="0.25">
      <c r="A834" s="212"/>
      <c r="B834" s="32"/>
      <c r="C834" s="32"/>
      <c r="D834" s="5"/>
      <c r="E834" s="1"/>
      <c r="F834" s="5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</row>
    <row r="835" spans="1:26" ht="14.25" customHeight="1" x14ac:dyDescent="0.25">
      <c r="A835" s="212"/>
      <c r="B835" s="32"/>
      <c r="C835" s="32"/>
      <c r="D835" s="5"/>
      <c r="E835" s="1"/>
      <c r="F835" s="5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</row>
    <row r="836" spans="1:26" ht="14.25" customHeight="1" x14ac:dyDescent="0.25">
      <c r="A836" s="212"/>
      <c r="B836" s="32"/>
      <c r="C836" s="32"/>
      <c r="D836" s="5"/>
      <c r="E836" s="1"/>
      <c r="F836" s="5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</row>
    <row r="837" spans="1:26" ht="14.25" customHeight="1" x14ac:dyDescent="0.25">
      <c r="A837" s="212"/>
      <c r="B837" s="32"/>
      <c r="C837" s="32"/>
      <c r="D837" s="5"/>
      <c r="E837" s="1"/>
      <c r="F837" s="5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</row>
    <row r="838" spans="1:26" ht="14.25" customHeight="1" x14ac:dyDescent="0.25">
      <c r="A838" s="212"/>
      <c r="B838" s="32"/>
      <c r="C838" s="32"/>
      <c r="D838" s="5"/>
      <c r="E838" s="1"/>
      <c r="F838" s="5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</row>
    <row r="839" spans="1:26" ht="14.25" customHeight="1" x14ac:dyDescent="0.25">
      <c r="A839" s="212"/>
      <c r="B839" s="32"/>
      <c r="C839" s="32"/>
      <c r="D839" s="5"/>
      <c r="E839" s="1"/>
      <c r="F839" s="5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</row>
    <row r="840" spans="1:26" ht="14.25" customHeight="1" x14ac:dyDescent="0.25">
      <c r="A840" s="212"/>
      <c r="B840" s="32"/>
      <c r="C840" s="32"/>
      <c r="D840" s="5"/>
      <c r="E840" s="1"/>
      <c r="F840" s="5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</row>
    <row r="841" spans="1:26" ht="14.25" customHeight="1" x14ac:dyDescent="0.25">
      <c r="A841" s="212"/>
      <c r="B841" s="32"/>
      <c r="C841" s="32"/>
      <c r="D841" s="5"/>
      <c r="E841" s="1"/>
      <c r="F841" s="5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</row>
    <row r="842" spans="1:26" ht="14.25" customHeight="1" x14ac:dyDescent="0.25">
      <c r="A842" s="212"/>
      <c r="B842" s="32"/>
      <c r="C842" s="32"/>
      <c r="D842" s="5"/>
      <c r="E842" s="1"/>
      <c r="F842" s="5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</row>
    <row r="843" spans="1:26" ht="14.25" customHeight="1" x14ac:dyDescent="0.25">
      <c r="A843" s="212"/>
      <c r="B843" s="32"/>
      <c r="C843" s="32"/>
      <c r="D843" s="5"/>
      <c r="E843" s="1"/>
      <c r="F843" s="5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</row>
    <row r="844" spans="1:26" ht="14.25" customHeight="1" x14ac:dyDescent="0.25">
      <c r="A844" s="212"/>
      <c r="B844" s="32"/>
      <c r="C844" s="32"/>
      <c r="D844" s="5"/>
      <c r="E844" s="1"/>
      <c r="F844" s="5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</row>
    <row r="845" spans="1:26" ht="14.25" customHeight="1" x14ac:dyDescent="0.25">
      <c r="A845" s="212"/>
      <c r="B845" s="32"/>
      <c r="C845" s="32"/>
      <c r="D845" s="5"/>
      <c r="E845" s="1"/>
      <c r="F845" s="5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</row>
    <row r="846" spans="1:26" ht="14.25" customHeight="1" x14ac:dyDescent="0.25">
      <c r="A846" s="212"/>
      <c r="B846" s="32"/>
      <c r="C846" s="32"/>
      <c r="D846" s="5"/>
      <c r="E846" s="1"/>
      <c r="F846" s="5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</row>
    <row r="847" spans="1:26" ht="14.25" customHeight="1" x14ac:dyDescent="0.25">
      <c r="A847" s="212"/>
      <c r="B847" s="32"/>
      <c r="C847" s="32"/>
      <c r="D847" s="5"/>
      <c r="E847" s="1"/>
      <c r="F847" s="5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</row>
    <row r="848" spans="1:26" ht="14.25" customHeight="1" x14ac:dyDescent="0.25">
      <c r="A848" s="212"/>
      <c r="B848" s="32"/>
      <c r="C848" s="32"/>
      <c r="D848" s="5"/>
      <c r="E848" s="1"/>
      <c r="F848" s="5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</row>
    <row r="849" spans="1:26" ht="14.25" customHeight="1" x14ac:dyDescent="0.25">
      <c r="A849" s="212"/>
      <c r="B849" s="32"/>
      <c r="C849" s="32"/>
      <c r="D849" s="5"/>
      <c r="E849" s="1"/>
      <c r="F849" s="5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</row>
    <row r="850" spans="1:26" ht="14.25" customHeight="1" x14ac:dyDescent="0.25">
      <c r="A850" s="212"/>
      <c r="B850" s="32"/>
      <c r="C850" s="32"/>
      <c r="D850" s="5"/>
      <c r="E850" s="1"/>
      <c r="F850" s="5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</row>
    <row r="851" spans="1:26" ht="14.25" customHeight="1" x14ac:dyDescent="0.25">
      <c r="A851" s="212"/>
      <c r="B851" s="32"/>
      <c r="C851" s="32"/>
      <c r="D851" s="5"/>
      <c r="E851" s="1"/>
      <c r="F851" s="5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</row>
    <row r="852" spans="1:26" ht="14.25" customHeight="1" x14ac:dyDescent="0.25">
      <c r="A852" s="212"/>
      <c r="B852" s="32"/>
      <c r="C852" s="32"/>
      <c r="D852" s="5"/>
      <c r="E852" s="1"/>
      <c r="F852" s="5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</row>
    <row r="853" spans="1:26" ht="14.25" customHeight="1" x14ac:dyDescent="0.25">
      <c r="A853" s="212"/>
      <c r="B853" s="32"/>
      <c r="C853" s="32"/>
      <c r="D853" s="5"/>
      <c r="E853" s="1"/>
      <c r="F853" s="5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</row>
    <row r="854" spans="1:26" ht="14.25" customHeight="1" x14ac:dyDescent="0.25">
      <c r="A854" s="212"/>
      <c r="B854" s="32"/>
      <c r="C854" s="32"/>
      <c r="D854" s="5"/>
      <c r="E854" s="1"/>
      <c r="F854" s="5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</row>
    <row r="855" spans="1:26" ht="14.25" customHeight="1" x14ac:dyDescent="0.25">
      <c r="A855" s="212"/>
      <c r="B855" s="32"/>
      <c r="C855" s="32"/>
      <c r="D855" s="5"/>
      <c r="E855" s="1"/>
      <c r="F855" s="5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</row>
    <row r="856" spans="1:26" ht="14.25" customHeight="1" x14ac:dyDescent="0.25">
      <c r="A856" s="212"/>
      <c r="B856" s="32"/>
      <c r="C856" s="32"/>
      <c r="D856" s="5"/>
      <c r="E856" s="1"/>
      <c r="F856" s="5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</row>
    <row r="857" spans="1:26" ht="14.25" customHeight="1" x14ac:dyDescent="0.25">
      <c r="A857" s="212"/>
      <c r="B857" s="32"/>
      <c r="C857" s="32"/>
      <c r="D857" s="5"/>
      <c r="E857" s="1"/>
      <c r="F857" s="5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</row>
    <row r="858" spans="1:26" ht="14.25" customHeight="1" x14ac:dyDescent="0.25">
      <c r="A858" s="212"/>
      <c r="B858" s="32"/>
      <c r="C858" s="32"/>
      <c r="D858" s="5"/>
      <c r="E858" s="1"/>
      <c r="F858" s="5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</row>
    <row r="859" spans="1:26" ht="14.25" customHeight="1" x14ac:dyDescent="0.25">
      <c r="A859" s="212"/>
      <c r="B859" s="32"/>
      <c r="C859" s="32"/>
      <c r="D859" s="5"/>
      <c r="E859" s="1"/>
      <c r="F859" s="5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</row>
    <row r="860" spans="1:26" ht="14.25" customHeight="1" x14ac:dyDescent="0.25">
      <c r="A860" s="212"/>
      <c r="B860" s="32"/>
      <c r="C860" s="32"/>
      <c r="D860" s="5"/>
      <c r="E860" s="1"/>
      <c r="F860" s="5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</row>
    <row r="861" spans="1:26" ht="14.25" customHeight="1" x14ac:dyDescent="0.25">
      <c r="A861" s="212"/>
      <c r="B861" s="32"/>
      <c r="C861" s="32"/>
      <c r="D861" s="5"/>
      <c r="E861" s="1"/>
      <c r="F861" s="5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</row>
    <row r="862" spans="1:26" ht="14.25" customHeight="1" x14ac:dyDescent="0.25">
      <c r="A862" s="212"/>
      <c r="B862" s="32"/>
      <c r="C862" s="32"/>
      <c r="D862" s="5"/>
      <c r="E862" s="1"/>
      <c r="F862" s="5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</row>
    <row r="863" spans="1:26" ht="14.25" customHeight="1" x14ac:dyDescent="0.25">
      <c r="A863" s="212"/>
      <c r="B863" s="32"/>
      <c r="C863" s="32"/>
      <c r="D863" s="5"/>
      <c r="E863" s="1"/>
      <c r="F863" s="5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</row>
    <row r="864" spans="1:26" ht="14.25" customHeight="1" x14ac:dyDescent="0.25">
      <c r="A864" s="212"/>
      <c r="B864" s="32"/>
      <c r="C864" s="32"/>
      <c r="D864" s="5"/>
      <c r="E864" s="1"/>
      <c r="F864" s="5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</row>
    <row r="865" spans="1:26" ht="14.25" customHeight="1" x14ac:dyDescent="0.25">
      <c r="A865" s="212"/>
      <c r="B865" s="32"/>
      <c r="C865" s="32"/>
      <c r="D865" s="5"/>
      <c r="E865" s="1"/>
      <c r="F865" s="5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</row>
    <row r="866" spans="1:26" ht="14.25" customHeight="1" x14ac:dyDescent="0.25">
      <c r="A866" s="212"/>
      <c r="B866" s="32"/>
      <c r="C866" s="32"/>
      <c r="D866" s="5"/>
      <c r="E866" s="1"/>
      <c r="F866" s="5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</row>
    <row r="867" spans="1:26" ht="14.25" customHeight="1" x14ac:dyDescent="0.25">
      <c r="A867" s="212"/>
      <c r="B867" s="32"/>
      <c r="C867" s="32"/>
      <c r="D867" s="5"/>
      <c r="E867" s="1"/>
      <c r="F867" s="5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</row>
    <row r="868" spans="1:26" ht="14.25" customHeight="1" x14ac:dyDescent="0.25">
      <c r="A868" s="212"/>
      <c r="B868" s="32"/>
      <c r="C868" s="32"/>
      <c r="D868" s="5"/>
      <c r="E868" s="1"/>
      <c r="F868" s="5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</row>
    <row r="869" spans="1:26" ht="14.25" customHeight="1" x14ac:dyDescent="0.25">
      <c r="A869" s="212"/>
      <c r="B869" s="32"/>
      <c r="C869" s="32"/>
      <c r="D869" s="5"/>
      <c r="E869" s="1"/>
      <c r="F869" s="5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</row>
    <row r="870" spans="1:26" ht="14.25" customHeight="1" x14ac:dyDescent="0.25">
      <c r="A870" s="212"/>
      <c r="B870" s="32"/>
      <c r="C870" s="32"/>
      <c r="D870" s="5"/>
      <c r="E870" s="1"/>
      <c r="F870" s="5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</row>
    <row r="871" spans="1:26" ht="14.25" customHeight="1" x14ac:dyDescent="0.25">
      <c r="A871" s="212"/>
      <c r="B871" s="32"/>
      <c r="C871" s="32"/>
      <c r="D871" s="5"/>
      <c r="E871" s="1"/>
      <c r="F871" s="5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</row>
    <row r="872" spans="1:26" ht="14.25" customHeight="1" x14ac:dyDescent="0.25">
      <c r="A872" s="212"/>
      <c r="B872" s="32"/>
      <c r="C872" s="32"/>
      <c r="D872" s="5"/>
      <c r="E872" s="1"/>
      <c r="F872" s="5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</row>
    <row r="873" spans="1:26" ht="14.25" customHeight="1" x14ac:dyDescent="0.25">
      <c r="A873" s="212"/>
      <c r="B873" s="32"/>
      <c r="C873" s="32"/>
      <c r="D873" s="5"/>
      <c r="E873" s="1"/>
      <c r="F873" s="5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</row>
    <row r="874" spans="1:26" ht="14.25" customHeight="1" x14ac:dyDescent="0.25">
      <c r="A874" s="212"/>
      <c r="B874" s="32"/>
      <c r="C874" s="32"/>
      <c r="D874" s="5"/>
      <c r="E874" s="1"/>
      <c r="F874" s="5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</row>
    <row r="875" spans="1:26" ht="14.25" customHeight="1" x14ac:dyDescent="0.25">
      <c r="A875" s="212"/>
      <c r="B875" s="32"/>
      <c r="C875" s="32"/>
      <c r="D875" s="5"/>
      <c r="E875" s="1"/>
      <c r="F875" s="5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</row>
    <row r="876" spans="1:26" ht="14.25" customHeight="1" x14ac:dyDescent="0.25">
      <c r="A876" s="212"/>
      <c r="B876" s="32"/>
      <c r="C876" s="32"/>
      <c r="D876" s="5"/>
      <c r="E876" s="1"/>
      <c r="F876" s="5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</row>
    <row r="877" spans="1:26" ht="14.25" customHeight="1" x14ac:dyDescent="0.25">
      <c r="A877" s="212"/>
      <c r="B877" s="32"/>
      <c r="C877" s="32"/>
      <c r="D877" s="5"/>
      <c r="E877" s="1"/>
      <c r="F877" s="5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</row>
    <row r="878" spans="1:26" ht="14.25" customHeight="1" x14ac:dyDescent="0.25">
      <c r="A878" s="212"/>
      <c r="B878" s="32"/>
      <c r="C878" s="32"/>
      <c r="D878" s="5"/>
      <c r="E878" s="1"/>
      <c r="F878" s="5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</row>
    <row r="879" spans="1:26" ht="14.25" customHeight="1" x14ac:dyDescent="0.25">
      <c r="A879" s="212"/>
      <c r="B879" s="32"/>
      <c r="C879" s="32"/>
      <c r="D879" s="5"/>
      <c r="E879" s="1"/>
      <c r="F879" s="5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</row>
    <row r="880" spans="1:26" ht="14.25" customHeight="1" x14ac:dyDescent="0.25">
      <c r="A880" s="212"/>
      <c r="B880" s="32"/>
      <c r="C880" s="32"/>
      <c r="D880" s="5"/>
      <c r="E880" s="1"/>
      <c r="F880" s="5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</row>
    <row r="881" spans="1:26" ht="14.25" customHeight="1" x14ac:dyDescent="0.25">
      <c r="A881" s="212"/>
      <c r="B881" s="32"/>
      <c r="C881" s="32"/>
      <c r="D881" s="5"/>
      <c r="E881" s="1"/>
      <c r="F881" s="5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</row>
    <row r="882" spans="1:26" ht="14.25" customHeight="1" x14ac:dyDescent="0.25">
      <c r="A882" s="212"/>
      <c r="B882" s="32"/>
      <c r="C882" s="32"/>
      <c r="D882" s="5"/>
      <c r="E882" s="1"/>
      <c r="F882" s="5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</row>
    <row r="883" spans="1:26" ht="14.25" customHeight="1" x14ac:dyDescent="0.25">
      <c r="A883" s="212"/>
      <c r="B883" s="32"/>
      <c r="C883" s="32"/>
      <c r="D883" s="5"/>
      <c r="E883" s="1"/>
      <c r="F883" s="5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</row>
    <row r="884" spans="1:26" ht="14.25" customHeight="1" x14ac:dyDescent="0.25">
      <c r="A884" s="212"/>
      <c r="B884" s="32"/>
      <c r="C884" s="32"/>
      <c r="D884" s="5"/>
      <c r="E884" s="1"/>
      <c r="F884" s="5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</row>
    <row r="885" spans="1:26" ht="14.25" customHeight="1" x14ac:dyDescent="0.25">
      <c r="A885" s="212"/>
      <c r="B885" s="32"/>
      <c r="C885" s="32"/>
      <c r="D885" s="5"/>
      <c r="E885" s="1"/>
      <c r="F885" s="5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</row>
    <row r="886" spans="1:26" ht="14.25" customHeight="1" x14ac:dyDescent="0.25">
      <c r="A886" s="212"/>
      <c r="B886" s="32"/>
      <c r="C886" s="32"/>
      <c r="D886" s="5"/>
      <c r="E886" s="1"/>
      <c r="F886" s="5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</row>
    <row r="887" spans="1:26" ht="14.25" customHeight="1" x14ac:dyDescent="0.25">
      <c r="A887" s="212"/>
      <c r="B887" s="32"/>
      <c r="C887" s="32"/>
      <c r="D887" s="5"/>
      <c r="E887" s="1"/>
      <c r="F887" s="5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</row>
    <row r="888" spans="1:26" ht="14.25" customHeight="1" x14ac:dyDescent="0.25">
      <c r="A888" s="212"/>
      <c r="B888" s="32"/>
      <c r="C888" s="32"/>
      <c r="D888" s="5"/>
      <c r="E888" s="1"/>
      <c r="F888" s="5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</row>
    <row r="889" spans="1:26" ht="14.25" customHeight="1" x14ac:dyDescent="0.25">
      <c r="A889" s="212"/>
      <c r="B889" s="32"/>
      <c r="C889" s="32"/>
      <c r="D889" s="5"/>
      <c r="E889" s="1"/>
      <c r="F889" s="5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</row>
    <row r="890" spans="1:26" ht="14.25" customHeight="1" x14ac:dyDescent="0.25">
      <c r="A890" s="212"/>
      <c r="B890" s="32"/>
      <c r="C890" s="32"/>
      <c r="D890" s="5"/>
      <c r="E890" s="1"/>
      <c r="F890" s="5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</row>
    <row r="891" spans="1:26" ht="14.25" customHeight="1" x14ac:dyDescent="0.25">
      <c r="A891" s="212"/>
      <c r="B891" s="32"/>
      <c r="C891" s="32"/>
      <c r="D891" s="5"/>
      <c r="E891" s="1"/>
      <c r="F891" s="5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</row>
    <row r="892" spans="1:26" ht="14.25" customHeight="1" x14ac:dyDescent="0.25">
      <c r="A892" s="212"/>
      <c r="B892" s="32"/>
      <c r="C892" s="32"/>
      <c r="D892" s="5"/>
      <c r="E892" s="1"/>
      <c r="F892" s="5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</row>
    <row r="893" spans="1:26" ht="14.25" customHeight="1" x14ac:dyDescent="0.25">
      <c r="A893" s="212"/>
      <c r="B893" s="32"/>
      <c r="C893" s="32"/>
      <c r="D893" s="5"/>
      <c r="E893" s="1"/>
      <c r="F893" s="5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</row>
    <row r="894" spans="1:26" ht="14.25" customHeight="1" x14ac:dyDescent="0.25">
      <c r="A894" s="212"/>
      <c r="B894" s="32"/>
      <c r="C894" s="32"/>
      <c r="D894" s="5"/>
      <c r="E894" s="1"/>
      <c r="F894" s="5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</row>
    <row r="895" spans="1:26" ht="14.25" customHeight="1" x14ac:dyDescent="0.25">
      <c r="A895" s="212"/>
      <c r="B895" s="32"/>
      <c r="C895" s="32"/>
      <c r="D895" s="5"/>
      <c r="E895" s="1"/>
      <c r="F895" s="5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</row>
    <row r="896" spans="1:26" ht="14.25" customHeight="1" x14ac:dyDescent="0.25">
      <c r="A896" s="212"/>
      <c r="B896" s="32"/>
      <c r="C896" s="32"/>
      <c r="D896" s="5"/>
      <c r="E896" s="1"/>
      <c r="F896" s="5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</row>
    <row r="897" spans="1:26" ht="14.25" customHeight="1" x14ac:dyDescent="0.25">
      <c r="A897" s="212"/>
      <c r="B897" s="32"/>
      <c r="C897" s="32"/>
      <c r="D897" s="5"/>
      <c r="E897" s="1"/>
      <c r="F897" s="5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</row>
    <row r="898" spans="1:26" ht="14.25" customHeight="1" x14ac:dyDescent="0.25">
      <c r="A898" s="212"/>
      <c r="B898" s="32"/>
      <c r="C898" s="32"/>
      <c r="D898" s="5"/>
      <c r="E898" s="1"/>
      <c r="F898" s="5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</row>
    <row r="899" spans="1:26" ht="14.25" customHeight="1" x14ac:dyDescent="0.25">
      <c r="A899" s="212"/>
      <c r="B899" s="32"/>
      <c r="C899" s="32"/>
      <c r="D899" s="5"/>
      <c r="E899" s="1"/>
      <c r="F899" s="5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</row>
    <row r="900" spans="1:26" ht="14.25" customHeight="1" x14ac:dyDescent="0.25">
      <c r="A900" s="212"/>
      <c r="B900" s="32"/>
      <c r="C900" s="32"/>
      <c r="D900" s="5"/>
      <c r="E900" s="1"/>
      <c r="F900" s="5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</row>
    <row r="901" spans="1:26" ht="14.25" customHeight="1" x14ac:dyDescent="0.25">
      <c r="A901" s="212"/>
      <c r="B901" s="32"/>
      <c r="C901" s="32"/>
      <c r="D901" s="5"/>
      <c r="E901" s="1"/>
      <c r="F901" s="5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</row>
    <row r="902" spans="1:26" ht="14.25" customHeight="1" x14ac:dyDescent="0.25">
      <c r="A902" s="212"/>
      <c r="B902" s="32"/>
      <c r="C902" s="32"/>
      <c r="D902" s="5"/>
      <c r="E902" s="1"/>
      <c r="F902" s="5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</row>
    <row r="903" spans="1:26" ht="14.25" customHeight="1" x14ac:dyDescent="0.25">
      <c r="A903" s="212"/>
      <c r="B903" s="32"/>
      <c r="C903" s="32"/>
      <c r="D903" s="5"/>
      <c r="E903" s="1"/>
      <c r="F903" s="5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</row>
    <row r="904" spans="1:26" ht="14.25" customHeight="1" x14ac:dyDescent="0.25">
      <c r="A904" s="212"/>
      <c r="B904" s="32"/>
      <c r="C904" s="32"/>
      <c r="D904" s="5"/>
      <c r="E904" s="1"/>
      <c r="F904" s="5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</row>
    <row r="905" spans="1:26" ht="14.25" customHeight="1" x14ac:dyDescent="0.25">
      <c r="A905" s="212"/>
      <c r="B905" s="32"/>
      <c r="C905" s="32"/>
      <c r="D905" s="5"/>
      <c r="E905" s="1"/>
      <c r="F905" s="5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</row>
    <row r="906" spans="1:26" ht="14.25" customHeight="1" x14ac:dyDescent="0.25">
      <c r="A906" s="212"/>
      <c r="B906" s="32"/>
      <c r="C906" s="32"/>
      <c r="D906" s="5"/>
      <c r="E906" s="1"/>
      <c r="F906" s="5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</row>
    <row r="907" spans="1:26" ht="14.25" customHeight="1" x14ac:dyDescent="0.25">
      <c r="A907" s="212"/>
      <c r="B907" s="32"/>
      <c r="C907" s="32"/>
      <c r="D907" s="5"/>
      <c r="E907" s="1"/>
      <c r="F907" s="5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</row>
    <row r="908" spans="1:26" ht="14.25" customHeight="1" x14ac:dyDescent="0.25">
      <c r="A908" s="212"/>
      <c r="B908" s="32"/>
      <c r="C908" s="32"/>
      <c r="D908" s="5"/>
      <c r="E908" s="1"/>
      <c r="F908" s="5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</row>
    <row r="909" spans="1:26" ht="14.25" customHeight="1" x14ac:dyDescent="0.25">
      <c r="A909" s="212"/>
      <c r="B909" s="32"/>
      <c r="C909" s="32"/>
      <c r="D909" s="5"/>
      <c r="E909" s="1"/>
      <c r="F909" s="5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</row>
    <row r="910" spans="1:26" ht="14.25" customHeight="1" x14ac:dyDescent="0.25">
      <c r="A910" s="212"/>
      <c r="B910" s="32"/>
      <c r="C910" s="32"/>
      <c r="D910" s="5"/>
      <c r="E910" s="1"/>
      <c r="F910" s="5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</row>
    <row r="911" spans="1:26" ht="14.25" customHeight="1" x14ac:dyDescent="0.25">
      <c r="A911" s="212"/>
      <c r="B911" s="32"/>
      <c r="C911" s="32"/>
      <c r="D911" s="5"/>
      <c r="E911" s="1"/>
      <c r="F911" s="5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</row>
    <row r="912" spans="1:26" ht="14.25" customHeight="1" x14ac:dyDescent="0.25">
      <c r="A912" s="212"/>
      <c r="B912" s="32"/>
      <c r="C912" s="32"/>
      <c r="D912" s="5"/>
      <c r="E912" s="1"/>
      <c r="F912" s="5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</row>
    <row r="913" spans="1:26" ht="14.25" customHeight="1" x14ac:dyDescent="0.25">
      <c r="A913" s="212"/>
      <c r="B913" s="32"/>
      <c r="C913" s="32"/>
      <c r="D913" s="5"/>
      <c r="E913" s="1"/>
      <c r="F913" s="5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</row>
    <row r="914" spans="1:26" ht="14.25" customHeight="1" x14ac:dyDescent="0.25">
      <c r="A914" s="212"/>
      <c r="B914" s="32"/>
      <c r="C914" s="32"/>
      <c r="D914" s="5"/>
      <c r="E914" s="1"/>
      <c r="F914" s="5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</row>
    <row r="915" spans="1:26" ht="14.25" customHeight="1" x14ac:dyDescent="0.25">
      <c r="A915" s="212"/>
      <c r="B915" s="32"/>
      <c r="C915" s="32"/>
      <c r="D915" s="5"/>
      <c r="E915" s="1"/>
      <c r="F915" s="5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</row>
    <row r="916" spans="1:26" ht="14.25" customHeight="1" x14ac:dyDescent="0.25">
      <c r="A916" s="212"/>
      <c r="B916" s="32"/>
      <c r="C916" s="32"/>
      <c r="D916" s="5"/>
      <c r="E916" s="1"/>
      <c r="F916" s="5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</row>
    <row r="917" spans="1:26" ht="14.25" customHeight="1" x14ac:dyDescent="0.25">
      <c r="A917" s="212"/>
      <c r="B917" s="32"/>
      <c r="C917" s="32"/>
      <c r="D917" s="5"/>
      <c r="E917" s="1"/>
      <c r="F917" s="5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</row>
    <row r="918" spans="1:26" ht="14.25" customHeight="1" x14ac:dyDescent="0.25">
      <c r="A918" s="212"/>
      <c r="B918" s="32"/>
      <c r="C918" s="32"/>
      <c r="D918" s="5"/>
      <c r="E918" s="1"/>
      <c r="F918" s="5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</row>
    <row r="919" spans="1:26" ht="14.25" customHeight="1" x14ac:dyDescent="0.25">
      <c r="A919" s="212"/>
      <c r="B919" s="32"/>
      <c r="C919" s="32"/>
      <c r="D919" s="5"/>
      <c r="E919" s="1"/>
      <c r="F919" s="5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</row>
    <row r="920" spans="1:26" ht="14.25" customHeight="1" x14ac:dyDescent="0.25">
      <c r="A920" s="212"/>
      <c r="B920" s="32"/>
      <c r="C920" s="32"/>
      <c r="D920" s="5"/>
      <c r="E920" s="1"/>
      <c r="F920" s="5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</row>
    <row r="921" spans="1:26" ht="14.25" customHeight="1" x14ac:dyDescent="0.25">
      <c r="A921" s="212"/>
      <c r="B921" s="32"/>
      <c r="C921" s="32"/>
      <c r="D921" s="5"/>
      <c r="E921" s="1"/>
      <c r="F921" s="5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</row>
    <row r="922" spans="1:26" ht="14.25" customHeight="1" x14ac:dyDescent="0.25">
      <c r="A922" s="212"/>
      <c r="B922" s="32"/>
      <c r="C922" s="32"/>
      <c r="D922" s="5"/>
      <c r="E922" s="1"/>
      <c r="F922" s="5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</row>
    <row r="923" spans="1:26" ht="14.25" customHeight="1" x14ac:dyDescent="0.25">
      <c r="A923" s="212"/>
      <c r="B923" s="32"/>
      <c r="C923" s="32"/>
      <c r="D923" s="5"/>
      <c r="E923" s="1"/>
      <c r="F923" s="5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</row>
    <row r="924" spans="1:26" ht="14.25" customHeight="1" x14ac:dyDescent="0.25">
      <c r="A924" s="212"/>
      <c r="B924" s="32"/>
      <c r="C924" s="32"/>
      <c r="D924" s="5"/>
      <c r="E924" s="1"/>
      <c r="F924" s="5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</row>
    <row r="925" spans="1:26" ht="14.25" customHeight="1" x14ac:dyDescent="0.25">
      <c r="A925" s="212"/>
      <c r="B925" s="32"/>
      <c r="C925" s="32"/>
      <c r="D925" s="5"/>
      <c r="E925" s="1"/>
      <c r="F925" s="5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</row>
    <row r="926" spans="1:26" ht="14.25" customHeight="1" x14ac:dyDescent="0.25">
      <c r="A926" s="212"/>
      <c r="B926" s="32"/>
      <c r="C926" s="32"/>
      <c r="D926" s="5"/>
      <c r="E926" s="1"/>
      <c r="F926" s="5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</row>
    <row r="927" spans="1:26" ht="14.25" customHeight="1" x14ac:dyDescent="0.25">
      <c r="A927" s="212"/>
      <c r="B927" s="32"/>
      <c r="C927" s="32"/>
      <c r="D927" s="5"/>
      <c r="E927" s="1"/>
      <c r="F927" s="5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</row>
    <row r="928" spans="1:26" ht="14.25" customHeight="1" x14ac:dyDescent="0.25">
      <c r="A928" s="212"/>
      <c r="B928" s="32"/>
      <c r="C928" s="32"/>
      <c r="D928" s="5"/>
      <c r="E928" s="1"/>
      <c r="F928" s="5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</row>
    <row r="929" spans="1:26" ht="14.25" customHeight="1" x14ac:dyDescent="0.25">
      <c r="A929" s="212"/>
      <c r="B929" s="32"/>
      <c r="C929" s="32"/>
      <c r="D929" s="5"/>
      <c r="E929" s="1"/>
      <c r="F929" s="5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</row>
    <row r="930" spans="1:26" ht="14.25" customHeight="1" x14ac:dyDescent="0.25">
      <c r="A930" s="212"/>
      <c r="B930" s="32"/>
      <c r="C930" s="32"/>
      <c r="D930" s="5"/>
      <c r="E930" s="1"/>
      <c r="F930" s="5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</row>
    <row r="931" spans="1:26" ht="14.25" customHeight="1" x14ac:dyDescent="0.25">
      <c r="A931" s="212"/>
      <c r="B931" s="32"/>
      <c r="C931" s="32"/>
      <c r="D931" s="5"/>
      <c r="E931" s="1"/>
      <c r="F931" s="5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</row>
    <row r="932" spans="1:26" ht="14.25" customHeight="1" x14ac:dyDescent="0.25">
      <c r="A932" s="212"/>
      <c r="B932" s="32"/>
      <c r="C932" s="32"/>
      <c r="D932" s="5"/>
      <c r="E932" s="1"/>
      <c r="F932" s="5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</row>
    <row r="933" spans="1:26" ht="14.25" customHeight="1" x14ac:dyDescent="0.25">
      <c r="A933" s="212"/>
      <c r="B933" s="32"/>
      <c r="C933" s="32"/>
      <c r="D933" s="5"/>
      <c r="E933" s="1"/>
      <c r="F933" s="5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</row>
    <row r="934" spans="1:26" ht="14.25" customHeight="1" x14ac:dyDescent="0.25">
      <c r="A934" s="212"/>
      <c r="B934" s="32"/>
      <c r="C934" s="32"/>
      <c r="D934" s="5"/>
      <c r="E934" s="1"/>
      <c r="F934" s="5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</row>
    <row r="935" spans="1:26" ht="14.25" customHeight="1" x14ac:dyDescent="0.25">
      <c r="A935" s="212"/>
      <c r="B935" s="32"/>
      <c r="C935" s="32"/>
      <c r="D935" s="5"/>
      <c r="E935" s="1"/>
      <c r="F935" s="5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</row>
    <row r="936" spans="1:26" ht="14.25" customHeight="1" x14ac:dyDescent="0.25">
      <c r="A936" s="212"/>
      <c r="B936" s="32"/>
      <c r="C936" s="32"/>
      <c r="D936" s="5"/>
      <c r="E936" s="1"/>
      <c r="F936" s="5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</row>
    <row r="937" spans="1:26" ht="14.25" customHeight="1" x14ac:dyDescent="0.25">
      <c r="A937" s="212"/>
      <c r="B937" s="32"/>
      <c r="C937" s="32"/>
      <c r="D937" s="5"/>
      <c r="E937" s="1"/>
      <c r="F937" s="5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</row>
    <row r="938" spans="1:26" ht="14.25" customHeight="1" x14ac:dyDescent="0.25">
      <c r="A938" s="212"/>
      <c r="B938" s="32"/>
      <c r="C938" s="32"/>
      <c r="D938" s="5"/>
      <c r="E938" s="1"/>
      <c r="F938" s="5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</row>
    <row r="939" spans="1:26" ht="14.25" customHeight="1" x14ac:dyDescent="0.25">
      <c r="A939" s="212"/>
      <c r="B939" s="32"/>
      <c r="C939" s="32"/>
      <c r="D939" s="5"/>
      <c r="E939" s="1"/>
      <c r="F939" s="5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</row>
    <row r="940" spans="1:26" ht="14.25" customHeight="1" x14ac:dyDescent="0.25">
      <c r="A940" s="212"/>
      <c r="B940" s="32"/>
      <c r="C940" s="32"/>
      <c r="D940" s="5"/>
      <c r="E940" s="1"/>
      <c r="F940" s="5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</row>
    <row r="941" spans="1:26" ht="14.25" customHeight="1" x14ac:dyDescent="0.25">
      <c r="A941" s="212"/>
      <c r="B941" s="32"/>
      <c r="C941" s="32"/>
      <c r="D941" s="5"/>
      <c r="E941" s="1"/>
      <c r="F941" s="5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</row>
    <row r="942" spans="1:26" ht="14.25" customHeight="1" x14ac:dyDescent="0.25">
      <c r="A942" s="212"/>
      <c r="B942" s="32"/>
      <c r="C942" s="32"/>
      <c r="D942" s="5"/>
      <c r="E942" s="1"/>
      <c r="F942" s="5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</row>
    <row r="943" spans="1:26" ht="14.25" customHeight="1" x14ac:dyDescent="0.25">
      <c r="A943" s="212"/>
      <c r="B943" s="32"/>
      <c r="C943" s="32"/>
      <c r="D943" s="5"/>
      <c r="E943" s="1"/>
      <c r="F943" s="5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</row>
    <row r="944" spans="1:26" ht="14.25" customHeight="1" x14ac:dyDescent="0.25">
      <c r="A944" s="212"/>
      <c r="B944" s="32"/>
      <c r="C944" s="32"/>
      <c r="D944" s="5"/>
      <c r="E944" s="1"/>
      <c r="F944" s="5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</row>
    <row r="945" spans="1:26" ht="14.25" customHeight="1" x14ac:dyDescent="0.25">
      <c r="A945" s="212"/>
      <c r="B945" s="32"/>
      <c r="C945" s="32"/>
      <c r="D945" s="5"/>
      <c r="E945" s="1"/>
      <c r="F945" s="5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</row>
    <row r="946" spans="1:26" ht="14.25" customHeight="1" x14ac:dyDescent="0.25">
      <c r="A946" s="212"/>
      <c r="B946" s="32"/>
      <c r="C946" s="32"/>
      <c r="D946" s="5"/>
      <c r="E946" s="1"/>
      <c r="F946" s="5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</row>
    <row r="947" spans="1:26" ht="14.25" customHeight="1" x14ac:dyDescent="0.25">
      <c r="A947" s="212"/>
      <c r="B947" s="32"/>
      <c r="C947" s="32"/>
      <c r="D947" s="5"/>
      <c r="E947" s="1"/>
      <c r="F947" s="5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</row>
    <row r="948" spans="1:26" ht="14.25" customHeight="1" x14ac:dyDescent="0.25">
      <c r="A948" s="212"/>
      <c r="B948" s="32"/>
      <c r="C948" s="32"/>
      <c r="D948" s="5"/>
      <c r="E948" s="1"/>
      <c r="F948" s="5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</row>
    <row r="949" spans="1:26" ht="14.25" customHeight="1" x14ac:dyDescent="0.25">
      <c r="A949" s="212"/>
      <c r="B949" s="32"/>
      <c r="C949" s="32"/>
      <c r="D949" s="5"/>
      <c r="E949" s="1"/>
      <c r="F949" s="5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</row>
    <row r="950" spans="1:26" ht="14.25" customHeight="1" x14ac:dyDescent="0.25">
      <c r="A950" s="212"/>
      <c r="B950" s="32"/>
      <c r="C950" s="32"/>
      <c r="D950" s="5"/>
      <c r="E950" s="1"/>
      <c r="F950" s="5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</row>
    <row r="951" spans="1:26" ht="14.25" customHeight="1" x14ac:dyDescent="0.25">
      <c r="A951" s="212"/>
      <c r="B951" s="32"/>
      <c r="C951" s="32"/>
      <c r="D951" s="5"/>
      <c r="E951" s="1"/>
      <c r="F951" s="5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</row>
    <row r="952" spans="1:26" ht="14.25" customHeight="1" x14ac:dyDescent="0.25">
      <c r="A952" s="212"/>
      <c r="B952" s="32"/>
      <c r="C952" s="32"/>
      <c r="D952" s="5"/>
      <c r="E952" s="1"/>
      <c r="F952" s="5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</row>
    <row r="953" spans="1:26" ht="14.25" customHeight="1" x14ac:dyDescent="0.25">
      <c r="A953" s="212"/>
      <c r="B953" s="32"/>
      <c r="C953" s="32"/>
      <c r="D953" s="5"/>
      <c r="E953" s="1"/>
      <c r="F953" s="5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</row>
    <row r="954" spans="1:26" ht="14.25" customHeight="1" x14ac:dyDescent="0.25">
      <c r="A954" s="212"/>
      <c r="B954" s="32"/>
      <c r="C954" s="32"/>
      <c r="D954" s="5"/>
      <c r="E954" s="1"/>
      <c r="F954" s="5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</row>
    <row r="955" spans="1:26" ht="14.25" customHeight="1" x14ac:dyDescent="0.25">
      <c r="A955" s="212"/>
      <c r="B955" s="32"/>
      <c r="C955" s="32"/>
      <c r="D955" s="5"/>
      <c r="E955" s="1"/>
      <c r="F955" s="5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</row>
    <row r="956" spans="1:26" ht="14.25" customHeight="1" x14ac:dyDescent="0.25">
      <c r="A956" s="212"/>
      <c r="B956" s="32"/>
      <c r="C956" s="32"/>
      <c r="D956" s="5"/>
      <c r="E956" s="1"/>
      <c r="F956" s="5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</row>
    <row r="957" spans="1:26" ht="14.25" customHeight="1" x14ac:dyDescent="0.25">
      <c r="A957" s="212"/>
      <c r="B957" s="32"/>
      <c r="C957" s="32"/>
      <c r="D957" s="5"/>
      <c r="E957" s="1"/>
      <c r="F957" s="5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</row>
    <row r="958" spans="1:26" ht="14.25" customHeight="1" x14ac:dyDescent="0.25">
      <c r="A958" s="212"/>
      <c r="B958" s="32"/>
      <c r="C958" s="32"/>
      <c r="D958" s="5"/>
      <c r="E958" s="1"/>
      <c r="F958" s="5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</row>
    <row r="959" spans="1:26" ht="14.25" customHeight="1" x14ac:dyDescent="0.25">
      <c r="A959" s="212"/>
      <c r="B959" s="32"/>
      <c r="C959" s="32"/>
      <c r="D959" s="5"/>
      <c r="E959" s="1"/>
      <c r="F959" s="5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</row>
    <row r="960" spans="1:26" ht="14.25" customHeight="1" x14ac:dyDescent="0.25">
      <c r="A960" s="212"/>
      <c r="B960" s="32"/>
      <c r="C960" s="32"/>
      <c r="D960" s="5"/>
      <c r="E960" s="1"/>
      <c r="F960" s="5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</row>
    <row r="961" spans="1:26" ht="14.25" customHeight="1" x14ac:dyDescent="0.25">
      <c r="A961" s="212"/>
      <c r="B961" s="32"/>
      <c r="C961" s="32"/>
      <c r="D961" s="5"/>
      <c r="E961" s="1"/>
      <c r="F961" s="5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</row>
    <row r="962" spans="1:26" ht="14.25" customHeight="1" x14ac:dyDescent="0.25">
      <c r="A962" s="212"/>
      <c r="B962" s="32"/>
      <c r="C962" s="32"/>
      <c r="D962" s="5"/>
      <c r="E962" s="1"/>
      <c r="F962" s="5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</row>
    <row r="963" spans="1:26" ht="14.25" customHeight="1" x14ac:dyDescent="0.25">
      <c r="A963" s="212"/>
      <c r="B963" s="32"/>
      <c r="C963" s="32"/>
      <c r="D963" s="5"/>
      <c r="E963" s="1"/>
      <c r="F963" s="5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</row>
    <row r="964" spans="1:26" ht="14.25" customHeight="1" x14ac:dyDescent="0.25">
      <c r="A964" s="212"/>
      <c r="B964" s="32"/>
      <c r="C964" s="32"/>
      <c r="D964" s="5"/>
      <c r="E964" s="1"/>
      <c r="F964" s="5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</row>
    <row r="965" spans="1:26" ht="14.25" customHeight="1" x14ac:dyDescent="0.25">
      <c r="A965" s="212"/>
      <c r="B965" s="32"/>
      <c r="C965" s="32"/>
      <c r="D965" s="5"/>
      <c r="E965" s="1"/>
      <c r="F965" s="5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</row>
    <row r="966" spans="1:26" ht="14.25" customHeight="1" x14ac:dyDescent="0.25">
      <c r="A966" s="212"/>
      <c r="B966" s="32"/>
      <c r="C966" s="32"/>
      <c r="D966" s="5"/>
      <c r="E966" s="1"/>
      <c r="F966" s="5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</row>
    <row r="967" spans="1:26" ht="14.25" customHeight="1" x14ac:dyDescent="0.25">
      <c r="A967" s="212"/>
      <c r="B967" s="32"/>
      <c r="C967" s="32"/>
      <c r="D967" s="5"/>
      <c r="E967" s="1"/>
      <c r="F967" s="5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</row>
    <row r="968" spans="1:26" ht="14.25" customHeight="1" x14ac:dyDescent="0.25">
      <c r="A968" s="212"/>
      <c r="B968" s="32"/>
      <c r="C968" s="32"/>
      <c r="D968" s="5"/>
      <c r="E968" s="1"/>
      <c r="F968" s="5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</row>
    <row r="969" spans="1:26" ht="14.25" customHeight="1" x14ac:dyDescent="0.25">
      <c r="A969" s="212"/>
      <c r="B969" s="32"/>
      <c r="C969" s="32"/>
      <c r="D969" s="5"/>
      <c r="E969" s="1"/>
      <c r="F969" s="5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</row>
    <row r="970" spans="1:26" ht="14.25" customHeight="1" x14ac:dyDescent="0.25">
      <c r="A970" s="212"/>
      <c r="B970" s="32"/>
      <c r="C970" s="32"/>
      <c r="D970" s="5"/>
      <c r="E970" s="1"/>
      <c r="F970" s="5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</row>
    <row r="971" spans="1:26" ht="14.25" customHeight="1" x14ac:dyDescent="0.25">
      <c r="A971" s="212"/>
      <c r="B971" s="32"/>
      <c r="C971" s="32"/>
      <c r="D971" s="5"/>
      <c r="E971" s="1"/>
      <c r="F971" s="5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</row>
    <row r="972" spans="1:26" ht="14.25" customHeight="1" x14ac:dyDescent="0.25">
      <c r="A972" s="212"/>
      <c r="B972" s="32"/>
      <c r="C972" s="32"/>
      <c r="D972" s="5"/>
      <c r="E972" s="1"/>
      <c r="F972" s="5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</row>
    <row r="973" spans="1:26" ht="14.25" customHeight="1" x14ac:dyDescent="0.25">
      <c r="A973" s="212"/>
      <c r="B973" s="32"/>
      <c r="C973" s="32"/>
      <c r="D973" s="5"/>
      <c r="E973" s="1"/>
      <c r="F973" s="5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</row>
    <row r="974" spans="1:26" ht="14.25" customHeight="1" x14ac:dyDescent="0.25">
      <c r="A974" s="212"/>
      <c r="B974" s="32"/>
      <c r="C974" s="32"/>
      <c r="D974" s="5"/>
      <c r="E974" s="1"/>
      <c r="F974" s="5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</row>
    <row r="975" spans="1:26" ht="14.25" customHeight="1" x14ac:dyDescent="0.25">
      <c r="A975" s="212"/>
      <c r="B975" s="32"/>
      <c r="C975" s="32"/>
      <c r="D975" s="5"/>
      <c r="E975" s="1"/>
      <c r="F975" s="5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</row>
    <row r="976" spans="1:26" ht="14.25" customHeight="1" x14ac:dyDescent="0.25">
      <c r="A976" s="212"/>
      <c r="B976" s="32"/>
      <c r="C976" s="32"/>
      <c r="D976" s="5"/>
      <c r="E976" s="1"/>
      <c r="F976" s="5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</row>
    <row r="977" spans="1:26" ht="14.25" customHeight="1" x14ac:dyDescent="0.25">
      <c r="A977" s="212"/>
      <c r="B977" s="32"/>
      <c r="C977" s="32"/>
      <c r="D977" s="5"/>
      <c r="E977" s="1"/>
      <c r="F977" s="5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</row>
    <row r="978" spans="1:26" ht="14.25" customHeight="1" x14ac:dyDescent="0.25">
      <c r="A978" s="212"/>
      <c r="B978" s="32"/>
      <c r="C978" s="32"/>
      <c r="D978" s="5"/>
      <c r="E978" s="1"/>
      <c r="F978" s="5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</row>
    <row r="979" spans="1:26" ht="14.25" customHeight="1" x14ac:dyDescent="0.25">
      <c r="A979" s="212"/>
      <c r="B979" s="32"/>
      <c r="C979" s="32"/>
      <c r="D979" s="5"/>
      <c r="E979" s="1"/>
      <c r="F979" s="5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</row>
    <row r="980" spans="1:26" ht="14.25" customHeight="1" x14ac:dyDescent="0.25">
      <c r="A980" s="212"/>
      <c r="B980" s="32"/>
      <c r="C980" s="32"/>
      <c r="D980" s="5"/>
      <c r="E980" s="1"/>
      <c r="F980" s="5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</row>
    <row r="981" spans="1:26" ht="14.25" customHeight="1" x14ac:dyDescent="0.25">
      <c r="A981" s="212"/>
      <c r="B981" s="32"/>
      <c r="C981" s="32"/>
      <c r="D981" s="5"/>
      <c r="E981" s="1"/>
      <c r="F981" s="5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</row>
    <row r="982" spans="1:26" ht="14.25" customHeight="1" x14ac:dyDescent="0.25">
      <c r="A982" s="212"/>
      <c r="B982" s="32"/>
      <c r="C982" s="32"/>
      <c r="D982" s="5"/>
      <c r="E982" s="1"/>
      <c r="F982" s="5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</row>
    <row r="983" spans="1:26" ht="14.25" customHeight="1" x14ac:dyDescent="0.25">
      <c r="A983" s="212"/>
      <c r="B983" s="32"/>
      <c r="C983" s="32"/>
      <c r="D983" s="5"/>
      <c r="E983" s="1"/>
      <c r="F983" s="5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</row>
    <row r="984" spans="1:26" ht="14.25" customHeight="1" x14ac:dyDescent="0.25">
      <c r="A984" s="212"/>
      <c r="B984" s="32"/>
      <c r="C984" s="32"/>
      <c r="D984" s="5"/>
      <c r="E984" s="1"/>
      <c r="F984" s="5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</row>
    <row r="985" spans="1:26" ht="14.25" customHeight="1" x14ac:dyDescent="0.25">
      <c r="A985" s="212"/>
      <c r="B985" s="32"/>
      <c r="C985" s="32"/>
      <c r="D985" s="5"/>
      <c r="E985" s="1"/>
      <c r="F985" s="5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</row>
    <row r="986" spans="1:26" ht="14.25" customHeight="1" x14ac:dyDescent="0.25">
      <c r="A986" s="212"/>
      <c r="B986" s="32"/>
      <c r="C986" s="32"/>
      <c r="D986" s="5"/>
      <c r="E986" s="1"/>
      <c r="F986" s="5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</row>
    <row r="987" spans="1:26" ht="14.25" customHeight="1" x14ac:dyDescent="0.25">
      <c r="A987" s="212"/>
      <c r="B987" s="32"/>
      <c r="C987" s="32"/>
      <c r="D987" s="5"/>
      <c r="E987" s="1"/>
      <c r="F987" s="5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</row>
    <row r="988" spans="1:26" ht="14.25" customHeight="1" x14ac:dyDescent="0.25">
      <c r="A988" s="212"/>
      <c r="B988" s="32"/>
      <c r="C988" s="32"/>
      <c r="D988" s="5"/>
      <c r="E988" s="1"/>
      <c r="F988" s="5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</row>
    <row r="989" spans="1:26" ht="14.25" customHeight="1" x14ac:dyDescent="0.25">
      <c r="A989" s="212"/>
      <c r="B989" s="32"/>
      <c r="C989" s="32"/>
      <c r="D989" s="5"/>
      <c r="E989" s="1"/>
      <c r="F989" s="5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</row>
    <row r="990" spans="1:26" ht="14.25" customHeight="1" x14ac:dyDescent="0.25">
      <c r="A990" s="212"/>
      <c r="B990" s="32"/>
      <c r="C990" s="32"/>
      <c r="D990" s="5"/>
      <c r="E990" s="1"/>
      <c r="F990" s="5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</row>
    <row r="991" spans="1:26" ht="14.25" customHeight="1" x14ac:dyDescent="0.25">
      <c r="A991" s="212"/>
      <c r="B991" s="32"/>
      <c r="C991" s="32"/>
      <c r="D991" s="5"/>
      <c r="E991" s="1"/>
      <c r="F991" s="5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</row>
    <row r="992" spans="1:26" ht="14.25" customHeight="1" x14ac:dyDescent="0.25">
      <c r="A992" s="212"/>
      <c r="B992" s="32"/>
      <c r="C992" s="32"/>
      <c r="D992" s="5"/>
      <c r="E992" s="1"/>
      <c r="F992" s="5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</row>
    <row r="993" spans="1:26" ht="14.25" customHeight="1" x14ac:dyDescent="0.25">
      <c r="A993" s="212"/>
      <c r="B993" s="32"/>
      <c r="C993" s="32"/>
      <c r="D993" s="5"/>
      <c r="E993" s="1"/>
      <c r="F993" s="5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</row>
    <row r="994" spans="1:26" ht="14.25" customHeight="1" x14ac:dyDescent="0.25">
      <c r="A994" s="212"/>
      <c r="B994" s="32"/>
      <c r="C994" s="32"/>
      <c r="D994" s="5"/>
      <c r="E994" s="1"/>
      <c r="F994" s="5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</row>
    <row r="995" spans="1:26" ht="14.25" customHeight="1" x14ac:dyDescent="0.25">
      <c r="A995" s="212"/>
      <c r="B995" s="32"/>
      <c r="C995" s="32"/>
      <c r="D995" s="5"/>
      <c r="E995" s="1"/>
      <c r="F995" s="5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</row>
    <row r="996" spans="1:26" ht="14.25" customHeight="1" x14ac:dyDescent="0.25">
      <c r="A996" s="212"/>
      <c r="B996" s="32"/>
      <c r="C996" s="32"/>
      <c r="D996" s="5"/>
      <c r="E996" s="1"/>
      <c r="F996" s="5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</row>
    <row r="997" spans="1:26" ht="14.25" customHeight="1" x14ac:dyDescent="0.25">
      <c r="A997" s="212"/>
      <c r="B997" s="32"/>
      <c r="C997" s="32"/>
      <c r="D997" s="5"/>
      <c r="E997" s="1"/>
      <c r="F997" s="5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</row>
    <row r="998" spans="1:26" ht="14.25" customHeight="1" x14ac:dyDescent="0.25">
      <c r="A998" s="212"/>
      <c r="B998" s="32"/>
      <c r="C998" s="32"/>
      <c r="D998" s="5"/>
      <c r="E998" s="1"/>
      <c r="F998" s="5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</row>
    <row r="999" spans="1:26" ht="14.25" customHeight="1" x14ac:dyDescent="0.25">
      <c r="A999" s="212"/>
      <c r="B999" s="32"/>
      <c r="C999" s="32"/>
      <c r="D999" s="5"/>
      <c r="E999" s="1"/>
      <c r="F999" s="5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</row>
    <row r="1000" spans="1:26" ht="14.25" customHeight="1" x14ac:dyDescent="0.25">
      <c r="A1000" s="212"/>
      <c r="B1000" s="32"/>
      <c r="C1000" s="32"/>
      <c r="D1000" s="5"/>
      <c r="E1000" s="1"/>
      <c r="F1000" s="5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</row>
  </sheetData>
  <mergeCells count="59">
    <mergeCell ref="B49:C49"/>
    <mergeCell ref="B50:C50"/>
    <mergeCell ref="B51:C51"/>
    <mergeCell ref="B52:C52"/>
    <mergeCell ref="B43:C43"/>
    <mergeCell ref="B45:C45"/>
    <mergeCell ref="B46:C46"/>
    <mergeCell ref="B47:C47"/>
    <mergeCell ref="B48:C48"/>
    <mergeCell ref="B38:C38"/>
    <mergeCell ref="B39:C39"/>
    <mergeCell ref="B40:C40"/>
    <mergeCell ref="B41:C41"/>
    <mergeCell ref="B42:C42"/>
    <mergeCell ref="B32:C32"/>
    <mergeCell ref="B33:C33"/>
    <mergeCell ref="B34:C34"/>
    <mergeCell ref="B35:C35"/>
    <mergeCell ref="B37:C37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5:C5"/>
    <mergeCell ref="B6:C6"/>
    <mergeCell ref="B7:C7"/>
    <mergeCell ref="B9:C9"/>
    <mergeCell ref="B11:C11"/>
    <mergeCell ref="D1:F1"/>
    <mergeCell ref="A2:A4"/>
    <mergeCell ref="B2:C4"/>
    <mergeCell ref="D2:F2"/>
    <mergeCell ref="D4:F4"/>
    <mergeCell ref="B62:C62"/>
    <mergeCell ref="B63:C63"/>
    <mergeCell ref="B65:C65"/>
    <mergeCell ref="B54:C54"/>
    <mergeCell ref="B55:C55"/>
    <mergeCell ref="B56:C56"/>
    <mergeCell ref="B57:C57"/>
    <mergeCell ref="B58:C58"/>
    <mergeCell ref="B60:C60"/>
    <mergeCell ref="B61:C61"/>
  </mergeCells>
  <printOptions horizontalCentered="1"/>
  <pageMargins left="0.70866141732283472" right="0.70866141732283472" top="0.74803149606299213" bottom="0.74803149606299213" header="0" footer="0"/>
  <pageSetup paperSize="9" orientation="portrait" cellComments="atEnd"/>
  <headerFooter>
    <oddHeader>&amp;CMartonvásár Város Önkormányzatának kiadásai 2020. Önkormányzati jogalkotás kormányzati funkció&amp;R 5/a. melléklet</oddHeader>
  </headerFooter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7.125" customWidth="1"/>
    <col min="2" max="2" width="6.25" customWidth="1"/>
    <col min="3" max="3" width="27.125" customWidth="1"/>
    <col min="4" max="4" width="7.125" customWidth="1"/>
    <col min="5" max="5" width="7.375" customWidth="1"/>
    <col min="6" max="6" width="7.125" customWidth="1"/>
    <col min="7" max="7" width="6.625" customWidth="1"/>
    <col min="8" max="8" width="6.25" customWidth="1"/>
    <col min="9" max="9" width="7.125" customWidth="1"/>
    <col min="10" max="10" width="6.875" customWidth="1"/>
    <col min="11" max="11" width="6.75" customWidth="1"/>
    <col min="12" max="12" width="6.875" customWidth="1"/>
    <col min="13" max="13" width="7.625" customWidth="1"/>
    <col min="14" max="14" width="7" customWidth="1"/>
    <col min="15" max="15" width="7.125" customWidth="1"/>
    <col min="16" max="16" width="7" customWidth="1"/>
    <col min="17" max="17" width="6.875" customWidth="1"/>
    <col min="18" max="24" width="6.375" customWidth="1"/>
    <col min="25" max="25" width="7" customWidth="1"/>
    <col min="26" max="26" width="6.875" customWidth="1"/>
    <col min="27" max="27" width="7.125" customWidth="1"/>
    <col min="28" max="30" width="8" customWidth="1"/>
  </cols>
  <sheetData>
    <row r="1" spans="1:30" ht="17.25" customHeight="1" x14ac:dyDescent="0.25">
      <c r="A1" s="212"/>
      <c r="B1" s="32"/>
      <c r="C1" s="32"/>
      <c r="D1" s="333"/>
      <c r="E1" s="333"/>
      <c r="F1" s="333"/>
      <c r="G1" s="312"/>
      <c r="H1" s="312"/>
      <c r="I1" s="312"/>
      <c r="J1" s="312"/>
      <c r="K1" s="312"/>
      <c r="L1" s="312"/>
      <c r="M1" s="312"/>
      <c r="N1" s="312"/>
      <c r="O1" s="312"/>
      <c r="P1" s="5"/>
      <c r="Q1" s="5"/>
      <c r="R1" s="5"/>
      <c r="S1" s="5"/>
      <c r="T1" s="5"/>
      <c r="U1" s="5"/>
      <c r="V1" s="5"/>
      <c r="W1" s="5"/>
      <c r="X1" s="5"/>
      <c r="Y1" s="5" t="s">
        <v>414</v>
      </c>
      <c r="Z1" s="5"/>
      <c r="AA1" s="5"/>
      <c r="AB1" s="312"/>
      <c r="AC1" s="312"/>
      <c r="AD1" s="312"/>
    </row>
    <row r="2" spans="1:30" ht="90.75" customHeight="1" x14ac:dyDescent="0.2">
      <c r="A2" s="821" t="s">
        <v>118</v>
      </c>
      <c r="B2" s="824" t="s">
        <v>63</v>
      </c>
      <c r="C2" s="780"/>
      <c r="D2" s="823" t="s">
        <v>278</v>
      </c>
      <c r="E2" s="768"/>
      <c r="F2" s="775"/>
      <c r="G2" s="817" t="s">
        <v>495</v>
      </c>
      <c r="H2" s="768"/>
      <c r="I2" s="775"/>
      <c r="J2" s="817" t="s">
        <v>496</v>
      </c>
      <c r="K2" s="768"/>
      <c r="L2" s="775"/>
      <c r="M2" s="817" t="s">
        <v>497</v>
      </c>
      <c r="N2" s="768"/>
      <c r="O2" s="775"/>
      <c r="P2" s="817" t="s">
        <v>498</v>
      </c>
      <c r="Q2" s="768"/>
      <c r="R2" s="775"/>
      <c r="S2" s="817" t="s">
        <v>499</v>
      </c>
      <c r="T2" s="768"/>
      <c r="U2" s="769"/>
      <c r="V2" s="817" t="s">
        <v>500</v>
      </c>
      <c r="W2" s="768"/>
      <c r="X2" s="775"/>
      <c r="Y2" s="817" t="s">
        <v>501</v>
      </c>
      <c r="Z2" s="768"/>
      <c r="AA2" s="775"/>
      <c r="AB2" s="817" t="s">
        <v>502</v>
      </c>
      <c r="AC2" s="768"/>
      <c r="AD2" s="769"/>
    </row>
    <row r="3" spans="1:30" ht="12.75" customHeight="1" x14ac:dyDescent="0.2">
      <c r="A3" s="822"/>
      <c r="B3" s="807"/>
      <c r="C3" s="794"/>
      <c r="D3" s="818"/>
      <c r="E3" s="766"/>
      <c r="F3" s="785"/>
      <c r="G3" s="819" t="s">
        <v>416</v>
      </c>
      <c r="H3" s="766"/>
      <c r="I3" s="754"/>
      <c r="J3" s="820" t="s">
        <v>416</v>
      </c>
      <c r="K3" s="766"/>
      <c r="L3" s="754"/>
      <c r="M3" s="820" t="s">
        <v>416</v>
      </c>
      <c r="N3" s="766"/>
      <c r="O3" s="754"/>
      <c r="P3" s="820" t="s">
        <v>416</v>
      </c>
      <c r="Q3" s="766"/>
      <c r="R3" s="754"/>
      <c r="S3" s="820" t="s">
        <v>416</v>
      </c>
      <c r="T3" s="766"/>
      <c r="U3" s="754"/>
      <c r="V3" s="820" t="s">
        <v>416</v>
      </c>
      <c r="W3" s="766"/>
      <c r="X3" s="754"/>
      <c r="Y3" s="820" t="s">
        <v>416</v>
      </c>
      <c r="Z3" s="766"/>
      <c r="AA3" s="754"/>
      <c r="AB3" s="820" t="s">
        <v>416</v>
      </c>
      <c r="AC3" s="766"/>
      <c r="AD3" s="785"/>
    </row>
    <row r="4" spans="1:30" ht="12.75" customHeight="1" x14ac:dyDescent="0.2">
      <c r="A4" s="773"/>
      <c r="B4" s="808"/>
      <c r="C4" s="783"/>
      <c r="D4" s="350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65</v>
      </c>
      <c r="R4" s="72" t="s">
        <v>386</v>
      </c>
      <c r="S4" s="72" t="s">
        <v>64</v>
      </c>
      <c r="T4" s="72" t="s">
        <v>65</v>
      </c>
      <c r="U4" s="72" t="s">
        <v>386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314" t="s">
        <v>386</v>
      </c>
      <c r="AB4" s="72" t="s">
        <v>64</v>
      </c>
      <c r="AC4" s="72" t="s">
        <v>65</v>
      </c>
      <c r="AD4" s="353" t="s">
        <v>386</v>
      </c>
    </row>
    <row r="5" spans="1:30" ht="12.75" customHeight="1" x14ac:dyDescent="0.2">
      <c r="A5" s="355" t="s">
        <v>387</v>
      </c>
      <c r="B5" s="802" t="s">
        <v>388</v>
      </c>
      <c r="C5" s="785"/>
      <c r="D5" s="288">
        <f t="shared" ref="D5:F5" si="0">+G5+J5+M5+P5+Y5+V5+AB5+S5</f>
        <v>0</v>
      </c>
      <c r="E5" s="54">
        <f t="shared" si="0"/>
        <v>0</v>
      </c>
      <c r="F5" s="158">
        <f t="shared" si="0"/>
        <v>0</v>
      </c>
      <c r="G5" s="288"/>
      <c r="H5" s="54"/>
      <c r="I5" s="54">
        <f t="shared" ref="I5:I7" si="1">+H5+G5</f>
        <v>0</v>
      </c>
      <c r="J5" s="54"/>
      <c r="K5" s="54"/>
      <c r="L5" s="54">
        <f t="shared" ref="L5:L7" si="2">+K5+J5</f>
        <v>0</v>
      </c>
      <c r="M5" s="54"/>
      <c r="N5" s="54"/>
      <c r="O5" s="54">
        <f t="shared" ref="O5:O7" si="3">+N5+M5</f>
        <v>0</v>
      </c>
      <c r="P5" s="54"/>
      <c r="Q5" s="54"/>
      <c r="R5" s="54"/>
      <c r="S5" s="54"/>
      <c r="T5" s="54"/>
      <c r="U5" s="54">
        <f t="shared" ref="U5:U6" si="4">+T5+S5</f>
        <v>0</v>
      </c>
      <c r="V5" s="54"/>
      <c r="W5" s="54"/>
      <c r="X5" s="54">
        <f t="shared" ref="X5:X6" si="5">+W5+V5</f>
        <v>0</v>
      </c>
      <c r="Y5" s="54"/>
      <c r="Z5" s="54"/>
      <c r="AA5" s="289">
        <f t="shared" ref="AA5:AA7" si="6">+Y5+Z5</f>
        <v>0</v>
      </c>
      <c r="AB5" s="54"/>
      <c r="AC5" s="54"/>
      <c r="AD5" s="158">
        <f t="shared" ref="AD5:AD7" si="7">+AB5+AC5</f>
        <v>0</v>
      </c>
    </row>
    <row r="6" spans="1:30" ht="12.75" customHeight="1" x14ac:dyDescent="0.2">
      <c r="A6" s="355" t="s">
        <v>389</v>
      </c>
      <c r="B6" s="802" t="s">
        <v>390</v>
      </c>
      <c r="C6" s="785"/>
      <c r="D6" s="288">
        <f t="shared" ref="D6:F6" si="8">+G6+J6+M6+P6+Y6+V6+AB6+S6</f>
        <v>0</v>
      </c>
      <c r="E6" s="54">
        <f t="shared" si="8"/>
        <v>0</v>
      </c>
      <c r="F6" s="158">
        <f t="shared" si="8"/>
        <v>0</v>
      </c>
      <c r="G6" s="288"/>
      <c r="H6" s="54"/>
      <c r="I6" s="54">
        <f t="shared" si="1"/>
        <v>0</v>
      </c>
      <c r="J6" s="54"/>
      <c r="K6" s="54"/>
      <c r="L6" s="54">
        <f t="shared" si="2"/>
        <v>0</v>
      </c>
      <c r="M6" s="54"/>
      <c r="N6" s="54"/>
      <c r="O6" s="54">
        <f t="shared" si="3"/>
        <v>0</v>
      </c>
      <c r="P6" s="54"/>
      <c r="Q6" s="54"/>
      <c r="R6" s="54"/>
      <c r="S6" s="54"/>
      <c r="T6" s="54"/>
      <c r="U6" s="54">
        <f t="shared" si="4"/>
        <v>0</v>
      </c>
      <c r="V6" s="54"/>
      <c r="W6" s="54"/>
      <c r="X6" s="54">
        <f t="shared" si="5"/>
        <v>0</v>
      </c>
      <c r="Y6" s="54"/>
      <c r="Z6" s="54"/>
      <c r="AA6" s="289">
        <f t="shared" si="6"/>
        <v>0</v>
      </c>
      <c r="AB6" s="54"/>
      <c r="AC6" s="54"/>
      <c r="AD6" s="158">
        <f t="shared" si="7"/>
        <v>0</v>
      </c>
    </row>
    <row r="7" spans="1:30" ht="12.75" customHeight="1" x14ac:dyDescent="0.2">
      <c r="A7" s="355" t="s">
        <v>391</v>
      </c>
      <c r="B7" s="802" t="s">
        <v>121</v>
      </c>
      <c r="C7" s="785"/>
      <c r="D7" s="288">
        <f t="shared" ref="D7:F7" si="9">+G7+J7+M7+P7+Y7+V7+AB7+S7</f>
        <v>0</v>
      </c>
      <c r="E7" s="54">
        <f t="shared" si="9"/>
        <v>0</v>
      </c>
      <c r="F7" s="158">
        <f t="shared" si="9"/>
        <v>0</v>
      </c>
      <c r="G7" s="288">
        <f t="shared" ref="G7:H7" si="10">SUM(G5:G6)</f>
        <v>0</v>
      </c>
      <c r="H7" s="54">
        <f t="shared" si="10"/>
        <v>0</v>
      </c>
      <c r="I7" s="54">
        <f t="shared" si="1"/>
        <v>0</v>
      </c>
      <c r="J7" s="54">
        <f t="shared" ref="J7:K7" si="11">SUM(J5:J6)</f>
        <v>0</v>
      </c>
      <c r="K7" s="54">
        <f t="shared" si="11"/>
        <v>0</v>
      </c>
      <c r="L7" s="54">
        <f t="shared" si="2"/>
        <v>0</v>
      </c>
      <c r="M7" s="54">
        <f t="shared" ref="M7:N7" si="12">SUM(M5:M6)</f>
        <v>0</v>
      </c>
      <c r="N7" s="54">
        <f t="shared" si="12"/>
        <v>0</v>
      </c>
      <c r="O7" s="54">
        <f t="shared" si="3"/>
        <v>0</v>
      </c>
      <c r="P7" s="54">
        <f t="shared" ref="P7:Q7" si="13">SUM(P5:P6)</f>
        <v>0</v>
      </c>
      <c r="Q7" s="54">
        <f t="shared" si="13"/>
        <v>0</v>
      </c>
      <c r="R7" s="54">
        <f>+Q7+P7</f>
        <v>0</v>
      </c>
      <c r="S7" s="54">
        <f t="shared" ref="S7:Z7" si="14">SUM(S5:S6)</f>
        <v>0</v>
      </c>
      <c r="T7" s="54">
        <f t="shared" si="14"/>
        <v>0</v>
      </c>
      <c r="U7" s="54">
        <f t="shared" si="14"/>
        <v>0</v>
      </c>
      <c r="V7" s="54">
        <f t="shared" si="14"/>
        <v>0</v>
      </c>
      <c r="W7" s="54">
        <f t="shared" si="14"/>
        <v>0</v>
      </c>
      <c r="X7" s="54">
        <f t="shared" si="14"/>
        <v>0</v>
      </c>
      <c r="Y7" s="54">
        <f t="shared" si="14"/>
        <v>0</v>
      </c>
      <c r="Z7" s="54">
        <f t="shared" si="14"/>
        <v>0</v>
      </c>
      <c r="AA7" s="289">
        <f t="shared" si="6"/>
        <v>0</v>
      </c>
      <c r="AB7" s="54">
        <f t="shared" ref="AB7:AC7" si="15">SUM(AB5:AB6)</f>
        <v>0</v>
      </c>
      <c r="AC7" s="54">
        <f t="shared" si="15"/>
        <v>0</v>
      </c>
      <c r="AD7" s="158">
        <f t="shared" si="7"/>
        <v>0</v>
      </c>
    </row>
    <row r="8" spans="1:30" ht="12" customHeight="1" x14ac:dyDescent="0.2">
      <c r="A8" s="356"/>
      <c r="B8" s="357"/>
      <c r="C8" s="293"/>
      <c r="D8" s="294"/>
      <c r="E8" s="286"/>
      <c r="F8" s="358"/>
      <c r="G8" s="295"/>
      <c r="H8" s="55"/>
      <c r="I8" s="286"/>
      <c r="J8" s="55"/>
      <c r="K8" s="55"/>
      <c r="L8" s="286"/>
      <c r="M8" s="55"/>
      <c r="N8" s="55"/>
      <c r="O8" s="286"/>
      <c r="P8" s="55"/>
      <c r="Q8" s="55"/>
      <c r="R8" s="286"/>
      <c r="S8" s="55"/>
      <c r="T8" s="55"/>
      <c r="U8" s="286"/>
      <c r="V8" s="55"/>
      <c r="W8" s="55"/>
      <c r="X8" s="286"/>
      <c r="Y8" s="55"/>
      <c r="Z8" s="55"/>
      <c r="AA8" s="286"/>
      <c r="AB8" s="359"/>
      <c r="AC8" s="55"/>
      <c r="AD8" s="358"/>
    </row>
    <row r="9" spans="1:30" ht="12.75" customHeight="1" x14ac:dyDescent="0.2">
      <c r="A9" s="355" t="s">
        <v>392</v>
      </c>
      <c r="B9" s="802" t="s">
        <v>124</v>
      </c>
      <c r="C9" s="785"/>
      <c r="D9" s="288">
        <f t="shared" ref="D9:F9" si="16">+G9+J9+M9+P9+Y9+V9+AB9+S9</f>
        <v>0</v>
      </c>
      <c r="E9" s="54">
        <f t="shared" si="16"/>
        <v>0</v>
      </c>
      <c r="F9" s="158">
        <f t="shared" si="16"/>
        <v>0</v>
      </c>
      <c r="G9" s="288"/>
      <c r="H9" s="54"/>
      <c r="I9" s="54">
        <f>+H9+G9</f>
        <v>0</v>
      </c>
      <c r="J9" s="54"/>
      <c r="K9" s="54"/>
      <c r="L9" s="54">
        <f>+K9+J9</f>
        <v>0</v>
      </c>
      <c r="M9" s="54"/>
      <c r="N9" s="54"/>
      <c r="O9" s="54">
        <f>+N9+M9</f>
        <v>0</v>
      </c>
      <c r="P9" s="54"/>
      <c r="Q9" s="54"/>
      <c r="R9" s="54">
        <f>+Q9+P9</f>
        <v>0</v>
      </c>
      <c r="S9" s="54"/>
      <c r="T9" s="54"/>
      <c r="U9" s="54">
        <f>+T9+S9</f>
        <v>0</v>
      </c>
      <c r="V9" s="54"/>
      <c r="W9" s="54"/>
      <c r="X9" s="54">
        <f>+W9+V9</f>
        <v>0</v>
      </c>
      <c r="Y9" s="54"/>
      <c r="Z9" s="54"/>
      <c r="AA9" s="289">
        <f>+Y9+Z9</f>
        <v>0</v>
      </c>
      <c r="AB9" s="54"/>
      <c r="AC9" s="54"/>
      <c r="AD9" s="158">
        <f>+AB9+AC9</f>
        <v>0</v>
      </c>
    </row>
    <row r="10" spans="1:30" ht="11.25" customHeight="1" x14ac:dyDescent="0.2">
      <c r="A10" s="291"/>
      <c r="B10" s="32"/>
      <c r="C10" s="299"/>
      <c r="D10" s="294"/>
      <c r="E10" s="286"/>
      <c r="F10" s="358"/>
      <c r="G10" s="29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286"/>
      <c r="S10" s="55"/>
      <c r="T10" s="55"/>
      <c r="U10" s="286"/>
      <c r="V10" s="55"/>
      <c r="W10" s="55"/>
      <c r="X10" s="286"/>
      <c r="Y10" s="55"/>
      <c r="Z10" s="55"/>
      <c r="AA10" s="286"/>
      <c r="AB10" s="359"/>
      <c r="AC10" s="55"/>
      <c r="AD10" s="358"/>
    </row>
    <row r="11" spans="1:30" ht="12.75" hidden="1" customHeight="1" x14ac:dyDescent="0.2">
      <c r="A11" s="291" t="s">
        <v>417</v>
      </c>
      <c r="B11" s="815" t="s">
        <v>418</v>
      </c>
      <c r="C11" s="794"/>
      <c r="D11" s="294">
        <f t="shared" ref="D11:F11" si="17">+G11+J11+M11+P11+Y11+V11</f>
        <v>0</v>
      </c>
      <c r="E11" s="286">
        <f t="shared" si="17"/>
        <v>0</v>
      </c>
      <c r="F11" s="358">
        <f t="shared" si="17"/>
        <v>0</v>
      </c>
      <c r="G11" s="300"/>
      <c r="H11" s="55"/>
      <c r="I11" s="286">
        <f t="shared" ref="I11:I35" si="18">+H11+G11</f>
        <v>0</v>
      </c>
      <c r="J11" s="55"/>
      <c r="K11" s="55"/>
      <c r="L11" s="286">
        <f t="shared" ref="L11:L35" si="19">+K11+J11</f>
        <v>0</v>
      </c>
      <c r="M11" s="55"/>
      <c r="N11" s="55"/>
      <c r="O11" s="286">
        <f t="shared" ref="O11:O35" si="20">+N11+M11</f>
        <v>0</v>
      </c>
      <c r="P11" s="55"/>
      <c r="Q11" s="55"/>
      <c r="R11" s="286">
        <f t="shared" ref="R11:R35" si="21">+Q11+P11</f>
        <v>0</v>
      </c>
      <c r="S11" s="55"/>
      <c r="T11" s="55"/>
      <c r="U11" s="286">
        <f t="shared" ref="U11:U13" si="22">+T11+S11</f>
        <v>0</v>
      </c>
      <c r="V11" s="55"/>
      <c r="W11" s="55"/>
      <c r="X11" s="286">
        <f t="shared" ref="X11:X13" si="23">+W11+V11</f>
        <v>0</v>
      </c>
      <c r="Y11" s="55"/>
      <c r="Z11" s="55"/>
      <c r="AA11" s="286">
        <f t="shared" ref="AA11:AA35" si="24">+Y11+Z11</f>
        <v>0</v>
      </c>
      <c r="AB11" s="359"/>
      <c r="AC11" s="55"/>
      <c r="AD11" s="358">
        <f t="shared" ref="AD11:AD35" si="25">+AB11+AC11</f>
        <v>0</v>
      </c>
    </row>
    <row r="12" spans="1:30" ht="12.75" hidden="1" customHeight="1" x14ac:dyDescent="0.2">
      <c r="A12" s="291" t="s">
        <v>419</v>
      </c>
      <c r="B12" s="815" t="s">
        <v>420</v>
      </c>
      <c r="C12" s="794"/>
      <c r="D12" s="294">
        <f t="shared" ref="D12:F12" si="26">+G12+J12+M12+P12+Y12+V12</f>
        <v>0</v>
      </c>
      <c r="E12" s="286">
        <f t="shared" si="26"/>
        <v>0</v>
      </c>
      <c r="F12" s="358">
        <f t="shared" si="26"/>
        <v>0</v>
      </c>
      <c r="G12" s="300"/>
      <c r="H12" s="55"/>
      <c r="I12" s="286">
        <f t="shared" si="18"/>
        <v>0</v>
      </c>
      <c r="J12" s="55"/>
      <c r="K12" s="55"/>
      <c r="L12" s="286">
        <f t="shared" si="19"/>
        <v>0</v>
      </c>
      <c r="M12" s="55"/>
      <c r="N12" s="55"/>
      <c r="O12" s="286">
        <f t="shared" si="20"/>
        <v>0</v>
      </c>
      <c r="P12" s="55"/>
      <c r="Q12" s="55"/>
      <c r="R12" s="286">
        <f t="shared" si="21"/>
        <v>0</v>
      </c>
      <c r="S12" s="55"/>
      <c r="T12" s="55"/>
      <c r="U12" s="286">
        <f t="shared" si="22"/>
        <v>0</v>
      </c>
      <c r="V12" s="55"/>
      <c r="W12" s="55"/>
      <c r="X12" s="286">
        <f t="shared" si="23"/>
        <v>0</v>
      </c>
      <c r="Y12" s="55"/>
      <c r="Z12" s="55"/>
      <c r="AA12" s="286">
        <f t="shared" si="24"/>
        <v>0</v>
      </c>
      <c r="AB12" s="359"/>
      <c r="AC12" s="55"/>
      <c r="AD12" s="358">
        <f t="shared" si="25"/>
        <v>0</v>
      </c>
    </row>
    <row r="13" spans="1:30" ht="12.75" hidden="1" customHeight="1" x14ac:dyDescent="0.2">
      <c r="A13" s="291" t="s">
        <v>421</v>
      </c>
      <c r="B13" s="815" t="s">
        <v>422</v>
      </c>
      <c r="C13" s="794"/>
      <c r="D13" s="294">
        <f t="shared" ref="D13:F13" si="27">+G13+J13+M13+P13+Y13+V13</f>
        <v>0</v>
      </c>
      <c r="E13" s="286">
        <f t="shared" si="27"/>
        <v>0</v>
      </c>
      <c r="F13" s="358">
        <f t="shared" si="27"/>
        <v>0</v>
      </c>
      <c r="G13" s="300"/>
      <c r="H13" s="55"/>
      <c r="I13" s="286">
        <f t="shared" si="18"/>
        <v>0</v>
      </c>
      <c r="J13" s="55"/>
      <c r="K13" s="55"/>
      <c r="L13" s="286">
        <f t="shared" si="19"/>
        <v>0</v>
      </c>
      <c r="M13" s="55"/>
      <c r="N13" s="55"/>
      <c r="O13" s="286">
        <f t="shared" si="20"/>
        <v>0</v>
      </c>
      <c r="P13" s="55"/>
      <c r="Q13" s="55"/>
      <c r="R13" s="286">
        <f t="shared" si="21"/>
        <v>0</v>
      </c>
      <c r="S13" s="55"/>
      <c r="T13" s="55"/>
      <c r="U13" s="286">
        <f t="shared" si="22"/>
        <v>0</v>
      </c>
      <c r="V13" s="55"/>
      <c r="W13" s="55"/>
      <c r="X13" s="286">
        <f t="shared" si="23"/>
        <v>0</v>
      </c>
      <c r="Y13" s="55"/>
      <c r="Z13" s="55"/>
      <c r="AA13" s="286">
        <f t="shared" si="24"/>
        <v>0</v>
      </c>
      <c r="AB13" s="359"/>
      <c r="AC13" s="55"/>
      <c r="AD13" s="358">
        <f t="shared" si="25"/>
        <v>0</v>
      </c>
    </row>
    <row r="14" spans="1:30" ht="12.75" customHeight="1" x14ac:dyDescent="0.2">
      <c r="A14" s="355" t="s">
        <v>393</v>
      </c>
      <c r="B14" s="802" t="s">
        <v>394</v>
      </c>
      <c r="C14" s="785"/>
      <c r="D14" s="288">
        <f t="shared" ref="D14:F14" si="28">+G14+J14+M14+P14+Y14+V14+AB14+S14</f>
        <v>0</v>
      </c>
      <c r="E14" s="54">
        <f t="shared" si="28"/>
        <v>0</v>
      </c>
      <c r="F14" s="158">
        <f t="shared" si="28"/>
        <v>0</v>
      </c>
      <c r="G14" s="288">
        <f>SUM(G11:G13)</f>
        <v>0</v>
      </c>
      <c r="H14" s="54"/>
      <c r="I14" s="54">
        <f t="shared" si="18"/>
        <v>0</v>
      </c>
      <c r="J14" s="54">
        <f>SUM(J11:J13)</f>
        <v>0</v>
      </c>
      <c r="K14" s="54"/>
      <c r="L14" s="54">
        <f t="shared" si="19"/>
        <v>0</v>
      </c>
      <c r="M14" s="54">
        <f>SUM(M11:M13)</f>
        <v>0</v>
      </c>
      <c r="N14" s="54"/>
      <c r="O14" s="54">
        <f t="shared" si="20"/>
        <v>0</v>
      </c>
      <c r="P14" s="54">
        <f>SUM(P11:P13)</f>
        <v>0</v>
      </c>
      <c r="Q14" s="54"/>
      <c r="R14" s="54">
        <f t="shared" si="21"/>
        <v>0</v>
      </c>
      <c r="S14" s="54">
        <f>SUM(S11:S13)</f>
        <v>0</v>
      </c>
      <c r="T14" s="54"/>
      <c r="U14" s="54">
        <f t="shared" ref="U14:V14" si="29">SUM(U11:U13)</f>
        <v>0</v>
      </c>
      <c r="V14" s="54">
        <f t="shared" si="29"/>
        <v>0</v>
      </c>
      <c r="W14" s="54"/>
      <c r="X14" s="54">
        <f t="shared" ref="X14:Z14" si="30">SUM(X11:X13)</f>
        <v>0</v>
      </c>
      <c r="Y14" s="54">
        <f t="shared" si="30"/>
        <v>0</v>
      </c>
      <c r="Z14" s="54">
        <f t="shared" si="30"/>
        <v>0</v>
      </c>
      <c r="AA14" s="289">
        <f t="shared" si="24"/>
        <v>0</v>
      </c>
      <c r="AB14" s="54">
        <f t="shared" ref="AB14:AC14" si="31">SUM(AB11:AB13)</f>
        <v>0</v>
      </c>
      <c r="AC14" s="54">
        <f t="shared" si="31"/>
        <v>0</v>
      </c>
      <c r="AD14" s="158">
        <f t="shared" si="25"/>
        <v>0</v>
      </c>
    </row>
    <row r="15" spans="1:30" ht="12.75" hidden="1" customHeight="1" x14ac:dyDescent="0.2">
      <c r="A15" s="360" t="s">
        <v>423</v>
      </c>
      <c r="B15" s="801" t="s">
        <v>424</v>
      </c>
      <c r="C15" s="785"/>
      <c r="D15" s="288">
        <f t="shared" ref="D15:F15" si="32">+G15+J15+M15+P15+Y15+V15+AB15+S15</f>
        <v>0</v>
      </c>
      <c r="E15" s="54">
        <f t="shared" si="32"/>
        <v>0</v>
      </c>
      <c r="F15" s="158">
        <f t="shared" si="32"/>
        <v>0</v>
      </c>
      <c r="G15" s="300"/>
      <c r="H15" s="66"/>
      <c r="I15" s="54">
        <f t="shared" si="18"/>
        <v>0</v>
      </c>
      <c r="J15" s="66"/>
      <c r="K15" s="66"/>
      <c r="L15" s="54">
        <f t="shared" si="19"/>
        <v>0</v>
      </c>
      <c r="M15" s="66"/>
      <c r="N15" s="66"/>
      <c r="O15" s="54">
        <f t="shared" si="20"/>
        <v>0</v>
      </c>
      <c r="P15" s="66"/>
      <c r="Q15" s="66"/>
      <c r="R15" s="54">
        <f t="shared" si="21"/>
        <v>0</v>
      </c>
      <c r="S15" s="66"/>
      <c r="T15" s="66"/>
      <c r="U15" s="66"/>
      <c r="V15" s="66"/>
      <c r="W15" s="66"/>
      <c r="X15" s="66"/>
      <c r="Y15" s="66"/>
      <c r="Z15" s="66"/>
      <c r="AA15" s="289">
        <f t="shared" si="24"/>
        <v>0</v>
      </c>
      <c r="AB15" s="66"/>
      <c r="AC15" s="66"/>
      <c r="AD15" s="158">
        <f t="shared" si="25"/>
        <v>0</v>
      </c>
    </row>
    <row r="16" spans="1:30" ht="12.75" hidden="1" customHeight="1" x14ac:dyDescent="0.2">
      <c r="A16" s="360" t="s">
        <v>425</v>
      </c>
      <c r="B16" s="801" t="s">
        <v>426</v>
      </c>
      <c r="C16" s="785"/>
      <c r="D16" s="288">
        <f t="shared" ref="D16:F16" si="33">+G16+J16+M16+P16+Y16+V16+AB16+S16</f>
        <v>0</v>
      </c>
      <c r="E16" s="54">
        <f t="shared" si="33"/>
        <v>0</v>
      </c>
      <c r="F16" s="158">
        <f t="shared" si="33"/>
        <v>0</v>
      </c>
      <c r="G16" s="300"/>
      <c r="H16" s="66"/>
      <c r="I16" s="54">
        <f t="shared" si="18"/>
        <v>0</v>
      </c>
      <c r="J16" s="66"/>
      <c r="K16" s="66"/>
      <c r="L16" s="54">
        <f t="shared" si="19"/>
        <v>0</v>
      </c>
      <c r="M16" s="66"/>
      <c r="N16" s="66"/>
      <c r="O16" s="54">
        <f t="shared" si="20"/>
        <v>0</v>
      </c>
      <c r="P16" s="66"/>
      <c r="Q16" s="66"/>
      <c r="R16" s="54">
        <f t="shared" si="21"/>
        <v>0</v>
      </c>
      <c r="S16" s="66"/>
      <c r="T16" s="66"/>
      <c r="U16" s="66"/>
      <c r="V16" s="66"/>
      <c r="W16" s="66"/>
      <c r="X16" s="66"/>
      <c r="Y16" s="66"/>
      <c r="Z16" s="66"/>
      <c r="AA16" s="289">
        <f t="shared" si="24"/>
        <v>0</v>
      </c>
      <c r="AB16" s="66"/>
      <c r="AC16" s="66"/>
      <c r="AD16" s="158">
        <f t="shared" si="25"/>
        <v>0</v>
      </c>
    </row>
    <row r="17" spans="1:30" ht="12.75" customHeight="1" x14ac:dyDescent="0.2">
      <c r="A17" s="355" t="s">
        <v>395</v>
      </c>
      <c r="B17" s="802" t="s">
        <v>396</v>
      </c>
      <c r="C17" s="785"/>
      <c r="D17" s="288">
        <f t="shared" ref="D17:F17" si="34">+G17+J17+M17+P17+Y17+V17+AB17+S17</f>
        <v>0</v>
      </c>
      <c r="E17" s="54">
        <f t="shared" si="34"/>
        <v>0</v>
      </c>
      <c r="F17" s="158">
        <f t="shared" si="34"/>
        <v>0</v>
      </c>
      <c r="G17" s="288">
        <f>+G15+G16</f>
        <v>0</v>
      </c>
      <c r="H17" s="54"/>
      <c r="I17" s="54">
        <f t="shared" si="18"/>
        <v>0</v>
      </c>
      <c r="J17" s="54">
        <f>+J15+J16</f>
        <v>0</v>
      </c>
      <c r="K17" s="54"/>
      <c r="L17" s="54">
        <f t="shared" si="19"/>
        <v>0</v>
      </c>
      <c r="M17" s="54">
        <f>+M15+M16</f>
        <v>0</v>
      </c>
      <c r="N17" s="54"/>
      <c r="O17" s="54">
        <f t="shared" si="20"/>
        <v>0</v>
      </c>
      <c r="P17" s="54">
        <f>+P15+P16</f>
        <v>0</v>
      </c>
      <c r="Q17" s="54"/>
      <c r="R17" s="54">
        <f t="shared" si="21"/>
        <v>0</v>
      </c>
      <c r="S17" s="54">
        <f>+S15+S16</f>
        <v>0</v>
      </c>
      <c r="T17" s="54"/>
      <c r="U17" s="54">
        <f t="shared" ref="U17:V17" si="35">+U15+U16</f>
        <v>0</v>
      </c>
      <c r="V17" s="54">
        <f t="shared" si="35"/>
        <v>0</v>
      </c>
      <c r="W17" s="54"/>
      <c r="X17" s="54">
        <f t="shared" ref="X17:Z17" si="36">+X15+X16</f>
        <v>0</v>
      </c>
      <c r="Y17" s="54">
        <f t="shared" si="36"/>
        <v>0</v>
      </c>
      <c r="Z17" s="54">
        <f t="shared" si="36"/>
        <v>0</v>
      </c>
      <c r="AA17" s="289">
        <f t="shared" si="24"/>
        <v>0</v>
      </c>
      <c r="AB17" s="54">
        <f t="shared" ref="AB17:AC17" si="37">+AB15+AB16</f>
        <v>0</v>
      </c>
      <c r="AC17" s="54">
        <f t="shared" si="37"/>
        <v>0</v>
      </c>
      <c r="AD17" s="158">
        <f t="shared" si="25"/>
        <v>0</v>
      </c>
    </row>
    <row r="18" spans="1:30" ht="12.75" customHeight="1" x14ac:dyDescent="0.2">
      <c r="A18" s="360" t="s">
        <v>427</v>
      </c>
      <c r="B18" s="801" t="s">
        <v>428</v>
      </c>
      <c r="C18" s="785"/>
      <c r="D18" s="288">
        <f t="shared" ref="D18:F18" si="38">+G18+J18+M18+P18+Y18+V18+AB18+S18</f>
        <v>0</v>
      </c>
      <c r="E18" s="54">
        <f t="shared" si="38"/>
        <v>0</v>
      </c>
      <c r="F18" s="158">
        <f t="shared" si="38"/>
        <v>0</v>
      </c>
      <c r="G18" s="300"/>
      <c r="H18" s="66"/>
      <c r="I18" s="54">
        <f t="shared" si="18"/>
        <v>0</v>
      </c>
      <c r="J18" s="66"/>
      <c r="K18" s="66"/>
      <c r="L18" s="54">
        <f t="shared" si="19"/>
        <v>0</v>
      </c>
      <c r="M18" s="66"/>
      <c r="N18" s="66"/>
      <c r="O18" s="54">
        <f t="shared" si="20"/>
        <v>0</v>
      </c>
      <c r="P18" s="66"/>
      <c r="Q18" s="66"/>
      <c r="R18" s="54">
        <f t="shared" si="21"/>
        <v>0</v>
      </c>
      <c r="S18" s="66"/>
      <c r="T18" s="66"/>
      <c r="U18" s="54">
        <f t="shared" ref="U18:U24" si="39">+T18+S18</f>
        <v>0</v>
      </c>
      <c r="V18" s="66"/>
      <c r="W18" s="66"/>
      <c r="X18" s="54">
        <f t="shared" ref="X18:X24" si="40">+W18+V18</f>
        <v>0</v>
      </c>
      <c r="Y18" s="66"/>
      <c r="Z18" s="66"/>
      <c r="AA18" s="289">
        <f t="shared" si="24"/>
        <v>0</v>
      </c>
      <c r="AB18" s="66"/>
      <c r="AC18" s="66"/>
      <c r="AD18" s="158">
        <f t="shared" si="25"/>
        <v>0</v>
      </c>
    </row>
    <row r="19" spans="1:30" ht="12.75" customHeight="1" x14ac:dyDescent="0.2">
      <c r="A19" s="360" t="s">
        <v>429</v>
      </c>
      <c r="B19" s="801" t="s">
        <v>430</v>
      </c>
      <c r="C19" s="785"/>
      <c r="D19" s="288">
        <f t="shared" ref="D19:F19" si="41">+G19+J19+M19+P19+Y19+V19+AB19+S19</f>
        <v>0</v>
      </c>
      <c r="E19" s="54">
        <f t="shared" si="41"/>
        <v>0</v>
      </c>
      <c r="F19" s="158">
        <f t="shared" si="41"/>
        <v>0</v>
      </c>
      <c r="G19" s="300"/>
      <c r="H19" s="66"/>
      <c r="I19" s="54">
        <f t="shared" si="18"/>
        <v>0</v>
      </c>
      <c r="J19" s="66"/>
      <c r="K19" s="66"/>
      <c r="L19" s="54">
        <f t="shared" si="19"/>
        <v>0</v>
      </c>
      <c r="M19" s="66"/>
      <c r="N19" s="66"/>
      <c r="O19" s="54">
        <f t="shared" si="20"/>
        <v>0</v>
      </c>
      <c r="P19" s="66"/>
      <c r="Q19" s="66"/>
      <c r="R19" s="54">
        <f t="shared" si="21"/>
        <v>0</v>
      </c>
      <c r="S19" s="66"/>
      <c r="T19" s="66"/>
      <c r="U19" s="54">
        <f t="shared" si="39"/>
        <v>0</v>
      </c>
      <c r="V19" s="66"/>
      <c r="W19" s="66"/>
      <c r="X19" s="54">
        <f t="shared" si="40"/>
        <v>0</v>
      </c>
      <c r="Y19" s="66"/>
      <c r="Z19" s="66"/>
      <c r="AA19" s="289">
        <f t="shared" si="24"/>
        <v>0</v>
      </c>
      <c r="AB19" s="66"/>
      <c r="AC19" s="66"/>
      <c r="AD19" s="158">
        <f t="shared" si="25"/>
        <v>0</v>
      </c>
    </row>
    <row r="20" spans="1:30" ht="12.75" customHeight="1" x14ac:dyDescent="0.2">
      <c r="A20" s="360" t="s">
        <v>431</v>
      </c>
      <c r="B20" s="801" t="s">
        <v>432</v>
      </c>
      <c r="C20" s="785"/>
      <c r="D20" s="288">
        <f t="shared" ref="D20:F20" si="42">+G20+J20+M20+P20+Y20+V20+AB20+S20</f>
        <v>0</v>
      </c>
      <c r="E20" s="54">
        <f t="shared" si="42"/>
        <v>0</v>
      </c>
      <c r="F20" s="158">
        <f t="shared" si="42"/>
        <v>0</v>
      </c>
      <c r="G20" s="300"/>
      <c r="H20" s="66"/>
      <c r="I20" s="54">
        <f t="shared" si="18"/>
        <v>0</v>
      </c>
      <c r="J20" s="66"/>
      <c r="K20" s="66"/>
      <c r="L20" s="54">
        <f t="shared" si="19"/>
        <v>0</v>
      </c>
      <c r="M20" s="66"/>
      <c r="N20" s="66"/>
      <c r="O20" s="54">
        <f t="shared" si="20"/>
        <v>0</v>
      </c>
      <c r="P20" s="66"/>
      <c r="Q20" s="66"/>
      <c r="R20" s="54">
        <f t="shared" si="21"/>
        <v>0</v>
      </c>
      <c r="S20" s="66"/>
      <c r="T20" s="66"/>
      <c r="U20" s="54">
        <f t="shared" si="39"/>
        <v>0</v>
      </c>
      <c r="V20" s="66"/>
      <c r="W20" s="66"/>
      <c r="X20" s="54">
        <f t="shared" si="40"/>
        <v>0</v>
      </c>
      <c r="Y20" s="66"/>
      <c r="Z20" s="66"/>
      <c r="AA20" s="289">
        <f t="shared" si="24"/>
        <v>0</v>
      </c>
      <c r="AB20" s="66"/>
      <c r="AC20" s="66"/>
      <c r="AD20" s="158">
        <f t="shared" si="25"/>
        <v>0</v>
      </c>
    </row>
    <row r="21" spans="1:30" ht="12.75" customHeight="1" x14ac:dyDescent="0.2">
      <c r="A21" s="360" t="s">
        <v>433</v>
      </c>
      <c r="B21" s="801" t="s">
        <v>434</v>
      </c>
      <c r="C21" s="785"/>
      <c r="D21" s="288">
        <f t="shared" ref="D21:F21" si="43">+G21+J21+M21+P21+Y21+V21+AB21+S21</f>
        <v>0</v>
      </c>
      <c r="E21" s="54">
        <f t="shared" si="43"/>
        <v>0</v>
      </c>
      <c r="F21" s="158">
        <f t="shared" si="43"/>
        <v>0</v>
      </c>
      <c r="G21" s="300"/>
      <c r="H21" s="66"/>
      <c r="I21" s="54">
        <f t="shared" si="18"/>
        <v>0</v>
      </c>
      <c r="J21" s="66"/>
      <c r="K21" s="66"/>
      <c r="L21" s="54">
        <f t="shared" si="19"/>
        <v>0</v>
      </c>
      <c r="M21" s="66"/>
      <c r="N21" s="66"/>
      <c r="O21" s="54">
        <f t="shared" si="20"/>
        <v>0</v>
      </c>
      <c r="P21" s="66"/>
      <c r="Q21" s="66"/>
      <c r="R21" s="54">
        <f t="shared" si="21"/>
        <v>0</v>
      </c>
      <c r="S21" s="66"/>
      <c r="T21" s="66"/>
      <c r="U21" s="54">
        <f t="shared" si="39"/>
        <v>0</v>
      </c>
      <c r="V21" s="66"/>
      <c r="W21" s="66"/>
      <c r="X21" s="54">
        <f t="shared" si="40"/>
        <v>0</v>
      </c>
      <c r="Y21" s="66"/>
      <c r="Z21" s="66"/>
      <c r="AA21" s="289">
        <f t="shared" si="24"/>
        <v>0</v>
      </c>
      <c r="AB21" s="66"/>
      <c r="AC21" s="66"/>
      <c r="AD21" s="158">
        <f t="shared" si="25"/>
        <v>0</v>
      </c>
    </row>
    <row r="22" spans="1:30" ht="12.75" customHeight="1" x14ac:dyDescent="0.2">
      <c r="A22" s="360" t="s">
        <v>435</v>
      </c>
      <c r="B22" s="801" t="s">
        <v>436</v>
      </c>
      <c r="C22" s="785"/>
      <c r="D22" s="288">
        <f t="shared" ref="D22:F22" si="44">+G22+J22+M22+P22+Y22+V22+AB22+S22</f>
        <v>0</v>
      </c>
      <c r="E22" s="54">
        <f t="shared" si="44"/>
        <v>0</v>
      </c>
      <c r="F22" s="158">
        <f t="shared" si="44"/>
        <v>0</v>
      </c>
      <c r="G22" s="300"/>
      <c r="H22" s="66"/>
      <c r="I22" s="54">
        <f t="shared" si="18"/>
        <v>0</v>
      </c>
      <c r="J22" s="66"/>
      <c r="K22" s="66"/>
      <c r="L22" s="54">
        <f t="shared" si="19"/>
        <v>0</v>
      </c>
      <c r="M22" s="66"/>
      <c r="N22" s="66"/>
      <c r="O22" s="54">
        <f t="shared" si="20"/>
        <v>0</v>
      </c>
      <c r="P22" s="66"/>
      <c r="Q22" s="66"/>
      <c r="R22" s="54">
        <f t="shared" si="21"/>
        <v>0</v>
      </c>
      <c r="S22" s="66"/>
      <c r="T22" s="66"/>
      <c r="U22" s="54">
        <f t="shared" si="39"/>
        <v>0</v>
      </c>
      <c r="V22" s="66"/>
      <c r="W22" s="66"/>
      <c r="X22" s="54">
        <f t="shared" si="40"/>
        <v>0</v>
      </c>
      <c r="Y22" s="66"/>
      <c r="Z22" s="66"/>
      <c r="AA22" s="289">
        <f t="shared" si="24"/>
        <v>0</v>
      </c>
      <c r="AB22" s="66"/>
      <c r="AC22" s="66"/>
      <c r="AD22" s="158">
        <f t="shared" si="25"/>
        <v>0</v>
      </c>
    </row>
    <row r="23" spans="1:30" ht="12.75" customHeight="1" x14ac:dyDescent="0.2">
      <c r="A23" s="360" t="s">
        <v>437</v>
      </c>
      <c r="B23" s="801" t="s">
        <v>438</v>
      </c>
      <c r="C23" s="785"/>
      <c r="D23" s="288">
        <f t="shared" ref="D23:F23" si="45">+G23+J23+M23+P23+Y23+V23+AB23+S23</f>
        <v>1575</v>
      </c>
      <c r="E23" s="54">
        <f t="shared" si="45"/>
        <v>0</v>
      </c>
      <c r="F23" s="158">
        <f t="shared" si="45"/>
        <v>1575</v>
      </c>
      <c r="G23" s="300"/>
      <c r="H23" s="66"/>
      <c r="I23" s="54">
        <f t="shared" si="18"/>
        <v>0</v>
      </c>
      <c r="J23" s="66"/>
      <c r="K23" s="66"/>
      <c r="L23" s="54">
        <f t="shared" si="19"/>
        <v>0</v>
      </c>
      <c r="M23" s="66"/>
      <c r="N23" s="66"/>
      <c r="O23" s="54">
        <f t="shared" si="20"/>
        <v>0</v>
      </c>
      <c r="P23" s="66"/>
      <c r="Q23" s="66"/>
      <c r="R23" s="54">
        <f t="shared" si="21"/>
        <v>0</v>
      </c>
      <c r="S23" s="66"/>
      <c r="T23" s="66"/>
      <c r="U23" s="54">
        <f t="shared" si="39"/>
        <v>0</v>
      </c>
      <c r="V23" s="66"/>
      <c r="W23" s="66"/>
      <c r="X23" s="54">
        <f t="shared" si="40"/>
        <v>0</v>
      </c>
      <c r="Y23" s="66">
        <v>1575</v>
      </c>
      <c r="Z23" s="66"/>
      <c r="AA23" s="289">
        <f t="shared" si="24"/>
        <v>1575</v>
      </c>
      <c r="AB23" s="66"/>
      <c r="AC23" s="66"/>
      <c r="AD23" s="158">
        <f t="shared" si="25"/>
        <v>0</v>
      </c>
    </row>
    <row r="24" spans="1:30" ht="12.75" customHeight="1" x14ac:dyDescent="0.2">
      <c r="A24" s="360" t="s">
        <v>439</v>
      </c>
      <c r="B24" s="801" t="s">
        <v>440</v>
      </c>
      <c r="C24" s="785"/>
      <c r="D24" s="288">
        <f t="shared" ref="D24:F24" si="46">+G24+J24+M24+P24+Y24+V24+AB24+S24</f>
        <v>0</v>
      </c>
      <c r="E24" s="54">
        <f t="shared" si="46"/>
        <v>0</v>
      </c>
      <c r="F24" s="158">
        <f t="shared" si="46"/>
        <v>0</v>
      </c>
      <c r="G24" s="300"/>
      <c r="H24" s="66"/>
      <c r="I24" s="54">
        <f t="shared" si="18"/>
        <v>0</v>
      </c>
      <c r="J24" s="66"/>
      <c r="K24" s="66"/>
      <c r="L24" s="54">
        <f t="shared" si="19"/>
        <v>0</v>
      </c>
      <c r="M24" s="66"/>
      <c r="N24" s="66"/>
      <c r="O24" s="54">
        <f t="shared" si="20"/>
        <v>0</v>
      </c>
      <c r="P24" s="66"/>
      <c r="Q24" s="66"/>
      <c r="R24" s="54">
        <f t="shared" si="21"/>
        <v>0</v>
      </c>
      <c r="S24" s="66"/>
      <c r="T24" s="66"/>
      <c r="U24" s="54">
        <f t="shared" si="39"/>
        <v>0</v>
      </c>
      <c r="V24" s="66"/>
      <c r="W24" s="66"/>
      <c r="X24" s="54">
        <f t="shared" si="40"/>
        <v>0</v>
      </c>
      <c r="Y24" s="66"/>
      <c r="Z24" s="66"/>
      <c r="AA24" s="289">
        <f t="shared" si="24"/>
        <v>0</v>
      </c>
      <c r="AB24" s="66"/>
      <c r="AC24" s="66"/>
      <c r="AD24" s="158">
        <f t="shared" si="25"/>
        <v>0</v>
      </c>
    </row>
    <row r="25" spans="1:30" ht="12.75" customHeight="1" x14ac:dyDescent="0.2">
      <c r="A25" s="355" t="s">
        <v>397</v>
      </c>
      <c r="B25" s="802" t="s">
        <v>398</v>
      </c>
      <c r="C25" s="785"/>
      <c r="D25" s="288">
        <f t="shared" ref="D25:F25" si="47">+G25+J25+M25+P25+Y25+V25+AB25+S25</f>
        <v>1575</v>
      </c>
      <c r="E25" s="54">
        <f t="shared" si="47"/>
        <v>0</v>
      </c>
      <c r="F25" s="158">
        <f t="shared" si="47"/>
        <v>1575</v>
      </c>
      <c r="G25" s="361">
        <f t="shared" ref="G25:H25" si="48">+G24+G23+G22+G21+G20+G19+G18</f>
        <v>0</v>
      </c>
      <c r="H25" s="54">
        <f t="shared" si="48"/>
        <v>0</v>
      </c>
      <c r="I25" s="54">
        <f t="shared" si="18"/>
        <v>0</v>
      </c>
      <c r="J25" s="54">
        <f t="shared" ref="J25:K25" si="49">+J24+J23+J22+J21+J20+J19+J18</f>
        <v>0</v>
      </c>
      <c r="K25" s="54">
        <f t="shared" si="49"/>
        <v>0</v>
      </c>
      <c r="L25" s="54">
        <f t="shared" si="19"/>
        <v>0</v>
      </c>
      <c r="M25" s="54">
        <f t="shared" ref="M25:N25" si="50">+M24+M23+M22+M21+M20+M19+M18</f>
        <v>0</v>
      </c>
      <c r="N25" s="54">
        <f t="shared" si="50"/>
        <v>0</v>
      </c>
      <c r="O25" s="54">
        <f t="shared" si="20"/>
        <v>0</v>
      </c>
      <c r="P25" s="54">
        <f t="shared" ref="P25:Q25" si="51">+P24+P23+P22+P21+P20+P19+P18</f>
        <v>0</v>
      </c>
      <c r="Q25" s="54">
        <f t="shared" si="51"/>
        <v>0</v>
      </c>
      <c r="R25" s="54">
        <f t="shared" si="21"/>
        <v>0</v>
      </c>
      <c r="S25" s="54">
        <f t="shared" ref="S25:Z25" si="52">+S24+S23+S22+S21+S20+S19+S18</f>
        <v>0</v>
      </c>
      <c r="T25" s="54">
        <f t="shared" si="52"/>
        <v>0</v>
      </c>
      <c r="U25" s="54">
        <f t="shared" si="52"/>
        <v>0</v>
      </c>
      <c r="V25" s="54">
        <f t="shared" si="52"/>
        <v>0</v>
      </c>
      <c r="W25" s="54">
        <f t="shared" si="52"/>
        <v>0</v>
      </c>
      <c r="X25" s="54">
        <f t="shared" si="52"/>
        <v>0</v>
      </c>
      <c r="Y25" s="54">
        <f t="shared" si="52"/>
        <v>1575</v>
      </c>
      <c r="Z25" s="54">
        <f t="shared" si="52"/>
        <v>0</v>
      </c>
      <c r="AA25" s="289">
        <f t="shared" si="24"/>
        <v>1575</v>
      </c>
      <c r="AB25" s="54">
        <f t="shared" ref="AB25:AC25" si="53">+AB24+AB23+AB22+AB21+AB20+AB19+AB18</f>
        <v>0</v>
      </c>
      <c r="AC25" s="54">
        <f t="shared" si="53"/>
        <v>0</v>
      </c>
      <c r="AD25" s="158">
        <f t="shared" si="25"/>
        <v>0</v>
      </c>
    </row>
    <row r="26" spans="1:30" ht="12.75" customHeight="1" x14ac:dyDescent="0.2">
      <c r="A26" s="360" t="s">
        <v>441</v>
      </c>
      <c r="B26" s="801" t="s">
        <v>442</v>
      </c>
      <c r="C26" s="785"/>
      <c r="D26" s="288">
        <f t="shared" ref="D26:F26" si="54">+G26+J26+M26+P26+Y26+V26+AB26+S26</f>
        <v>0</v>
      </c>
      <c r="E26" s="54">
        <f t="shared" si="54"/>
        <v>0</v>
      </c>
      <c r="F26" s="158">
        <f t="shared" si="54"/>
        <v>0</v>
      </c>
      <c r="G26" s="300"/>
      <c r="H26" s="66"/>
      <c r="I26" s="54">
        <f t="shared" si="18"/>
        <v>0</v>
      </c>
      <c r="J26" s="66"/>
      <c r="K26" s="66"/>
      <c r="L26" s="54">
        <f t="shared" si="19"/>
        <v>0</v>
      </c>
      <c r="M26" s="66"/>
      <c r="N26" s="66"/>
      <c r="O26" s="54">
        <f t="shared" si="20"/>
        <v>0</v>
      </c>
      <c r="P26" s="66"/>
      <c r="Q26" s="66"/>
      <c r="R26" s="54">
        <f t="shared" si="21"/>
        <v>0</v>
      </c>
      <c r="S26" s="66"/>
      <c r="T26" s="66"/>
      <c r="U26" s="54">
        <f t="shared" ref="U26:U27" si="55">+T26+S26</f>
        <v>0</v>
      </c>
      <c r="V26" s="66"/>
      <c r="W26" s="66"/>
      <c r="X26" s="54">
        <f t="shared" ref="X26:X27" si="56">+W26+V26</f>
        <v>0</v>
      </c>
      <c r="Y26" s="66"/>
      <c r="Z26" s="66"/>
      <c r="AA26" s="289">
        <f t="shared" si="24"/>
        <v>0</v>
      </c>
      <c r="AB26" s="66"/>
      <c r="AC26" s="66"/>
      <c r="AD26" s="158">
        <f t="shared" si="25"/>
        <v>0</v>
      </c>
    </row>
    <row r="27" spans="1:30" ht="12.75" customHeight="1" x14ac:dyDescent="0.2">
      <c r="A27" s="360" t="s">
        <v>443</v>
      </c>
      <c r="B27" s="801" t="s">
        <v>444</v>
      </c>
      <c r="C27" s="785"/>
      <c r="D27" s="288">
        <f t="shared" ref="D27:F27" si="57">+G27+J27+M27+P27+Y27+V27+AB27+S27</f>
        <v>1000</v>
      </c>
      <c r="E27" s="54">
        <f t="shared" si="57"/>
        <v>0</v>
      </c>
      <c r="F27" s="158">
        <f t="shared" si="57"/>
        <v>1000</v>
      </c>
      <c r="G27" s="300">
        <v>250</v>
      </c>
      <c r="H27" s="66"/>
      <c r="I27" s="54">
        <f t="shared" si="18"/>
        <v>250</v>
      </c>
      <c r="J27" s="66">
        <v>250</v>
      </c>
      <c r="K27" s="66"/>
      <c r="L27" s="54">
        <f t="shared" si="19"/>
        <v>250</v>
      </c>
      <c r="M27" s="66">
        <v>250</v>
      </c>
      <c r="N27" s="66"/>
      <c r="O27" s="54">
        <f t="shared" si="20"/>
        <v>250</v>
      </c>
      <c r="P27" s="66">
        <v>250</v>
      </c>
      <c r="Q27" s="66"/>
      <c r="R27" s="54">
        <f t="shared" si="21"/>
        <v>250</v>
      </c>
      <c r="S27" s="66"/>
      <c r="T27" s="66"/>
      <c r="U27" s="54">
        <f t="shared" si="55"/>
        <v>0</v>
      </c>
      <c r="V27" s="66"/>
      <c r="W27" s="66"/>
      <c r="X27" s="54">
        <f t="shared" si="56"/>
        <v>0</v>
      </c>
      <c r="Y27" s="66"/>
      <c r="Z27" s="66"/>
      <c r="AA27" s="289">
        <f t="shared" si="24"/>
        <v>0</v>
      </c>
      <c r="AB27" s="66"/>
      <c r="AC27" s="66"/>
      <c r="AD27" s="158">
        <f t="shared" si="25"/>
        <v>0</v>
      </c>
    </row>
    <row r="28" spans="1:30" ht="12.75" customHeight="1" x14ac:dyDescent="0.2">
      <c r="A28" s="355" t="s">
        <v>399</v>
      </c>
      <c r="B28" s="802" t="s">
        <v>400</v>
      </c>
      <c r="C28" s="785"/>
      <c r="D28" s="288">
        <f t="shared" ref="D28:F28" si="58">+G28+J28+M28+P28+Y28+V28+AB28+S28</f>
        <v>1000</v>
      </c>
      <c r="E28" s="54">
        <f t="shared" si="58"/>
        <v>0</v>
      </c>
      <c r="F28" s="158">
        <f t="shared" si="58"/>
        <v>1000</v>
      </c>
      <c r="G28" s="361">
        <f t="shared" ref="G28:H28" si="59">SUM(G26:G27)</f>
        <v>250</v>
      </c>
      <c r="H28" s="54">
        <f t="shared" si="59"/>
        <v>0</v>
      </c>
      <c r="I28" s="54">
        <f t="shared" si="18"/>
        <v>250</v>
      </c>
      <c r="J28" s="54">
        <f t="shared" ref="J28:K28" si="60">SUM(J26:J27)</f>
        <v>250</v>
      </c>
      <c r="K28" s="54">
        <f t="shared" si="60"/>
        <v>0</v>
      </c>
      <c r="L28" s="54">
        <f t="shared" si="19"/>
        <v>250</v>
      </c>
      <c r="M28" s="54">
        <f t="shared" ref="M28:N28" si="61">SUM(M26:M27)</f>
        <v>250</v>
      </c>
      <c r="N28" s="54">
        <f t="shared" si="61"/>
        <v>0</v>
      </c>
      <c r="O28" s="54">
        <f t="shared" si="20"/>
        <v>250</v>
      </c>
      <c r="P28" s="54">
        <f t="shared" ref="P28:Q28" si="62">SUM(P26:P27)</f>
        <v>250</v>
      </c>
      <c r="Q28" s="54">
        <f t="shared" si="62"/>
        <v>0</v>
      </c>
      <c r="R28" s="54">
        <f t="shared" si="21"/>
        <v>250</v>
      </c>
      <c r="S28" s="54">
        <f t="shared" ref="S28:Z28" si="63">SUM(S26:S27)</f>
        <v>0</v>
      </c>
      <c r="T28" s="54">
        <f t="shared" si="63"/>
        <v>0</v>
      </c>
      <c r="U28" s="54">
        <f t="shared" si="63"/>
        <v>0</v>
      </c>
      <c r="V28" s="54">
        <f t="shared" si="63"/>
        <v>0</v>
      </c>
      <c r="W28" s="54">
        <f t="shared" si="63"/>
        <v>0</v>
      </c>
      <c r="X28" s="54">
        <f t="shared" si="63"/>
        <v>0</v>
      </c>
      <c r="Y28" s="54">
        <f t="shared" si="63"/>
        <v>0</v>
      </c>
      <c r="Z28" s="54">
        <f t="shared" si="63"/>
        <v>0</v>
      </c>
      <c r="AA28" s="289">
        <f t="shared" si="24"/>
        <v>0</v>
      </c>
      <c r="AB28" s="54">
        <f t="shared" ref="AB28:AC28" si="64">SUM(AB26:AB27)</f>
        <v>0</v>
      </c>
      <c r="AC28" s="54">
        <f t="shared" si="64"/>
        <v>0</v>
      </c>
      <c r="AD28" s="158">
        <f t="shared" si="25"/>
        <v>0</v>
      </c>
    </row>
    <row r="29" spans="1:30" ht="12.75" customHeight="1" x14ac:dyDescent="0.2">
      <c r="A29" s="360" t="s">
        <v>445</v>
      </c>
      <c r="B29" s="801" t="s">
        <v>446</v>
      </c>
      <c r="C29" s="785"/>
      <c r="D29" s="288">
        <f t="shared" ref="D29:F29" si="65">+G29+J29+M29+P29+Y29+V29+AB29+S29</f>
        <v>1063</v>
      </c>
      <c r="E29" s="54">
        <f t="shared" si="65"/>
        <v>0</v>
      </c>
      <c r="F29" s="158">
        <f t="shared" si="65"/>
        <v>1063</v>
      </c>
      <c r="G29" s="300"/>
      <c r="H29" s="66"/>
      <c r="I29" s="54">
        <f t="shared" si="18"/>
        <v>0</v>
      </c>
      <c r="J29" s="66"/>
      <c r="K29" s="66"/>
      <c r="L29" s="54">
        <f t="shared" si="19"/>
        <v>0</v>
      </c>
      <c r="M29" s="66"/>
      <c r="N29" s="66"/>
      <c r="O29" s="54">
        <f t="shared" si="20"/>
        <v>0</v>
      </c>
      <c r="P29" s="66"/>
      <c r="Q29" s="66"/>
      <c r="R29" s="54">
        <f t="shared" si="21"/>
        <v>0</v>
      </c>
      <c r="S29" s="66"/>
      <c r="T29" s="66"/>
      <c r="U29" s="54">
        <f t="shared" ref="U29:U33" si="66">+T29+S29</f>
        <v>0</v>
      </c>
      <c r="V29" s="66"/>
      <c r="W29" s="66"/>
      <c r="X29" s="54">
        <f t="shared" ref="X29:X33" si="67">+W29+V29</f>
        <v>0</v>
      </c>
      <c r="Y29" s="66">
        <f>425+425+106+107</f>
        <v>1063</v>
      </c>
      <c r="Z29" s="66"/>
      <c r="AA29" s="289">
        <f t="shared" si="24"/>
        <v>1063</v>
      </c>
      <c r="AB29" s="66"/>
      <c r="AC29" s="66"/>
      <c r="AD29" s="158">
        <f t="shared" si="25"/>
        <v>0</v>
      </c>
    </row>
    <row r="30" spans="1:30" ht="12.75" customHeight="1" x14ac:dyDescent="0.2">
      <c r="A30" s="360" t="s">
        <v>447</v>
      </c>
      <c r="B30" s="801" t="s">
        <v>448</v>
      </c>
      <c r="C30" s="785"/>
      <c r="D30" s="288">
        <f t="shared" ref="D30:F30" si="68">+G30+J30+M30+P30+Y30+V30+AB30+S30</f>
        <v>67965</v>
      </c>
      <c r="E30" s="54">
        <f t="shared" si="68"/>
        <v>0</v>
      </c>
      <c r="F30" s="158">
        <f t="shared" si="68"/>
        <v>67965</v>
      </c>
      <c r="G30" s="300"/>
      <c r="H30" s="66"/>
      <c r="I30" s="54">
        <f t="shared" si="18"/>
        <v>0</v>
      </c>
      <c r="J30" s="66">
        <v>951</v>
      </c>
      <c r="K30" s="66"/>
      <c r="L30" s="54">
        <f t="shared" si="19"/>
        <v>951</v>
      </c>
      <c r="M30" s="66">
        <v>25937</v>
      </c>
      <c r="N30" s="66"/>
      <c r="O30" s="54">
        <f t="shared" si="20"/>
        <v>25937</v>
      </c>
      <c r="P30" s="66"/>
      <c r="Q30" s="66"/>
      <c r="R30" s="54">
        <f t="shared" si="21"/>
        <v>0</v>
      </c>
      <c r="S30" s="66"/>
      <c r="T30" s="66"/>
      <c r="U30" s="54">
        <f t="shared" si="66"/>
        <v>0</v>
      </c>
      <c r="V30" s="66"/>
      <c r="W30" s="66"/>
      <c r="X30" s="54">
        <f t="shared" si="67"/>
        <v>0</v>
      </c>
      <c r="Y30" s="66">
        <v>41077</v>
      </c>
      <c r="Z30" s="66"/>
      <c r="AA30" s="289">
        <f t="shared" si="24"/>
        <v>41077</v>
      </c>
      <c r="AB30" s="66"/>
      <c r="AC30" s="66"/>
      <c r="AD30" s="158">
        <f t="shared" si="25"/>
        <v>0</v>
      </c>
    </row>
    <row r="31" spans="1:30" ht="12.75" customHeight="1" x14ac:dyDescent="0.2">
      <c r="A31" s="360" t="s">
        <v>449</v>
      </c>
      <c r="B31" s="801" t="s">
        <v>450</v>
      </c>
      <c r="C31" s="785"/>
      <c r="D31" s="288">
        <f t="shared" ref="D31:F31" si="69">+G31+J31+M31+P31+Y31+V31+AB31+S31</f>
        <v>0</v>
      </c>
      <c r="E31" s="54">
        <f t="shared" si="69"/>
        <v>0</v>
      </c>
      <c r="F31" s="158">
        <f t="shared" si="69"/>
        <v>0</v>
      </c>
      <c r="G31" s="300"/>
      <c r="H31" s="66"/>
      <c r="I31" s="54">
        <f t="shared" si="18"/>
        <v>0</v>
      </c>
      <c r="J31" s="66"/>
      <c r="K31" s="66"/>
      <c r="L31" s="54">
        <f t="shared" si="19"/>
        <v>0</v>
      </c>
      <c r="M31" s="66"/>
      <c r="N31" s="66"/>
      <c r="O31" s="54">
        <f t="shared" si="20"/>
        <v>0</v>
      </c>
      <c r="P31" s="66"/>
      <c r="Q31" s="66"/>
      <c r="R31" s="54">
        <f t="shared" si="21"/>
        <v>0</v>
      </c>
      <c r="S31" s="66"/>
      <c r="T31" s="66"/>
      <c r="U31" s="54">
        <f t="shared" si="66"/>
        <v>0</v>
      </c>
      <c r="V31" s="66"/>
      <c r="W31" s="66"/>
      <c r="X31" s="54">
        <f t="shared" si="67"/>
        <v>0</v>
      </c>
      <c r="Y31" s="66"/>
      <c r="Z31" s="66"/>
      <c r="AA31" s="289">
        <f t="shared" si="24"/>
        <v>0</v>
      </c>
      <c r="AB31" s="66"/>
      <c r="AC31" s="66"/>
      <c r="AD31" s="158">
        <f t="shared" si="25"/>
        <v>0</v>
      </c>
    </row>
    <row r="32" spans="1:30" ht="12.75" customHeight="1" x14ac:dyDescent="0.2">
      <c r="A32" s="360" t="s">
        <v>451</v>
      </c>
      <c r="B32" s="801" t="s">
        <v>452</v>
      </c>
      <c r="C32" s="785"/>
      <c r="D32" s="288">
        <f t="shared" ref="D32:F32" si="70">+G32+J32+M32+P32+Y32+V32+AB32+S32</f>
        <v>0</v>
      </c>
      <c r="E32" s="54">
        <f t="shared" si="70"/>
        <v>0</v>
      </c>
      <c r="F32" s="158">
        <f t="shared" si="70"/>
        <v>0</v>
      </c>
      <c r="G32" s="300"/>
      <c r="H32" s="66"/>
      <c r="I32" s="54">
        <f t="shared" si="18"/>
        <v>0</v>
      </c>
      <c r="J32" s="66"/>
      <c r="K32" s="66"/>
      <c r="L32" s="54">
        <f t="shared" si="19"/>
        <v>0</v>
      </c>
      <c r="M32" s="66"/>
      <c r="N32" s="66"/>
      <c r="O32" s="54">
        <f t="shared" si="20"/>
        <v>0</v>
      </c>
      <c r="P32" s="66"/>
      <c r="Q32" s="66"/>
      <c r="R32" s="54">
        <f t="shared" si="21"/>
        <v>0</v>
      </c>
      <c r="S32" s="66"/>
      <c r="T32" s="66"/>
      <c r="U32" s="54">
        <f t="shared" si="66"/>
        <v>0</v>
      </c>
      <c r="V32" s="66"/>
      <c r="W32" s="66"/>
      <c r="X32" s="54">
        <f t="shared" si="67"/>
        <v>0</v>
      </c>
      <c r="Y32" s="66"/>
      <c r="Z32" s="66"/>
      <c r="AA32" s="289">
        <f t="shared" si="24"/>
        <v>0</v>
      </c>
      <c r="AB32" s="66"/>
      <c r="AC32" s="66"/>
      <c r="AD32" s="158">
        <f t="shared" si="25"/>
        <v>0</v>
      </c>
    </row>
    <row r="33" spans="1:30" ht="12.75" customHeight="1" x14ac:dyDescent="0.2">
      <c r="A33" s="360" t="s">
        <v>453</v>
      </c>
      <c r="B33" s="801" t="s">
        <v>454</v>
      </c>
      <c r="C33" s="785"/>
      <c r="D33" s="288">
        <f t="shared" ref="D33:F33" si="71">+G33+J33+M33+P33+Y33+V33+AB33+S33</f>
        <v>7497</v>
      </c>
      <c r="E33" s="54">
        <f t="shared" si="71"/>
        <v>0</v>
      </c>
      <c r="F33" s="158">
        <f t="shared" si="71"/>
        <v>7497</v>
      </c>
      <c r="G33" s="300"/>
      <c r="H33" s="66"/>
      <c r="I33" s="54">
        <f t="shared" si="18"/>
        <v>0</v>
      </c>
      <c r="J33" s="66">
        <v>8</v>
      </c>
      <c r="K33" s="66"/>
      <c r="L33" s="54">
        <f t="shared" si="19"/>
        <v>8</v>
      </c>
      <c r="M33" s="66">
        <v>1535</v>
      </c>
      <c r="N33" s="66"/>
      <c r="O33" s="54">
        <f t="shared" si="20"/>
        <v>1535</v>
      </c>
      <c r="P33" s="66"/>
      <c r="Q33" s="66"/>
      <c r="R33" s="54">
        <f t="shared" si="21"/>
        <v>0</v>
      </c>
      <c r="S33" s="66"/>
      <c r="T33" s="66"/>
      <c r="U33" s="54">
        <f t="shared" si="66"/>
        <v>0</v>
      </c>
      <c r="V33" s="66"/>
      <c r="W33" s="66"/>
      <c r="X33" s="54">
        <f t="shared" si="67"/>
        <v>0</v>
      </c>
      <c r="Y33" s="66">
        <f>1575+588+3000+394+397</f>
        <v>5954</v>
      </c>
      <c r="Z33" s="66"/>
      <c r="AA33" s="289">
        <f t="shared" si="24"/>
        <v>5954</v>
      </c>
      <c r="AB33" s="66"/>
      <c r="AC33" s="66"/>
      <c r="AD33" s="158">
        <f t="shared" si="25"/>
        <v>0</v>
      </c>
    </row>
    <row r="34" spans="1:30" ht="12.75" customHeight="1" x14ac:dyDescent="0.2">
      <c r="A34" s="355" t="s">
        <v>401</v>
      </c>
      <c r="B34" s="802" t="s">
        <v>402</v>
      </c>
      <c r="C34" s="785"/>
      <c r="D34" s="288">
        <f t="shared" ref="D34:F34" si="72">+G34+J34+M34+P34+Y34+V34+AB34+S34</f>
        <v>76525</v>
      </c>
      <c r="E34" s="54">
        <f t="shared" si="72"/>
        <v>0</v>
      </c>
      <c r="F34" s="158">
        <f t="shared" si="72"/>
        <v>76525</v>
      </c>
      <c r="G34" s="361">
        <f t="shared" ref="G34:H34" si="73">SUM(G29:G33)</f>
        <v>0</v>
      </c>
      <c r="H34" s="54">
        <f t="shared" si="73"/>
        <v>0</v>
      </c>
      <c r="I34" s="54">
        <f t="shared" si="18"/>
        <v>0</v>
      </c>
      <c r="J34" s="54">
        <f t="shared" ref="J34:K34" si="74">SUM(J29:J33)</f>
        <v>959</v>
      </c>
      <c r="K34" s="54">
        <f t="shared" si="74"/>
        <v>0</v>
      </c>
      <c r="L34" s="54">
        <f t="shared" si="19"/>
        <v>959</v>
      </c>
      <c r="M34" s="54">
        <f t="shared" ref="M34:N34" si="75">SUM(M29:M33)</f>
        <v>27472</v>
      </c>
      <c r="N34" s="54">
        <f t="shared" si="75"/>
        <v>0</v>
      </c>
      <c r="O34" s="54">
        <f t="shared" si="20"/>
        <v>27472</v>
      </c>
      <c r="P34" s="54">
        <f t="shared" ref="P34:Q34" si="76">SUM(P29:P33)</f>
        <v>0</v>
      </c>
      <c r="Q34" s="54">
        <f t="shared" si="76"/>
        <v>0</v>
      </c>
      <c r="R34" s="54">
        <f t="shared" si="21"/>
        <v>0</v>
      </c>
      <c r="S34" s="54">
        <f t="shared" ref="S34:Z34" si="77">SUM(S29:S33)</f>
        <v>0</v>
      </c>
      <c r="T34" s="54">
        <f t="shared" si="77"/>
        <v>0</v>
      </c>
      <c r="U34" s="54">
        <f t="shared" si="77"/>
        <v>0</v>
      </c>
      <c r="V34" s="54">
        <f t="shared" si="77"/>
        <v>0</v>
      </c>
      <c r="W34" s="54">
        <f t="shared" si="77"/>
        <v>0</v>
      </c>
      <c r="X34" s="54">
        <f t="shared" si="77"/>
        <v>0</v>
      </c>
      <c r="Y34" s="54">
        <f t="shared" si="77"/>
        <v>48094</v>
      </c>
      <c r="Z34" s="54">
        <f t="shared" si="77"/>
        <v>0</v>
      </c>
      <c r="AA34" s="289">
        <f t="shared" si="24"/>
        <v>48094</v>
      </c>
      <c r="AB34" s="54">
        <f t="shared" ref="AB34:AC34" si="78">SUM(AB29:AB33)</f>
        <v>0</v>
      </c>
      <c r="AC34" s="54">
        <f t="shared" si="78"/>
        <v>0</v>
      </c>
      <c r="AD34" s="158">
        <f t="shared" si="25"/>
        <v>0</v>
      </c>
    </row>
    <row r="35" spans="1:30" ht="12.75" customHeight="1" x14ac:dyDescent="0.2">
      <c r="A35" s="355" t="s">
        <v>403</v>
      </c>
      <c r="B35" s="802" t="s">
        <v>126</v>
      </c>
      <c r="C35" s="785"/>
      <c r="D35" s="288">
        <f t="shared" ref="D35:F35" si="79">+G35+J35+M35+P35+Y35+V35+AB35+S35</f>
        <v>79100</v>
      </c>
      <c r="E35" s="54">
        <f t="shared" si="79"/>
        <v>0</v>
      </c>
      <c r="F35" s="158">
        <f t="shared" si="79"/>
        <v>79100</v>
      </c>
      <c r="G35" s="361">
        <f t="shared" ref="G35:H35" si="80">+G34+G28+G25+G17+G14</f>
        <v>250</v>
      </c>
      <c r="H35" s="54">
        <f t="shared" si="80"/>
        <v>0</v>
      </c>
      <c r="I35" s="54">
        <f t="shared" si="18"/>
        <v>250</v>
      </c>
      <c r="J35" s="54">
        <f t="shared" ref="J35:K35" si="81">+J34+J28+J25+J17+J14</f>
        <v>1209</v>
      </c>
      <c r="K35" s="54">
        <f t="shared" si="81"/>
        <v>0</v>
      </c>
      <c r="L35" s="54">
        <f t="shared" si="19"/>
        <v>1209</v>
      </c>
      <c r="M35" s="54">
        <f t="shared" ref="M35:N35" si="82">+M34+M28+M25+M17+M14</f>
        <v>27722</v>
      </c>
      <c r="N35" s="54">
        <f t="shared" si="82"/>
        <v>0</v>
      </c>
      <c r="O35" s="54">
        <f t="shared" si="20"/>
        <v>27722</v>
      </c>
      <c r="P35" s="54">
        <f t="shared" ref="P35:Q35" si="83">+P34+P28+P25+P17+P14</f>
        <v>250</v>
      </c>
      <c r="Q35" s="54">
        <f t="shared" si="83"/>
        <v>0</v>
      </c>
      <c r="R35" s="54">
        <f t="shared" si="21"/>
        <v>250</v>
      </c>
      <c r="S35" s="54">
        <f t="shared" ref="S35:Z35" si="84">+S34+S28+S25+S17+S14</f>
        <v>0</v>
      </c>
      <c r="T35" s="54">
        <f t="shared" si="84"/>
        <v>0</v>
      </c>
      <c r="U35" s="54">
        <f t="shared" si="84"/>
        <v>0</v>
      </c>
      <c r="V35" s="54">
        <f t="shared" si="84"/>
        <v>0</v>
      </c>
      <c r="W35" s="54">
        <f t="shared" si="84"/>
        <v>0</v>
      </c>
      <c r="X35" s="54">
        <f t="shared" si="84"/>
        <v>0</v>
      </c>
      <c r="Y35" s="54">
        <f t="shared" si="84"/>
        <v>49669</v>
      </c>
      <c r="Z35" s="54">
        <f t="shared" si="84"/>
        <v>0</v>
      </c>
      <c r="AA35" s="289">
        <f t="shared" si="24"/>
        <v>49669</v>
      </c>
      <c r="AB35" s="54">
        <f t="shared" ref="AB35:AC35" si="85">+AB34+AB28+AB25+AB17+AB14</f>
        <v>0</v>
      </c>
      <c r="AC35" s="54">
        <f t="shared" si="85"/>
        <v>0</v>
      </c>
      <c r="AD35" s="158">
        <f t="shared" si="25"/>
        <v>0</v>
      </c>
    </row>
    <row r="36" spans="1:30" ht="11.25" customHeight="1" x14ac:dyDescent="0.2">
      <c r="A36" s="356"/>
      <c r="B36" s="357"/>
      <c r="C36" s="293"/>
      <c r="D36" s="294"/>
      <c r="E36" s="286"/>
      <c r="F36" s="358"/>
      <c r="G36" s="29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286"/>
      <c r="S36" s="55"/>
      <c r="T36" s="55"/>
      <c r="U36" s="286"/>
      <c r="V36" s="55"/>
      <c r="W36" s="55"/>
      <c r="X36" s="286"/>
      <c r="Y36" s="55"/>
      <c r="Z36" s="55"/>
      <c r="AA36" s="286"/>
      <c r="AB36" s="359"/>
      <c r="AC36" s="55"/>
      <c r="AD36" s="358"/>
    </row>
    <row r="37" spans="1:30" ht="12" customHeight="1" x14ac:dyDescent="0.2">
      <c r="A37" s="356"/>
      <c r="B37" s="813"/>
      <c r="C37" s="794"/>
      <c r="D37" s="294"/>
      <c r="E37" s="286"/>
      <c r="F37" s="358"/>
      <c r="G37" s="295"/>
      <c r="H37" s="55"/>
      <c r="I37" s="286"/>
      <c r="J37" s="55"/>
      <c r="K37" s="55"/>
      <c r="L37" s="286"/>
      <c r="M37" s="55"/>
      <c r="N37" s="55"/>
      <c r="O37" s="286"/>
      <c r="P37" s="55"/>
      <c r="Q37" s="55"/>
      <c r="R37" s="286"/>
      <c r="S37" s="55"/>
      <c r="T37" s="55"/>
      <c r="U37" s="286"/>
      <c r="V37" s="55"/>
      <c r="W37" s="55"/>
      <c r="X37" s="286"/>
      <c r="Y37" s="55"/>
      <c r="Z37" s="55"/>
      <c r="AA37" s="286"/>
      <c r="AB37" s="359"/>
      <c r="AC37" s="55"/>
      <c r="AD37" s="358"/>
    </row>
    <row r="38" spans="1:30" ht="12.75" hidden="1" customHeight="1" x14ac:dyDescent="0.2">
      <c r="A38" s="291" t="s">
        <v>455</v>
      </c>
      <c r="B38" s="814" t="s">
        <v>456</v>
      </c>
      <c r="C38" s="794"/>
      <c r="D38" s="294">
        <f t="shared" ref="D38:F38" si="86">+G38+J38+M38+P38+Y38+V38</f>
        <v>0</v>
      </c>
      <c r="E38" s="286">
        <f t="shared" si="86"/>
        <v>0</v>
      </c>
      <c r="F38" s="358">
        <f t="shared" si="86"/>
        <v>0</v>
      </c>
      <c r="G38" s="295"/>
      <c r="H38" s="55"/>
      <c r="I38" s="286">
        <f t="shared" ref="I38:I44" si="87">+H38+G38</f>
        <v>0</v>
      </c>
      <c r="J38" s="55"/>
      <c r="K38" s="55"/>
      <c r="L38" s="286">
        <f t="shared" ref="L38:L44" si="88">+K38+J38</f>
        <v>0</v>
      </c>
      <c r="M38" s="55"/>
      <c r="N38" s="55"/>
      <c r="O38" s="286">
        <f t="shared" ref="O38:O44" si="89">+N38+M38</f>
        <v>0</v>
      </c>
      <c r="P38" s="55"/>
      <c r="Q38" s="55"/>
      <c r="R38" s="286">
        <f t="shared" ref="R38:R44" si="90">+Q38+P38</f>
        <v>0</v>
      </c>
      <c r="S38" s="55"/>
      <c r="T38" s="55"/>
      <c r="U38" s="286">
        <f t="shared" ref="U38:U44" si="91">+T38+S38</f>
        <v>0</v>
      </c>
      <c r="V38" s="55"/>
      <c r="W38" s="55"/>
      <c r="X38" s="286">
        <f t="shared" ref="X38:X44" si="92">+W38+V38</f>
        <v>0</v>
      </c>
      <c r="Y38" s="55"/>
      <c r="Z38" s="55"/>
      <c r="AA38" s="286">
        <f t="shared" ref="AA38:AA44" si="93">+Y38+Z38</f>
        <v>0</v>
      </c>
      <c r="AB38" s="359"/>
      <c r="AC38" s="55"/>
      <c r="AD38" s="358">
        <f t="shared" ref="AD38:AD44" si="94">+AB38+AC38</f>
        <v>0</v>
      </c>
    </row>
    <row r="39" spans="1:30" ht="12.75" hidden="1" customHeight="1" x14ac:dyDescent="0.2">
      <c r="A39" s="291" t="s">
        <v>457</v>
      </c>
      <c r="B39" s="814" t="s">
        <v>514</v>
      </c>
      <c r="C39" s="794"/>
      <c r="D39" s="294">
        <f t="shared" ref="D39:F39" si="95">+G39+J39+M39+P39+Y39+V39</f>
        <v>0</v>
      </c>
      <c r="E39" s="286">
        <f t="shared" si="95"/>
        <v>0</v>
      </c>
      <c r="F39" s="358">
        <f t="shared" si="95"/>
        <v>0</v>
      </c>
      <c r="G39" s="295"/>
      <c r="H39" s="55"/>
      <c r="I39" s="286">
        <f t="shared" si="87"/>
        <v>0</v>
      </c>
      <c r="J39" s="55"/>
      <c r="K39" s="55"/>
      <c r="L39" s="286">
        <f t="shared" si="88"/>
        <v>0</v>
      </c>
      <c r="M39" s="55"/>
      <c r="N39" s="55"/>
      <c r="O39" s="286">
        <f t="shared" si="89"/>
        <v>0</v>
      </c>
      <c r="P39" s="55"/>
      <c r="Q39" s="55"/>
      <c r="R39" s="286">
        <f t="shared" si="90"/>
        <v>0</v>
      </c>
      <c r="S39" s="55"/>
      <c r="T39" s="55"/>
      <c r="U39" s="286">
        <f t="shared" si="91"/>
        <v>0</v>
      </c>
      <c r="V39" s="55"/>
      <c r="W39" s="55"/>
      <c r="X39" s="286">
        <f t="shared" si="92"/>
        <v>0</v>
      </c>
      <c r="Y39" s="55"/>
      <c r="Z39" s="55"/>
      <c r="AA39" s="286">
        <f t="shared" si="93"/>
        <v>0</v>
      </c>
      <c r="AB39" s="359"/>
      <c r="AC39" s="55"/>
      <c r="AD39" s="358">
        <f t="shared" si="94"/>
        <v>0</v>
      </c>
    </row>
    <row r="40" spans="1:30" ht="23.25" hidden="1" customHeight="1" x14ac:dyDescent="0.2">
      <c r="A40" s="291" t="s">
        <v>459</v>
      </c>
      <c r="B40" s="814" t="s">
        <v>460</v>
      </c>
      <c r="C40" s="794"/>
      <c r="D40" s="294">
        <f t="shared" ref="D40:F40" si="96">+G40+J40+M40+P40+Y40+V40</f>
        <v>0</v>
      </c>
      <c r="E40" s="286">
        <f t="shared" si="96"/>
        <v>0</v>
      </c>
      <c r="F40" s="358">
        <f t="shared" si="96"/>
        <v>0</v>
      </c>
      <c r="G40" s="295"/>
      <c r="H40" s="55"/>
      <c r="I40" s="286">
        <f t="shared" si="87"/>
        <v>0</v>
      </c>
      <c r="J40" s="55"/>
      <c r="K40" s="55"/>
      <c r="L40" s="286">
        <f t="shared" si="88"/>
        <v>0</v>
      </c>
      <c r="M40" s="55"/>
      <c r="N40" s="55"/>
      <c r="O40" s="286">
        <f t="shared" si="89"/>
        <v>0</v>
      </c>
      <c r="P40" s="55"/>
      <c r="Q40" s="55"/>
      <c r="R40" s="286">
        <f t="shared" si="90"/>
        <v>0</v>
      </c>
      <c r="S40" s="55"/>
      <c r="T40" s="55"/>
      <c r="U40" s="286">
        <f t="shared" si="91"/>
        <v>0</v>
      </c>
      <c r="V40" s="55"/>
      <c r="W40" s="55"/>
      <c r="X40" s="286">
        <f t="shared" si="92"/>
        <v>0</v>
      </c>
      <c r="Y40" s="55"/>
      <c r="Z40" s="55"/>
      <c r="AA40" s="286">
        <f t="shared" si="93"/>
        <v>0</v>
      </c>
      <c r="AB40" s="359"/>
      <c r="AC40" s="55"/>
      <c r="AD40" s="358">
        <f t="shared" si="94"/>
        <v>0</v>
      </c>
    </row>
    <row r="41" spans="1:30" ht="25.5" hidden="1" customHeight="1" x14ac:dyDescent="0.2">
      <c r="A41" s="291" t="s">
        <v>461</v>
      </c>
      <c r="B41" s="814" t="s">
        <v>515</v>
      </c>
      <c r="C41" s="794"/>
      <c r="D41" s="294">
        <f t="shared" ref="D41:F41" si="97">+G41+J41+M41+P41+Y41+V41</f>
        <v>0</v>
      </c>
      <c r="E41" s="286">
        <f t="shared" si="97"/>
        <v>0</v>
      </c>
      <c r="F41" s="358">
        <f t="shared" si="97"/>
        <v>0</v>
      </c>
      <c r="G41" s="295"/>
      <c r="H41" s="55"/>
      <c r="I41" s="286">
        <f t="shared" si="87"/>
        <v>0</v>
      </c>
      <c r="J41" s="55"/>
      <c r="K41" s="55"/>
      <c r="L41" s="286">
        <f t="shared" si="88"/>
        <v>0</v>
      </c>
      <c r="M41" s="55"/>
      <c r="N41" s="55"/>
      <c r="O41" s="286">
        <f t="shared" si="89"/>
        <v>0</v>
      </c>
      <c r="P41" s="55"/>
      <c r="Q41" s="55"/>
      <c r="R41" s="286">
        <f t="shared" si="90"/>
        <v>0</v>
      </c>
      <c r="S41" s="55"/>
      <c r="T41" s="55"/>
      <c r="U41" s="286">
        <f t="shared" si="91"/>
        <v>0</v>
      </c>
      <c r="V41" s="55"/>
      <c r="W41" s="55"/>
      <c r="X41" s="286">
        <f t="shared" si="92"/>
        <v>0</v>
      </c>
      <c r="Y41" s="55"/>
      <c r="Z41" s="55"/>
      <c r="AA41" s="286">
        <f t="shared" si="93"/>
        <v>0</v>
      </c>
      <c r="AB41" s="359"/>
      <c r="AC41" s="55"/>
      <c r="AD41" s="358">
        <f t="shared" si="94"/>
        <v>0</v>
      </c>
    </row>
    <row r="42" spans="1:30" ht="27" hidden="1" customHeight="1" x14ac:dyDescent="0.2">
      <c r="A42" s="291" t="s">
        <v>463</v>
      </c>
      <c r="B42" s="814" t="s">
        <v>464</v>
      </c>
      <c r="C42" s="794"/>
      <c r="D42" s="294">
        <f t="shared" ref="D42:F42" si="98">+G42+J42+M42+P42+Y42+V42</f>
        <v>0</v>
      </c>
      <c r="E42" s="286">
        <f t="shared" si="98"/>
        <v>0</v>
      </c>
      <c r="F42" s="358">
        <f t="shared" si="98"/>
        <v>0</v>
      </c>
      <c r="G42" s="295"/>
      <c r="H42" s="55"/>
      <c r="I42" s="286">
        <f t="shared" si="87"/>
        <v>0</v>
      </c>
      <c r="J42" s="55"/>
      <c r="K42" s="55"/>
      <c r="L42" s="286">
        <f t="shared" si="88"/>
        <v>0</v>
      </c>
      <c r="M42" s="55"/>
      <c r="N42" s="55"/>
      <c r="O42" s="286">
        <f t="shared" si="89"/>
        <v>0</v>
      </c>
      <c r="P42" s="55"/>
      <c r="Q42" s="55"/>
      <c r="R42" s="286">
        <f t="shared" si="90"/>
        <v>0</v>
      </c>
      <c r="S42" s="55"/>
      <c r="T42" s="55"/>
      <c r="U42" s="286">
        <f t="shared" si="91"/>
        <v>0</v>
      </c>
      <c r="V42" s="55"/>
      <c r="W42" s="55"/>
      <c r="X42" s="286">
        <f t="shared" si="92"/>
        <v>0</v>
      </c>
      <c r="Y42" s="55"/>
      <c r="Z42" s="55"/>
      <c r="AA42" s="286">
        <f t="shared" si="93"/>
        <v>0</v>
      </c>
      <c r="AB42" s="359"/>
      <c r="AC42" s="55"/>
      <c r="AD42" s="358">
        <f t="shared" si="94"/>
        <v>0</v>
      </c>
    </row>
    <row r="43" spans="1:30" ht="12.75" hidden="1" customHeight="1" x14ac:dyDescent="0.2">
      <c r="A43" s="291" t="s">
        <v>465</v>
      </c>
      <c r="B43" s="815" t="s">
        <v>466</v>
      </c>
      <c r="C43" s="794"/>
      <c r="D43" s="294">
        <f t="shared" ref="D43:F43" si="99">+G43+J43+M43+P43+Y43+V43</f>
        <v>0</v>
      </c>
      <c r="E43" s="286">
        <f t="shared" si="99"/>
        <v>0</v>
      </c>
      <c r="F43" s="358">
        <f t="shared" si="99"/>
        <v>0</v>
      </c>
      <c r="G43" s="295"/>
      <c r="H43" s="55"/>
      <c r="I43" s="286">
        <f t="shared" si="87"/>
        <v>0</v>
      </c>
      <c r="J43" s="55"/>
      <c r="K43" s="55"/>
      <c r="L43" s="286">
        <f t="shared" si="88"/>
        <v>0</v>
      </c>
      <c r="M43" s="55"/>
      <c r="N43" s="55"/>
      <c r="O43" s="286">
        <f t="shared" si="89"/>
        <v>0</v>
      </c>
      <c r="P43" s="55"/>
      <c r="Q43" s="55"/>
      <c r="R43" s="286">
        <f t="shared" si="90"/>
        <v>0</v>
      </c>
      <c r="S43" s="55"/>
      <c r="T43" s="55"/>
      <c r="U43" s="286">
        <f t="shared" si="91"/>
        <v>0</v>
      </c>
      <c r="V43" s="55"/>
      <c r="W43" s="55"/>
      <c r="X43" s="286">
        <f t="shared" si="92"/>
        <v>0</v>
      </c>
      <c r="Y43" s="55"/>
      <c r="Z43" s="55"/>
      <c r="AA43" s="286">
        <f t="shared" si="93"/>
        <v>0</v>
      </c>
      <c r="AB43" s="359"/>
      <c r="AC43" s="55"/>
      <c r="AD43" s="358">
        <f t="shared" si="94"/>
        <v>0</v>
      </c>
    </row>
    <row r="44" spans="1:30" ht="12.75" customHeight="1" x14ac:dyDescent="0.2">
      <c r="A44" s="355" t="s">
        <v>405</v>
      </c>
      <c r="B44" s="802" t="s">
        <v>130</v>
      </c>
      <c r="C44" s="785"/>
      <c r="D44" s="288">
        <f t="shared" ref="D44:F44" si="100">+G44+J44+M44+P44+Y44+V44+AB44+S44</f>
        <v>0</v>
      </c>
      <c r="E44" s="54">
        <f t="shared" si="100"/>
        <v>0</v>
      </c>
      <c r="F44" s="158">
        <f t="shared" si="100"/>
        <v>0</v>
      </c>
      <c r="G44" s="288"/>
      <c r="H44" s="54"/>
      <c r="I44" s="54">
        <f t="shared" si="87"/>
        <v>0</v>
      </c>
      <c r="J44" s="54"/>
      <c r="K44" s="54"/>
      <c r="L44" s="54">
        <f t="shared" si="88"/>
        <v>0</v>
      </c>
      <c r="M44" s="54"/>
      <c r="N44" s="54"/>
      <c r="O44" s="54">
        <f t="shared" si="89"/>
        <v>0</v>
      </c>
      <c r="P44" s="54"/>
      <c r="Q44" s="54"/>
      <c r="R44" s="54">
        <f t="shared" si="90"/>
        <v>0</v>
      </c>
      <c r="S44" s="54"/>
      <c r="T44" s="54"/>
      <c r="U44" s="54">
        <f t="shared" si="91"/>
        <v>0</v>
      </c>
      <c r="V44" s="54"/>
      <c r="W44" s="54"/>
      <c r="X44" s="54">
        <f t="shared" si="92"/>
        <v>0</v>
      </c>
      <c r="Y44" s="54"/>
      <c r="Z44" s="54"/>
      <c r="AA44" s="289">
        <f t="shared" si="93"/>
        <v>0</v>
      </c>
      <c r="AB44" s="54"/>
      <c r="AC44" s="54"/>
      <c r="AD44" s="158">
        <f t="shared" si="94"/>
        <v>0</v>
      </c>
    </row>
    <row r="45" spans="1:30" ht="12" customHeight="1" x14ac:dyDescent="0.2">
      <c r="A45" s="356"/>
      <c r="B45" s="357"/>
      <c r="C45" s="293"/>
      <c r="D45" s="294"/>
      <c r="E45" s="286"/>
      <c r="F45" s="358"/>
      <c r="G45" s="295"/>
      <c r="H45" s="55"/>
      <c r="I45" s="286"/>
      <c r="J45" s="55"/>
      <c r="K45" s="55"/>
      <c r="L45" s="286"/>
      <c r="M45" s="55"/>
      <c r="N45" s="55"/>
      <c r="O45" s="286"/>
      <c r="P45" s="55"/>
      <c r="Q45" s="55"/>
      <c r="R45" s="286"/>
      <c r="S45" s="55"/>
      <c r="T45" s="55"/>
      <c r="U45" s="286"/>
      <c r="V45" s="55"/>
      <c r="W45" s="55"/>
      <c r="X45" s="286"/>
      <c r="Y45" s="55"/>
      <c r="Z45" s="55"/>
      <c r="AA45" s="286"/>
      <c r="AB45" s="359"/>
      <c r="AC45" s="55"/>
      <c r="AD45" s="358"/>
    </row>
    <row r="46" spans="1:30" ht="12.75" customHeight="1" x14ac:dyDescent="0.2">
      <c r="A46" s="360" t="s">
        <v>467</v>
      </c>
      <c r="B46" s="801" t="s">
        <v>468</v>
      </c>
      <c r="C46" s="785"/>
      <c r="D46" s="288">
        <f t="shared" ref="D46:F46" si="101">+G46+J46+M46+P46+Y46+V46+AB46+S46</f>
        <v>0</v>
      </c>
      <c r="E46" s="54">
        <f t="shared" si="101"/>
        <v>0</v>
      </c>
      <c r="F46" s="158">
        <f t="shared" si="101"/>
        <v>0</v>
      </c>
      <c r="G46" s="300"/>
      <c r="H46" s="66"/>
      <c r="I46" s="54">
        <f t="shared" ref="I46:I53" si="102">+H46+G46</f>
        <v>0</v>
      </c>
      <c r="J46" s="66"/>
      <c r="K46" s="66"/>
      <c r="L46" s="54">
        <f t="shared" ref="L46:L53" si="103">+K46+J46</f>
        <v>0</v>
      </c>
      <c r="M46" s="66"/>
      <c r="N46" s="66"/>
      <c r="O46" s="54">
        <f t="shared" ref="O46:O53" si="104">+N46+M46</f>
        <v>0</v>
      </c>
      <c r="P46" s="66"/>
      <c r="Q46" s="66"/>
      <c r="R46" s="54">
        <f t="shared" ref="R46:R53" si="105">+Q46+P46</f>
        <v>0</v>
      </c>
      <c r="S46" s="66"/>
      <c r="T46" s="66"/>
      <c r="U46" s="54">
        <f t="shared" ref="U46:U52" si="106">+T46+S46</f>
        <v>0</v>
      </c>
      <c r="V46" s="66"/>
      <c r="W46" s="66"/>
      <c r="X46" s="54">
        <f t="shared" ref="X46:X52" si="107">+W46+V46</f>
        <v>0</v>
      </c>
      <c r="Y46" s="66"/>
      <c r="Z46" s="66"/>
      <c r="AA46" s="289">
        <f t="shared" ref="AA46:AA53" si="108">+Y46+Z46</f>
        <v>0</v>
      </c>
      <c r="AB46" s="66"/>
      <c r="AC46" s="66"/>
      <c r="AD46" s="158">
        <f t="shared" ref="AD46:AD53" si="109">+AB46+AC46</f>
        <v>0</v>
      </c>
    </row>
    <row r="47" spans="1:30" ht="12.75" customHeight="1" x14ac:dyDescent="0.2">
      <c r="A47" s="360" t="s">
        <v>469</v>
      </c>
      <c r="B47" s="801" t="s">
        <v>470</v>
      </c>
      <c r="C47" s="785"/>
      <c r="D47" s="288">
        <f t="shared" ref="D47:F47" si="110">+G47+J47+M47+P47+Y47+V47+AB47+S47</f>
        <v>319871</v>
      </c>
      <c r="E47" s="54">
        <f t="shared" si="110"/>
        <v>8213</v>
      </c>
      <c r="F47" s="158">
        <f t="shared" si="110"/>
        <v>328084</v>
      </c>
      <c r="G47" s="300"/>
      <c r="H47" s="66"/>
      <c r="I47" s="54">
        <f t="shared" si="102"/>
        <v>0</v>
      </c>
      <c r="J47" s="66">
        <v>973</v>
      </c>
      <c r="K47" s="66"/>
      <c r="L47" s="54">
        <f t="shared" si="103"/>
        <v>973</v>
      </c>
      <c r="M47" s="66">
        <v>97434</v>
      </c>
      <c r="N47" s="66"/>
      <c r="O47" s="54">
        <f t="shared" si="104"/>
        <v>97434</v>
      </c>
      <c r="P47" s="66">
        <v>2135</v>
      </c>
      <c r="Q47" s="66"/>
      <c r="R47" s="54">
        <f t="shared" si="105"/>
        <v>2135</v>
      </c>
      <c r="S47" s="66"/>
      <c r="T47" s="66">
        <f>170+1000+100</f>
        <v>1270</v>
      </c>
      <c r="U47" s="54">
        <f t="shared" si="106"/>
        <v>1270</v>
      </c>
      <c r="V47" s="66"/>
      <c r="W47" s="66"/>
      <c r="X47" s="54">
        <f t="shared" si="107"/>
        <v>0</v>
      </c>
      <c r="Y47" s="66">
        <f>160135+1575+3937+36614</f>
        <v>202261</v>
      </c>
      <c r="Z47" s="66"/>
      <c r="AA47" s="289">
        <f t="shared" si="108"/>
        <v>202261</v>
      </c>
      <c r="AB47" s="66">
        <v>17068</v>
      </c>
      <c r="AC47" s="66">
        <f>4443+2500</f>
        <v>6943</v>
      </c>
      <c r="AD47" s="158">
        <f t="shared" si="109"/>
        <v>24011</v>
      </c>
    </row>
    <row r="48" spans="1:30" ht="12.75" customHeight="1" x14ac:dyDescent="0.2">
      <c r="A48" s="360" t="s">
        <v>471</v>
      </c>
      <c r="B48" s="801" t="s">
        <v>472</v>
      </c>
      <c r="C48" s="785"/>
      <c r="D48" s="288">
        <f t="shared" ref="D48:F48" si="111">+G48+J48+M48+P48+Y48+V48+AB48+S48</f>
        <v>0</v>
      </c>
      <c r="E48" s="54">
        <f t="shared" si="111"/>
        <v>0</v>
      </c>
      <c r="F48" s="158">
        <f t="shared" si="111"/>
        <v>0</v>
      </c>
      <c r="G48" s="300"/>
      <c r="H48" s="66"/>
      <c r="I48" s="54">
        <f t="shared" si="102"/>
        <v>0</v>
      </c>
      <c r="J48" s="66"/>
      <c r="K48" s="66"/>
      <c r="L48" s="54">
        <f t="shared" si="103"/>
        <v>0</v>
      </c>
      <c r="M48" s="66"/>
      <c r="N48" s="66"/>
      <c r="O48" s="54">
        <f t="shared" si="104"/>
        <v>0</v>
      </c>
      <c r="P48" s="66"/>
      <c r="Q48" s="66"/>
      <c r="R48" s="54">
        <f t="shared" si="105"/>
        <v>0</v>
      </c>
      <c r="S48" s="66"/>
      <c r="T48" s="66"/>
      <c r="U48" s="54">
        <f t="shared" si="106"/>
        <v>0</v>
      </c>
      <c r="V48" s="66"/>
      <c r="W48" s="66"/>
      <c r="X48" s="54">
        <f t="shared" si="107"/>
        <v>0</v>
      </c>
      <c r="Y48" s="66"/>
      <c r="Z48" s="66"/>
      <c r="AA48" s="289">
        <f t="shared" si="108"/>
        <v>0</v>
      </c>
      <c r="AB48" s="66"/>
      <c r="AC48" s="66"/>
      <c r="AD48" s="158">
        <f t="shared" si="109"/>
        <v>0</v>
      </c>
    </row>
    <row r="49" spans="1:30" ht="12.75" customHeight="1" x14ac:dyDescent="0.2">
      <c r="A49" s="360" t="s">
        <v>473</v>
      </c>
      <c r="B49" s="801" t="s">
        <v>474</v>
      </c>
      <c r="C49" s="785"/>
      <c r="D49" s="288">
        <f t="shared" ref="D49:F49" si="112">+G49+J49+M49+P49+Y49+V49+AB49+S49</f>
        <v>0</v>
      </c>
      <c r="E49" s="54">
        <f t="shared" si="112"/>
        <v>0</v>
      </c>
      <c r="F49" s="158">
        <f t="shared" si="112"/>
        <v>0</v>
      </c>
      <c r="G49" s="300"/>
      <c r="H49" s="66"/>
      <c r="I49" s="54">
        <f t="shared" si="102"/>
        <v>0</v>
      </c>
      <c r="J49" s="66"/>
      <c r="K49" s="66"/>
      <c r="L49" s="54">
        <f t="shared" si="103"/>
        <v>0</v>
      </c>
      <c r="M49" s="66"/>
      <c r="N49" s="66"/>
      <c r="O49" s="54">
        <f t="shared" si="104"/>
        <v>0</v>
      </c>
      <c r="P49" s="66"/>
      <c r="Q49" s="66"/>
      <c r="R49" s="54">
        <f t="shared" si="105"/>
        <v>0</v>
      </c>
      <c r="S49" s="66"/>
      <c r="T49" s="66"/>
      <c r="U49" s="54">
        <f t="shared" si="106"/>
        <v>0</v>
      </c>
      <c r="V49" s="66"/>
      <c r="W49" s="66"/>
      <c r="X49" s="54">
        <f t="shared" si="107"/>
        <v>0</v>
      </c>
      <c r="Y49" s="66"/>
      <c r="Z49" s="66"/>
      <c r="AA49" s="289">
        <f t="shared" si="108"/>
        <v>0</v>
      </c>
      <c r="AB49" s="66"/>
      <c r="AC49" s="66"/>
      <c r="AD49" s="158">
        <f t="shared" si="109"/>
        <v>0</v>
      </c>
    </row>
    <row r="50" spans="1:30" ht="12.75" customHeight="1" x14ac:dyDescent="0.2">
      <c r="A50" s="360" t="s">
        <v>475</v>
      </c>
      <c r="B50" s="801" t="s">
        <v>476</v>
      </c>
      <c r="C50" s="785"/>
      <c r="D50" s="288">
        <f t="shared" ref="D50:F50" si="113">+G50+J50+M50+P50+Y50+V50+AB50+S50</f>
        <v>0</v>
      </c>
      <c r="E50" s="54">
        <f t="shared" si="113"/>
        <v>0</v>
      </c>
      <c r="F50" s="158">
        <f t="shared" si="113"/>
        <v>0</v>
      </c>
      <c r="G50" s="300"/>
      <c r="H50" s="66"/>
      <c r="I50" s="54">
        <f t="shared" si="102"/>
        <v>0</v>
      </c>
      <c r="J50" s="66"/>
      <c r="K50" s="66"/>
      <c r="L50" s="54">
        <f t="shared" si="103"/>
        <v>0</v>
      </c>
      <c r="M50" s="66"/>
      <c r="N50" s="66"/>
      <c r="O50" s="54">
        <f t="shared" si="104"/>
        <v>0</v>
      </c>
      <c r="P50" s="66"/>
      <c r="Q50" s="66"/>
      <c r="R50" s="54">
        <f t="shared" si="105"/>
        <v>0</v>
      </c>
      <c r="S50" s="66"/>
      <c r="T50" s="66"/>
      <c r="U50" s="54">
        <f t="shared" si="106"/>
        <v>0</v>
      </c>
      <c r="V50" s="66"/>
      <c r="W50" s="66"/>
      <c r="X50" s="54">
        <f t="shared" si="107"/>
        <v>0</v>
      </c>
      <c r="Y50" s="66"/>
      <c r="Z50" s="66"/>
      <c r="AA50" s="289">
        <f t="shared" si="108"/>
        <v>0</v>
      </c>
      <c r="AB50" s="66"/>
      <c r="AC50" s="66"/>
      <c r="AD50" s="158">
        <f t="shared" si="109"/>
        <v>0</v>
      </c>
    </row>
    <row r="51" spans="1:30" ht="12.75" customHeight="1" x14ac:dyDescent="0.2">
      <c r="A51" s="360" t="s">
        <v>477</v>
      </c>
      <c r="B51" s="801" t="s">
        <v>478</v>
      </c>
      <c r="C51" s="785"/>
      <c r="D51" s="288">
        <f t="shared" ref="D51:F51" si="114">+G51+J51+M51+P51+Y51+V51+AB51+S51</f>
        <v>0</v>
      </c>
      <c r="E51" s="54">
        <f t="shared" si="114"/>
        <v>0</v>
      </c>
      <c r="F51" s="158">
        <f t="shared" si="114"/>
        <v>0</v>
      </c>
      <c r="G51" s="300"/>
      <c r="H51" s="66"/>
      <c r="I51" s="54">
        <f t="shared" si="102"/>
        <v>0</v>
      </c>
      <c r="J51" s="66"/>
      <c r="K51" s="66"/>
      <c r="L51" s="54">
        <f t="shared" si="103"/>
        <v>0</v>
      </c>
      <c r="M51" s="66"/>
      <c r="N51" s="66"/>
      <c r="O51" s="54">
        <f t="shared" si="104"/>
        <v>0</v>
      </c>
      <c r="P51" s="66"/>
      <c r="Q51" s="66"/>
      <c r="R51" s="54">
        <f t="shared" si="105"/>
        <v>0</v>
      </c>
      <c r="S51" s="66"/>
      <c r="T51" s="66"/>
      <c r="U51" s="54">
        <f t="shared" si="106"/>
        <v>0</v>
      </c>
      <c r="V51" s="66"/>
      <c r="W51" s="66"/>
      <c r="X51" s="54">
        <f t="shared" si="107"/>
        <v>0</v>
      </c>
      <c r="Y51" s="66"/>
      <c r="Z51" s="66"/>
      <c r="AA51" s="289">
        <f t="shared" si="108"/>
        <v>0</v>
      </c>
      <c r="AB51" s="66"/>
      <c r="AC51" s="66"/>
      <c r="AD51" s="158">
        <f t="shared" si="109"/>
        <v>0</v>
      </c>
    </row>
    <row r="52" spans="1:30" ht="12.75" customHeight="1" x14ac:dyDescent="0.2">
      <c r="A52" s="360" t="s">
        <v>479</v>
      </c>
      <c r="B52" s="801" t="s">
        <v>480</v>
      </c>
      <c r="C52" s="785"/>
      <c r="D52" s="288">
        <f t="shared" ref="D52:F52" si="115">+G52+J52+M52+P52+Y52+V52+AB52+S52</f>
        <v>14209</v>
      </c>
      <c r="E52" s="54">
        <f t="shared" si="115"/>
        <v>0</v>
      </c>
      <c r="F52" s="158">
        <f t="shared" si="115"/>
        <v>14209</v>
      </c>
      <c r="G52" s="300"/>
      <c r="H52" s="66"/>
      <c r="I52" s="54">
        <f t="shared" si="102"/>
        <v>0</v>
      </c>
      <c r="J52" s="66"/>
      <c r="K52" s="66"/>
      <c r="L52" s="54">
        <f t="shared" si="103"/>
        <v>0</v>
      </c>
      <c r="M52" s="66">
        <v>675</v>
      </c>
      <c r="N52" s="66"/>
      <c r="O52" s="54">
        <f t="shared" si="104"/>
        <v>675</v>
      </c>
      <c r="P52" s="66"/>
      <c r="Q52" s="66"/>
      <c r="R52" s="54">
        <f t="shared" si="105"/>
        <v>0</v>
      </c>
      <c r="S52" s="66"/>
      <c r="T52" s="66"/>
      <c r="U52" s="54">
        <f t="shared" si="106"/>
        <v>0</v>
      </c>
      <c r="V52" s="66"/>
      <c r="W52" s="66"/>
      <c r="X52" s="54">
        <f t="shared" si="107"/>
        <v>0</v>
      </c>
      <c r="Y52" s="66">
        <f>2160+425+1063+9886</f>
        <v>13534</v>
      </c>
      <c r="Z52" s="66"/>
      <c r="AA52" s="289">
        <f t="shared" si="108"/>
        <v>13534</v>
      </c>
      <c r="AB52" s="66"/>
      <c r="AC52" s="66"/>
      <c r="AD52" s="158">
        <f t="shared" si="109"/>
        <v>0</v>
      </c>
    </row>
    <row r="53" spans="1:30" ht="12.75" customHeight="1" x14ac:dyDescent="0.2">
      <c r="A53" s="355" t="s">
        <v>407</v>
      </c>
      <c r="B53" s="802" t="s">
        <v>140</v>
      </c>
      <c r="C53" s="785"/>
      <c r="D53" s="288">
        <f t="shared" ref="D53:F53" si="116">+G53+J53+M53+P53+Y53+V53+AB53+S53</f>
        <v>334080</v>
      </c>
      <c r="E53" s="54">
        <f t="shared" si="116"/>
        <v>8213</v>
      </c>
      <c r="F53" s="158">
        <f t="shared" si="116"/>
        <v>342293</v>
      </c>
      <c r="G53" s="288">
        <f t="shared" ref="G53:H53" si="117">+G52+G51+G50+G49+G48+G47+G46</f>
        <v>0</v>
      </c>
      <c r="H53" s="54">
        <f t="shared" si="117"/>
        <v>0</v>
      </c>
      <c r="I53" s="54">
        <f t="shared" si="102"/>
        <v>0</v>
      </c>
      <c r="J53" s="54">
        <f t="shared" ref="J53:K53" si="118">+J52+J51+J50+J49+J48+J47+J46</f>
        <v>973</v>
      </c>
      <c r="K53" s="54">
        <f t="shared" si="118"/>
        <v>0</v>
      </c>
      <c r="L53" s="54">
        <f t="shared" si="103"/>
        <v>973</v>
      </c>
      <c r="M53" s="54">
        <f t="shared" ref="M53:N53" si="119">+M52+M51+M50+M49+M48+M47+M46</f>
        <v>98109</v>
      </c>
      <c r="N53" s="54">
        <f t="shared" si="119"/>
        <v>0</v>
      </c>
      <c r="O53" s="54">
        <f t="shared" si="104"/>
        <v>98109</v>
      </c>
      <c r="P53" s="54">
        <f t="shared" ref="P53:Q53" si="120">+P52+P51+P50+P49+P48+P47+P46</f>
        <v>2135</v>
      </c>
      <c r="Q53" s="54">
        <f t="shared" si="120"/>
        <v>0</v>
      </c>
      <c r="R53" s="54">
        <f t="shared" si="105"/>
        <v>2135</v>
      </c>
      <c r="S53" s="54">
        <f t="shared" ref="S53:Z53" si="121">+S52+S51+S50+S49+S48+S47+S46</f>
        <v>0</v>
      </c>
      <c r="T53" s="54">
        <f t="shared" si="121"/>
        <v>1270</v>
      </c>
      <c r="U53" s="54">
        <f t="shared" si="121"/>
        <v>1270</v>
      </c>
      <c r="V53" s="54">
        <f t="shared" si="121"/>
        <v>0</v>
      </c>
      <c r="W53" s="54">
        <f t="shared" si="121"/>
        <v>0</v>
      </c>
      <c r="X53" s="54">
        <f t="shared" si="121"/>
        <v>0</v>
      </c>
      <c r="Y53" s="54">
        <f t="shared" si="121"/>
        <v>215795</v>
      </c>
      <c r="Z53" s="54">
        <f t="shared" si="121"/>
        <v>0</v>
      </c>
      <c r="AA53" s="289">
        <f t="shared" si="108"/>
        <v>215795</v>
      </c>
      <c r="AB53" s="54">
        <f t="shared" ref="AB53:AC53" si="122">+AB52+AB51+AB50+AB49+AB48+AB47+AB46</f>
        <v>17068</v>
      </c>
      <c r="AC53" s="54">
        <f t="shared" si="122"/>
        <v>6943</v>
      </c>
      <c r="AD53" s="158">
        <f t="shared" si="109"/>
        <v>24011</v>
      </c>
    </row>
    <row r="54" spans="1:30" ht="12.75" customHeight="1" x14ac:dyDescent="0.2">
      <c r="A54" s="356"/>
      <c r="B54" s="357"/>
      <c r="C54" s="293"/>
      <c r="D54" s="294"/>
      <c r="E54" s="286"/>
      <c r="F54" s="358"/>
      <c r="G54" s="295"/>
      <c r="H54" s="55"/>
      <c r="I54" s="286"/>
      <c r="J54" s="55"/>
      <c r="K54" s="55"/>
      <c r="L54" s="286"/>
      <c r="M54" s="55"/>
      <c r="N54" s="55"/>
      <c r="O54" s="286"/>
      <c r="P54" s="55"/>
      <c r="Q54" s="55"/>
      <c r="R54" s="286"/>
      <c r="S54" s="55"/>
      <c r="T54" s="55"/>
      <c r="U54" s="286"/>
      <c r="V54" s="55"/>
      <c r="W54" s="55"/>
      <c r="X54" s="286"/>
      <c r="Y54" s="55"/>
      <c r="Z54" s="55"/>
      <c r="AA54" s="286"/>
      <c r="AB54" s="359"/>
      <c r="AC54" s="55"/>
      <c r="AD54" s="358"/>
    </row>
    <row r="55" spans="1:30" ht="12.75" customHeight="1" x14ac:dyDescent="0.2">
      <c r="A55" s="360" t="s">
        <v>481</v>
      </c>
      <c r="B55" s="801" t="s">
        <v>482</v>
      </c>
      <c r="C55" s="785"/>
      <c r="D55" s="288">
        <f t="shared" ref="D55:F55" si="123">+G55+J55+M55+P55+Y55+V55+AB55+S55</f>
        <v>86626</v>
      </c>
      <c r="E55" s="54">
        <f t="shared" si="123"/>
        <v>10645</v>
      </c>
      <c r="F55" s="158">
        <f t="shared" si="123"/>
        <v>97271</v>
      </c>
      <c r="G55" s="300"/>
      <c r="H55" s="66"/>
      <c r="I55" s="54">
        <f t="shared" ref="I55:I59" si="124">+H55+G55</f>
        <v>0</v>
      </c>
      <c r="J55" s="66"/>
      <c r="K55" s="66"/>
      <c r="L55" s="54">
        <f t="shared" ref="L55:L59" si="125">+K55+J55</f>
        <v>0</v>
      </c>
      <c r="M55" s="66"/>
      <c r="N55" s="66"/>
      <c r="O55" s="54">
        <f t="shared" ref="O55:O59" si="126">+N55+M55</f>
        <v>0</v>
      </c>
      <c r="P55" s="66"/>
      <c r="Q55" s="66"/>
      <c r="R55" s="54">
        <f t="shared" ref="R55:R59" si="127">+Q55+P55</f>
        <v>0</v>
      </c>
      <c r="S55" s="66"/>
      <c r="T55" s="66">
        <v>249</v>
      </c>
      <c r="U55" s="54">
        <f t="shared" ref="U55:U59" si="128">+T55+S55</f>
        <v>249</v>
      </c>
      <c r="V55" s="66"/>
      <c r="W55" s="66"/>
      <c r="X55" s="54">
        <f t="shared" ref="X55:X59" si="129">+W55+V55</f>
        <v>0</v>
      </c>
      <c r="Y55" s="66">
        <f>55988+12630+9013+8995</f>
        <v>86626</v>
      </c>
      <c r="Z55" s="66">
        <v>10396</v>
      </c>
      <c r="AA55" s="289">
        <f t="shared" ref="AA55:AA59" si="130">+Y55+Z55</f>
        <v>97022</v>
      </c>
      <c r="AB55" s="66"/>
      <c r="AC55" s="66"/>
      <c r="AD55" s="158">
        <f t="shared" ref="AD55:AD59" si="131">+AB55+AC55</f>
        <v>0</v>
      </c>
    </row>
    <row r="56" spans="1:30" ht="12.75" customHeight="1" x14ac:dyDescent="0.2">
      <c r="A56" s="360" t="s">
        <v>483</v>
      </c>
      <c r="B56" s="801" t="s">
        <v>484</v>
      </c>
      <c r="C56" s="785"/>
      <c r="D56" s="288">
        <f t="shared" ref="D56:F56" si="132">+G56+J56+M56+P56+Y56+V56+AB56+S56</f>
        <v>0</v>
      </c>
      <c r="E56" s="54">
        <f t="shared" si="132"/>
        <v>0</v>
      </c>
      <c r="F56" s="158">
        <f t="shared" si="132"/>
        <v>0</v>
      </c>
      <c r="G56" s="300"/>
      <c r="H56" s="66"/>
      <c r="I56" s="54">
        <f t="shared" si="124"/>
        <v>0</v>
      </c>
      <c r="J56" s="66"/>
      <c r="K56" s="66"/>
      <c r="L56" s="54">
        <f t="shared" si="125"/>
        <v>0</v>
      </c>
      <c r="M56" s="66"/>
      <c r="N56" s="66"/>
      <c r="O56" s="54">
        <f t="shared" si="126"/>
        <v>0</v>
      </c>
      <c r="P56" s="66"/>
      <c r="Q56" s="66"/>
      <c r="R56" s="54">
        <f t="shared" si="127"/>
        <v>0</v>
      </c>
      <c r="S56" s="66"/>
      <c r="T56" s="66"/>
      <c r="U56" s="54">
        <f t="shared" si="128"/>
        <v>0</v>
      </c>
      <c r="V56" s="66"/>
      <c r="W56" s="66"/>
      <c r="X56" s="54">
        <f t="shared" si="129"/>
        <v>0</v>
      </c>
      <c r="Y56" s="66"/>
      <c r="Z56" s="66"/>
      <c r="AA56" s="289">
        <f t="shared" si="130"/>
        <v>0</v>
      </c>
      <c r="AB56" s="66"/>
      <c r="AC56" s="66"/>
      <c r="AD56" s="158">
        <f t="shared" si="131"/>
        <v>0</v>
      </c>
    </row>
    <row r="57" spans="1:30" ht="12.75" customHeight="1" x14ac:dyDescent="0.2">
      <c r="A57" s="360" t="s">
        <v>485</v>
      </c>
      <c r="B57" s="801" t="s">
        <v>486</v>
      </c>
      <c r="C57" s="785"/>
      <c r="D57" s="288">
        <f t="shared" ref="D57:F57" si="133">+G57+J57+M57+P57+Y57+V57+AB57+S57</f>
        <v>0</v>
      </c>
      <c r="E57" s="54">
        <f t="shared" si="133"/>
        <v>0</v>
      </c>
      <c r="F57" s="158">
        <f t="shared" si="133"/>
        <v>0</v>
      </c>
      <c r="G57" s="300"/>
      <c r="H57" s="66"/>
      <c r="I57" s="54">
        <f t="shared" si="124"/>
        <v>0</v>
      </c>
      <c r="J57" s="66"/>
      <c r="K57" s="66"/>
      <c r="L57" s="54">
        <f t="shared" si="125"/>
        <v>0</v>
      </c>
      <c r="M57" s="66"/>
      <c r="N57" s="66"/>
      <c r="O57" s="54">
        <f t="shared" si="126"/>
        <v>0</v>
      </c>
      <c r="P57" s="66"/>
      <c r="Q57" s="66"/>
      <c r="R57" s="54">
        <f t="shared" si="127"/>
        <v>0</v>
      </c>
      <c r="S57" s="66"/>
      <c r="T57" s="66"/>
      <c r="U57" s="54">
        <f t="shared" si="128"/>
        <v>0</v>
      </c>
      <c r="V57" s="66"/>
      <c r="W57" s="66"/>
      <c r="X57" s="54">
        <f t="shared" si="129"/>
        <v>0</v>
      </c>
      <c r="Y57" s="66"/>
      <c r="Z57" s="66"/>
      <c r="AA57" s="289">
        <f t="shared" si="130"/>
        <v>0</v>
      </c>
      <c r="AB57" s="66"/>
      <c r="AC57" s="66"/>
      <c r="AD57" s="158">
        <f t="shared" si="131"/>
        <v>0</v>
      </c>
    </row>
    <row r="58" spans="1:30" ht="12.75" customHeight="1" x14ac:dyDescent="0.2">
      <c r="A58" s="360" t="s">
        <v>487</v>
      </c>
      <c r="B58" s="801" t="s">
        <v>488</v>
      </c>
      <c r="C58" s="785"/>
      <c r="D58" s="288">
        <f t="shared" ref="D58:F58" si="134">+G58+J58+M58+P58+Y58+V58+AB58+S58</f>
        <v>23389</v>
      </c>
      <c r="E58" s="54">
        <f t="shared" si="134"/>
        <v>2874</v>
      </c>
      <c r="F58" s="158">
        <f t="shared" si="134"/>
        <v>26263</v>
      </c>
      <c r="G58" s="300"/>
      <c r="H58" s="66"/>
      <c r="I58" s="54">
        <f t="shared" si="124"/>
        <v>0</v>
      </c>
      <c r="J58" s="66"/>
      <c r="K58" s="66"/>
      <c r="L58" s="54">
        <f t="shared" si="125"/>
        <v>0</v>
      </c>
      <c r="M58" s="66"/>
      <c r="N58" s="66"/>
      <c r="O58" s="54">
        <f t="shared" si="126"/>
        <v>0</v>
      </c>
      <c r="P58" s="66"/>
      <c r="Q58" s="66"/>
      <c r="R58" s="54">
        <f t="shared" si="127"/>
        <v>0</v>
      </c>
      <c r="S58" s="66"/>
      <c r="T58" s="66">
        <v>67</v>
      </c>
      <c r="U58" s="54">
        <f t="shared" si="128"/>
        <v>67</v>
      </c>
      <c r="V58" s="66"/>
      <c r="W58" s="66"/>
      <c r="X58" s="54">
        <f t="shared" si="129"/>
        <v>0</v>
      </c>
      <c r="Y58" s="66">
        <f>15117+3410+2433+2429</f>
        <v>23389</v>
      </c>
      <c r="Z58" s="66">
        <v>2807</v>
      </c>
      <c r="AA58" s="289">
        <f t="shared" si="130"/>
        <v>26196</v>
      </c>
      <c r="AB58" s="66"/>
      <c r="AC58" s="66"/>
      <c r="AD58" s="158">
        <f t="shared" si="131"/>
        <v>0</v>
      </c>
    </row>
    <row r="59" spans="1:30" ht="12.75" customHeight="1" x14ac:dyDescent="0.2">
      <c r="A59" s="355" t="s">
        <v>408</v>
      </c>
      <c r="B59" s="802" t="s">
        <v>145</v>
      </c>
      <c r="C59" s="785"/>
      <c r="D59" s="288">
        <f t="shared" ref="D59:F59" si="135">+G59+J59+M59+P59+Y59+V59+AB59+S59</f>
        <v>110015</v>
      </c>
      <c r="E59" s="54">
        <f t="shared" si="135"/>
        <v>13519</v>
      </c>
      <c r="F59" s="158">
        <f t="shared" si="135"/>
        <v>123534</v>
      </c>
      <c r="G59" s="361">
        <f t="shared" ref="G59:H59" si="136">SUM(G55:G58)</f>
        <v>0</v>
      </c>
      <c r="H59" s="203">
        <f t="shared" si="136"/>
        <v>0</v>
      </c>
      <c r="I59" s="54">
        <f t="shared" si="124"/>
        <v>0</v>
      </c>
      <c r="J59" s="54">
        <f t="shared" ref="J59:K59" si="137">SUM(J55:J58)</f>
        <v>0</v>
      </c>
      <c r="K59" s="54">
        <f t="shared" si="137"/>
        <v>0</v>
      </c>
      <c r="L59" s="54">
        <f t="shared" si="125"/>
        <v>0</v>
      </c>
      <c r="M59" s="54">
        <f t="shared" ref="M59:N59" si="138">SUM(M55:M58)</f>
        <v>0</v>
      </c>
      <c r="N59" s="54">
        <f t="shared" si="138"/>
        <v>0</v>
      </c>
      <c r="O59" s="54">
        <f t="shared" si="126"/>
        <v>0</v>
      </c>
      <c r="P59" s="54">
        <f t="shared" ref="P59:Q59" si="139">SUM(P55:P58)</f>
        <v>0</v>
      </c>
      <c r="Q59" s="54">
        <f t="shared" si="139"/>
        <v>0</v>
      </c>
      <c r="R59" s="54">
        <f t="shared" si="127"/>
        <v>0</v>
      </c>
      <c r="S59" s="54">
        <f t="shared" ref="S59:T59" si="140">SUM(S55:S58)</f>
        <v>0</v>
      </c>
      <c r="T59" s="54">
        <f t="shared" si="140"/>
        <v>316</v>
      </c>
      <c r="U59" s="54">
        <f t="shared" si="128"/>
        <v>316</v>
      </c>
      <c r="V59" s="54">
        <f t="shared" ref="V59:W59" si="141">SUM(V55:V58)</f>
        <v>0</v>
      </c>
      <c r="W59" s="54">
        <f t="shared" si="141"/>
        <v>0</v>
      </c>
      <c r="X59" s="54">
        <f t="shared" si="129"/>
        <v>0</v>
      </c>
      <c r="Y59" s="54">
        <f t="shared" ref="Y59:Z59" si="142">SUM(Y55:Y58)</f>
        <v>110015</v>
      </c>
      <c r="Z59" s="54">
        <f t="shared" si="142"/>
        <v>13203</v>
      </c>
      <c r="AA59" s="289">
        <f t="shared" si="130"/>
        <v>123218</v>
      </c>
      <c r="AB59" s="54"/>
      <c r="AC59" s="54">
        <f>SUM(AC55:AC58)</f>
        <v>0</v>
      </c>
      <c r="AD59" s="158">
        <f t="shared" si="131"/>
        <v>0</v>
      </c>
    </row>
    <row r="60" spans="1:30" ht="12.75" customHeight="1" x14ac:dyDescent="0.2">
      <c r="A60" s="356"/>
      <c r="B60" s="357"/>
      <c r="C60" s="293"/>
      <c r="D60" s="294"/>
      <c r="E60" s="286"/>
      <c r="F60" s="358"/>
      <c r="G60" s="295"/>
      <c r="H60" s="55"/>
      <c r="I60" s="286"/>
      <c r="J60" s="55"/>
      <c r="K60" s="55"/>
      <c r="L60" s="286"/>
      <c r="M60" s="55"/>
      <c r="N60" s="55"/>
      <c r="O60" s="286"/>
      <c r="P60" s="55"/>
      <c r="Q60" s="55"/>
      <c r="R60" s="286"/>
      <c r="S60" s="55"/>
      <c r="T60" s="55"/>
      <c r="U60" s="286"/>
      <c r="V60" s="55"/>
      <c r="W60" s="55"/>
      <c r="X60" s="286"/>
      <c r="Y60" s="55"/>
      <c r="Z60" s="55"/>
      <c r="AA60" s="286"/>
      <c r="AB60" s="359"/>
      <c r="AC60" s="55"/>
      <c r="AD60" s="358"/>
    </row>
    <row r="61" spans="1:30" ht="12.75" hidden="1" customHeight="1" x14ac:dyDescent="0.2">
      <c r="A61" s="291" t="s">
        <v>489</v>
      </c>
      <c r="B61" s="815" t="s">
        <v>490</v>
      </c>
      <c r="C61" s="794"/>
      <c r="D61" s="294">
        <f t="shared" ref="D61:F61" si="143">+G61+J61+M61+P61+Y61+V61</f>
        <v>0</v>
      </c>
      <c r="E61" s="286">
        <f t="shared" si="143"/>
        <v>0</v>
      </c>
      <c r="F61" s="358">
        <f t="shared" si="143"/>
        <v>0</v>
      </c>
      <c r="G61" s="295"/>
      <c r="H61" s="55"/>
      <c r="I61" s="286">
        <f t="shared" ref="I61:I64" si="144">+H61+G61</f>
        <v>0</v>
      </c>
      <c r="J61" s="55"/>
      <c r="K61" s="55"/>
      <c r="L61" s="286">
        <f t="shared" ref="L61:L64" si="145">+K61+J61</f>
        <v>0</v>
      </c>
      <c r="M61" s="55"/>
      <c r="N61" s="55"/>
      <c r="O61" s="286">
        <f t="shared" ref="O61:O64" si="146">+N61+M61</f>
        <v>0</v>
      </c>
      <c r="P61" s="55"/>
      <c r="Q61" s="55"/>
      <c r="R61" s="286">
        <f t="shared" ref="R61:R64" si="147">+Q61+P61</f>
        <v>0</v>
      </c>
      <c r="S61" s="55"/>
      <c r="T61" s="55"/>
      <c r="U61" s="286">
        <f t="shared" ref="U61:U63" si="148">+T61+S61</f>
        <v>0</v>
      </c>
      <c r="V61" s="55"/>
      <c r="W61" s="55"/>
      <c r="X61" s="286">
        <f t="shared" ref="X61:X63" si="149">+W61+V61</f>
        <v>0</v>
      </c>
      <c r="Y61" s="55"/>
      <c r="Z61" s="55"/>
      <c r="AA61" s="286">
        <f t="shared" ref="AA61:AA64" si="150">+Y61+Z61</f>
        <v>0</v>
      </c>
      <c r="AB61" s="359"/>
      <c r="AC61" s="55"/>
      <c r="AD61" s="358">
        <f t="shared" ref="AD61:AD64" si="151">+AB61+AC61</f>
        <v>0</v>
      </c>
    </row>
    <row r="62" spans="1:30" ht="12.75" hidden="1" customHeight="1" x14ac:dyDescent="0.2">
      <c r="A62" s="291" t="s">
        <v>491</v>
      </c>
      <c r="B62" s="815" t="s">
        <v>492</v>
      </c>
      <c r="C62" s="794"/>
      <c r="D62" s="294">
        <f t="shared" ref="D62:F62" si="152">+G62+J62+M62+P62+Y62+V62</f>
        <v>0</v>
      </c>
      <c r="E62" s="286">
        <f t="shared" si="152"/>
        <v>0</v>
      </c>
      <c r="F62" s="358">
        <f t="shared" si="152"/>
        <v>0</v>
      </c>
      <c r="G62" s="295"/>
      <c r="H62" s="55"/>
      <c r="I62" s="286">
        <f t="shared" si="144"/>
        <v>0</v>
      </c>
      <c r="J62" s="55"/>
      <c r="K62" s="55"/>
      <c r="L62" s="286">
        <f t="shared" si="145"/>
        <v>0</v>
      </c>
      <c r="M62" s="55"/>
      <c r="N62" s="55"/>
      <c r="O62" s="286">
        <f t="shared" si="146"/>
        <v>0</v>
      </c>
      <c r="P62" s="55"/>
      <c r="Q62" s="55"/>
      <c r="R62" s="286">
        <f t="shared" si="147"/>
        <v>0</v>
      </c>
      <c r="S62" s="55"/>
      <c r="T62" s="55"/>
      <c r="U62" s="286">
        <f t="shared" si="148"/>
        <v>0</v>
      </c>
      <c r="V62" s="55"/>
      <c r="W62" s="55"/>
      <c r="X62" s="286">
        <f t="shared" si="149"/>
        <v>0</v>
      </c>
      <c r="Y62" s="55"/>
      <c r="Z62" s="55"/>
      <c r="AA62" s="286">
        <f t="shared" si="150"/>
        <v>0</v>
      </c>
      <c r="AB62" s="359"/>
      <c r="AC62" s="55"/>
      <c r="AD62" s="358">
        <f t="shared" si="151"/>
        <v>0</v>
      </c>
    </row>
    <row r="63" spans="1:30" ht="12.75" hidden="1" customHeight="1" x14ac:dyDescent="0.2">
      <c r="A63" s="291" t="s">
        <v>493</v>
      </c>
      <c r="B63" s="815" t="s">
        <v>516</v>
      </c>
      <c r="C63" s="794"/>
      <c r="D63" s="294">
        <f t="shared" ref="D63:F63" si="153">+G63+J63+M63+P63+Y63+V63</f>
        <v>0</v>
      </c>
      <c r="E63" s="286">
        <f t="shared" si="153"/>
        <v>0</v>
      </c>
      <c r="F63" s="358">
        <f t="shared" si="153"/>
        <v>0</v>
      </c>
      <c r="G63" s="295"/>
      <c r="H63" s="55"/>
      <c r="I63" s="286">
        <f t="shared" si="144"/>
        <v>0</v>
      </c>
      <c r="J63" s="55"/>
      <c r="K63" s="55"/>
      <c r="L63" s="286">
        <f t="shared" si="145"/>
        <v>0</v>
      </c>
      <c r="M63" s="55"/>
      <c r="N63" s="55"/>
      <c r="O63" s="286">
        <f t="shared" si="146"/>
        <v>0</v>
      </c>
      <c r="P63" s="55"/>
      <c r="Q63" s="55"/>
      <c r="R63" s="286">
        <f t="shared" si="147"/>
        <v>0</v>
      </c>
      <c r="S63" s="55"/>
      <c r="T63" s="55"/>
      <c r="U63" s="286">
        <f t="shared" si="148"/>
        <v>0</v>
      </c>
      <c r="V63" s="55"/>
      <c r="W63" s="55"/>
      <c r="X63" s="286">
        <f t="shared" si="149"/>
        <v>0</v>
      </c>
      <c r="Y63" s="55"/>
      <c r="Z63" s="55"/>
      <c r="AA63" s="286">
        <f t="shared" si="150"/>
        <v>0</v>
      </c>
      <c r="AB63" s="359"/>
      <c r="AC63" s="55"/>
      <c r="AD63" s="358">
        <f t="shared" si="151"/>
        <v>0</v>
      </c>
    </row>
    <row r="64" spans="1:30" ht="12.75" customHeight="1" x14ac:dyDescent="0.2">
      <c r="A64" s="355" t="s">
        <v>409</v>
      </c>
      <c r="B64" s="802" t="s">
        <v>149</v>
      </c>
      <c r="C64" s="785"/>
      <c r="D64" s="288">
        <f t="shared" ref="D64:F64" si="154">+G64+J64+M64+P64+Y64+V64+AB64+S64</f>
        <v>0</v>
      </c>
      <c r="E64" s="54">
        <f t="shared" si="154"/>
        <v>0</v>
      </c>
      <c r="F64" s="158">
        <f t="shared" si="154"/>
        <v>0</v>
      </c>
      <c r="G64" s="288">
        <f t="shared" ref="G64:H64" si="155">SUM(G61:G63)</f>
        <v>0</v>
      </c>
      <c r="H64" s="54">
        <f t="shared" si="155"/>
        <v>0</v>
      </c>
      <c r="I64" s="54">
        <f t="shared" si="144"/>
        <v>0</v>
      </c>
      <c r="J64" s="54">
        <f t="shared" ref="J64:K64" si="156">SUM(J61:J63)</f>
        <v>0</v>
      </c>
      <c r="K64" s="54">
        <f t="shared" si="156"/>
        <v>0</v>
      </c>
      <c r="L64" s="54">
        <f t="shared" si="145"/>
        <v>0</v>
      </c>
      <c r="M64" s="54">
        <f t="shared" ref="M64:N64" si="157">SUM(M61:M63)</f>
        <v>0</v>
      </c>
      <c r="N64" s="54">
        <f t="shared" si="157"/>
        <v>0</v>
      </c>
      <c r="O64" s="54">
        <f t="shared" si="146"/>
        <v>0</v>
      </c>
      <c r="P64" s="54">
        <f t="shared" ref="P64:Q64" si="158">SUM(P61:P63)</f>
        <v>0</v>
      </c>
      <c r="Q64" s="54">
        <f t="shared" si="158"/>
        <v>0</v>
      </c>
      <c r="R64" s="54">
        <f t="shared" si="147"/>
        <v>0</v>
      </c>
      <c r="S64" s="54">
        <f t="shared" ref="S64:Z64" si="159">SUM(S61:S63)</f>
        <v>0</v>
      </c>
      <c r="T64" s="54">
        <f t="shared" si="159"/>
        <v>0</v>
      </c>
      <c r="U64" s="54">
        <f t="shared" si="159"/>
        <v>0</v>
      </c>
      <c r="V64" s="54">
        <f t="shared" si="159"/>
        <v>0</v>
      </c>
      <c r="W64" s="54">
        <f t="shared" si="159"/>
        <v>0</v>
      </c>
      <c r="X64" s="54">
        <f t="shared" si="159"/>
        <v>0</v>
      </c>
      <c r="Y64" s="54">
        <f t="shared" si="159"/>
        <v>0</v>
      </c>
      <c r="Z64" s="54">
        <f t="shared" si="159"/>
        <v>0</v>
      </c>
      <c r="AA64" s="289">
        <f t="shared" si="150"/>
        <v>0</v>
      </c>
      <c r="AB64" s="54">
        <f t="shared" ref="AB64:AC64" si="160">SUM(AB61:AB63)</f>
        <v>0</v>
      </c>
      <c r="AC64" s="54">
        <f t="shared" si="160"/>
        <v>0</v>
      </c>
      <c r="AD64" s="158">
        <f t="shared" si="151"/>
        <v>0</v>
      </c>
    </row>
    <row r="65" spans="1:30" ht="12.75" customHeight="1" x14ac:dyDescent="0.2">
      <c r="A65" s="356"/>
      <c r="B65" s="363"/>
      <c r="C65" s="364"/>
      <c r="D65" s="294"/>
      <c r="E65" s="286"/>
      <c r="F65" s="358"/>
      <c r="G65" s="295"/>
      <c r="H65" s="55"/>
      <c r="I65" s="286"/>
      <c r="J65" s="55"/>
      <c r="K65" s="55"/>
      <c r="L65" s="286"/>
      <c r="M65" s="55"/>
      <c r="N65" s="55"/>
      <c r="O65" s="286"/>
      <c r="P65" s="55"/>
      <c r="Q65" s="55"/>
      <c r="R65" s="286"/>
      <c r="S65" s="55"/>
      <c r="T65" s="55"/>
      <c r="U65" s="286"/>
      <c r="V65" s="55"/>
      <c r="W65" s="55"/>
      <c r="X65" s="286"/>
      <c r="Y65" s="55"/>
      <c r="Z65" s="55"/>
      <c r="AA65" s="286"/>
      <c r="AB65" s="359"/>
      <c r="AC65" s="55"/>
      <c r="AD65" s="358"/>
    </row>
    <row r="66" spans="1:30" ht="12.75" customHeight="1" x14ac:dyDescent="0.2">
      <c r="A66" s="365" t="s">
        <v>410</v>
      </c>
      <c r="B66" s="802" t="s">
        <v>411</v>
      </c>
      <c r="C66" s="785"/>
      <c r="D66" s="288">
        <f t="shared" ref="D66:F66" si="161">+G66+J66+M66+P66+Y66+V66+AB66+S66</f>
        <v>523195</v>
      </c>
      <c r="E66" s="54">
        <f t="shared" si="161"/>
        <v>21732</v>
      </c>
      <c r="F66" s="158">
        <f t="shared" si="161"/>
        <v>544927</v>
      </c>
      <c r="G66" s="288">
        <f t="shared" ref="G66:H66" si="162">+G64+G59+G53+G44+G35+G9+G7</f>
        <v>250</v>
      </c>
      <c r="H66" s="54">
        <f t="shared" si="162"/>
        <v>0</v>
      </c>
      <c r="I66" s="54">
        <f>+H66+G66</f>
        <v>250</v>
      </c>
      <c r="J66" s="54">
        <f t="shared" ref="J66:K66" si="163">+J64+J59+J53+J44+J35+J9+J7</f>
        <v>2182</v>
      </c>
      <c r="K66" s="54">
        <f t="shared" si="163"/>
        <v>0</v>
      </c>
      <c r="L66" s="54">
        <f>+K66+J66</f>
        <v>2182</v>
      </c>
      <c r="M66" s="54">
        <f t="shared" ref="M66:N66" si="164">+M64+M59+M53+M44+M35+M9+M7</f>
        <v>125831</v>
      </c>
      <c r="N66" s="54">
        <f t="shared" si="164"/>
        <v>0</v>
      </c>
      <c r="O66" s="54">
        <f>+N66+M66</f>
        <v>125831</v>
      </c>
      <c r="P66" s="54">
        <f t="shared" ref="P66:Q66" si="165">+P64+P59+P53+P44+P35+P9+P7</f>
        <v>2385</v>
      </c>
      <c r="Q66" s="54">
        <f t="shared" si="165"/>
        <v>0</v>
      </c>
      <c r="R66" s="54">
        <f>+Q66+P66</f>
        <v>2385</v>
      </c>
      <c r="S66" s="54">
        <f t="shared" ref="S66:Z66" si="166">+S64+S59+S53+S44+S35+S9+S7</f>
        <v>0</v>
      </c>
      <c r="T66" s="54">
        <f t="shared" si="166"/>
        <v>1586</v>
      </c>
      <c r="U66" s="54">
        <f t="shared" si="166"/>
        <v>1586</v>
      </c>
      <c r="V66" s="54">
        <f t="shared" si="166"/>
        <v>0</v>
      </c>
      <c r="W66" s="54">
        <f t="shared" si="166"/>
        <v>0</v>
      </c>
      <c r="X66" s="54">
        <f t="shared" si="166"/>
        <v>0</v>
      </c>
      <c r="Y66" s="54">
        <f t="shared" si="166"/>
        <v>375479</v>
      </c>
      <c r="Z66" s="54">
        <f t="shared" si="166"/>
        <v>13203</v>
      </c>
      <c r="AA66" s="289">
        <f>+Y66+Z66</f>
        <v>388682</v>
      </c>
      <c r="AB66" s="54">
        <f t="shared" ref="AB66:AC66" si="167">+AB64+AB59+AB53+AB44+AB35+AB9+AB7</f>
        <v>17068</v>
      </c>
      <c r="AC66" s="54">
        <f t="shared" si="167"/>
        <v>6943</v>
      </c>
      <c r="AD66" s="158">
        <f>+AB66+AC66</f>
        <v>24011</v>
      </c>
    </row>
    <row r="67" spans="1:30" ht="12.75" customHeight="1" x14ac:dyDescent="0.2">
      <c r="A67" s="303"/>
      <c r="B67" s="32"/>
      <c r="C67" s="366"/>
      <c r="D67" s="294"/>
      <c r="E67" s="286"/>
      <c r="F67" s="358"/>
      <c r="G67" s="5"/>
      <c r="H67" s="5"/>
      <c r="I67" s="286"/>
      <c r="J67" s="5"/>
      <c r="K67" s="5"/>
      <c r="L67" s="286"/>
      <c r="M67" s="5"/>
      <c r="N67" s="5"/>
      <c r="O67" s="286"/>
      <c r="P67" s="5"/>
      <c r="Q67" s="5"/>
      <c r="R67" s="286"/>
      <c r="S67" s="5"/>
      <c r="T67" s="5"/>
      <c r="U67" s="286"/>
      <c r="V67" s="5"/>
      <c r="W67" s="5"/>
      <c r="X67" s="286"/>
      <c r="Y67" s="5"/>
      <c r="Z67" s="5"/>
      <c r="AA67" s="286"/>
      <c r="AB67" s="367"/>
      <c r="AC67" s="5"/>
      <c r="AD67" s="358"/>
    </row>
    <row r="68" spans="1:30" ht="12.75" customHeight="1" x14ac:dyDescent="0.2">
      <c r="A68" s="368" t="s">
        <v>517</v>
      </c>
      <c r="B68" s="816" t="s">
        <v>518</v>
      </c>
      <c r="C68" s="788"/>
      <c r="D68" s="306">
        <f t="shared" ref="D68:F68" si="168">+G68+J68+M68+P68+Y68+V68</f>
        <v>0</v>
      </c>
      <c r="E68" s="211">
        <f t="shared" si="168"/>
        <v>0</v>
      </c>
      <c r="F68" s="168">
        <f t="shared" si="168"/>
        <v>0</v>
      </c>
      <c r="G68" s="167"/>
      <c r="H68" s="211"/>
      <c r="I68" s="211">
        <f>+H68+G68</f>
        <v>0</v>
      </c>
      <c r="J68" s="211"/>
      <c r="K68" s="211"/>
      <c r="L68" s="211">
        <f>+K68+J68</f>
        <v>0</v>
      </c>
      <c r="M68" s="211"/>
      <c r="N68" s="211"/>
      <c r="O68" s="211">
        <f>+N68+M68</f>
        <v>0</v>
      </c>
      <c r="P68" s="211"/>
      <c r="Q68" s="211"/>
      <c r="R68" s="211">
        <f>+Q68+P68</f>
        <v>0</v>
      </c>
      <c r="S68" s="211"/>
      <c r="T68" s="211"/>
      <c r="U68" s="211">
        <f>+T68+S68</f>
        <v>0</v>
      </c>
      <c r="V68" s="211"/>
      <c r="W68" s="211"/>
      <c r="X68" s="211">
        <f>+W68+V68</f>
        <v>0</v>
      </c>
      <c r="Y68" s="211"/>
      <c r="Z68" s="211"/>
      <c r="AA68" s="309">
        <f>+Y68+Z68</f>
        <v>0</v>
      </c>
      <c r="AB68" s="211"/>
      <c r="AC68" s="211"/>
      <c r="AD68" s="168">
        <f>+AB68+AC68</f>
        <v>0</v>
      </c>
    </row>
    <row r="69" spans="1:30" ht="12.75" customHeight="1" x14ac:dyDescent="0.2">
      <c r="A69" s="212"/>
      <c r="B69" s="32"/>
      <c r="C69" s="32"/>
      <c r="D69" s="76"/>
      <c r="E69" s="76"/>
      <c r="F69" s="76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2.75" customHeight="1" x14ac:dyDescent="0.2">
      <c r="A70" s="212"/>
      <c r="B70" s="32"/>
      <c r="C70" s="32"/>
      <c r="D70" s="76"/>
      <c r="E70" s="76"/>
      <c r="F70" s="76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2.75" customHeight="1" x14ac:dyDescent="0.2">
      <c r="A71" s="212"/>
      <c r="B71" s="32"/>
      <c r="C71" s="32"/>
      <c r="D71" s="76"/>
      <c r="E71" s="76"/>
      <c r="F71" s="76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2.75" customHeight="1" x14ac:dyDescent="0.2">
      <c r="A72" s="212"/>
      <c r="B72" s="32"/>
      <c r="C72" s="32"/>
      <c r="D72" s="76"/>
      <c r="E72" s="76"/>
      <c r="F72" s="76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2.75" customHeight="1" x14ac:dyDescent="0.2">
      <c r="A73" s="212"/>
      <c r="B73" s="32"/>
      <c r="C73" s="32"/>
      <c r="D73" s="76"/>
      <c r="E73" s="76"/>
      <c r="F73" s="76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2.75" customHeight="1" x14ac:dyDescent="0.2">
      <c r="A74" s="212"/>
      <c r="B74" s="32"/>
      <c r="C74" s="32"/>
      <c r="D74" s="76"/>
      <c r="E74" s="76"/>
      <c r="F74" s="76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2.75" customHeight="1" x14ac:dyDescent="0.2">
      <c r="A75" s="212"/>
      <c r="B75" s="32"/>
      <c r="C75" s="32"/>
      <c r="D75" s="76"/>
      <c r="E75" s="76"/>
      <c r="F75" s="76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2.75" customHeight="1" x14ac:dyDescent="0.2">
      <c r="A76" s="212"/>
      <c r="B76" s="32"/>
      <c r="C76" s="32"/>
      <c r="D76" s="76"/>
      <c r="E76" s="76"/>
      <c r="F76" s="76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2.75" customHeight="1" x14ac:dyDescent="0.2">
      <c r="A77" s="212"/>
      <c r="B77" s="32"/>
      <c r="C77" s="32"/>
      <c r="D77" s="76"/>
      <c r="E77" s="76"/>
      <c r="F77" s="76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2.75" customHeight="1" x14ac:dyDescent="0.2">
      <c r="A78" s="212"/>
      <c r="B78" s="32"/>
      <c r="C78" s="32"/>
      <c r="D78" s="76"/>
      <c r="E78" s="76"/>
      <c r="F78" s="76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2.75" customHeight="1" x14ac:dyDescent="0.2">
      <c r="A79" s="212"/>
      <c r="B79" s="32"/>
      <c r="C79" s="32"/>
      <c r="D79" s="76"/>
      <c r="E79" s="76"/>
      <c r="F79" s="76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2.75" customHeight="1" x14ac:dyDescent="0.2">
      <c r="A80" s="212"/>
      <c r="B80" s="32"/>
      <c r="C80" s="32"/>
      <c r="D80" s="76"/>
      <c r="E80" s="76"/>
      <c r="F80" s="76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2.75" customHeight="1" x14ac:dyDescent="0.2">
      <c r="A81" s="212"/>
      <c r="B81" s="32"/>
      <c r="C81" s="32"/>
      <c r="D81" s="76"/>
      <c r="E81" s="76"/>
      <c r="F81" s="76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2.75" customHeight="1" x14ac:dyDescent="0.2">
      <c r="A82" s="212"/>
      <c r="B82" s="32"/>
      <c r="C82" s="32"/>
      <c r="D82" s="76"/>
      <c r="E82" s="76"/>
      <c r="F82" s="76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2.75" customHeight="1" x14ac:dyDescent="0.2">
      <c r="A83" s="212"/>
      <c r="B83" s="32"/>
      <c r="C83" s="32"/>
      <c r="D83" s="76"/>
      <c r="E83" s="76"/>
      <c r="F83" s="76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2.75" customHeight="1" x14ac:dyDescent="0.2">
      <c r="A84" s="212"/>
      <c r="B84" s="32"/>
      <c r="C84" s="32"/>
      <c r="D84" s="76"/>
      <c r="E84" s="76"/>
      <c r="F84" s="76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2.75" customHeight="1" x14ac:dyDescent="0.2">
      <c r="A85" s="212"/>
      <c r="B85" s="32"/>
      <c r="C85" s="32"/>
      <c r="D85" s="76"/>
      <c r="E85" s="76"/>
      <c r="F85" s="76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2.75" customHeight="1" x14ac:dyDescent="0.2">
      <c r="A86" s="212"/>
      <c r="B86" s="32"/>
      <c r="C86" s="32"/>
      <c r="D86" s="76"/>
      <c r="E86" s="76"/>
      <c r="F86" s="76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2.75" customHeight="1" x14ac:dyDescent="0.2">
      <c r="A87" s="212"/>
      <c r="B87" s="32"/>
      <c r="C87" s="32"/>
      <c r="D87" s="76"/>
      <c r="E87" s="76"/>
      <c r="F87" s="76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2.75" customHeight="1" x14ac:dyDescent="0.2">
      <c r="A88" s="212"/>
      <c r="B88" s="32"/>
      <c r="C88" s="32"/>
      <c r="D88" s="76"/>
      <c r="E88" s="76"/>
      <c r="F88" s="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2.75" customHeight="1" x14ac:dyDescent="0.2">
      <c r="A89" s="212"/>
      <c r="B89" s="32"/>
      <c r="C89" s="32"/>
      <c r="D89" s="76"/>
      <c r="E89" s="76"/>
      <c r="F89" s="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2.75" customHeight="1" x14ac:dyDescent="0.2">
      <c r="A90" s="212"/>
      <c r="B90" s="32"/>
      <c r="C90" s="32"/>
      <c r="D90" s="76"/>
      <c r="E90" s="76"/>
      <c r="F90" s="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2.75" customHeight="1" x14ac:dyDescent="0.2">
      <c r="A91" s="212"/>
      <c r="B91" s="32"/>
      <c r="C91" s="32"/>
      <c r="D91" s="76"/>
      <c r="E91" s="76"/>
      <c r="F91" s="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2.75" customHeight="1" x14ac:dyDescent="0.2">
      <c r="A92" s="212"/>
      <c r="B92" s="32"/>
      <c r="C92" s="32"/>
      <c r="D92" s="76"/>
      <c r="E92" s="76"/>
      <c r="F92" s="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2.75" customHeight="1" x14ac:dyDescent="0.2">
      <c r="A93" s="212"/>
      <c r="B93" s="32"/>
      <c r="C93" s="32"/>
      <c r="D93" s="76"/>
      <c r="E93" s="76"/>
      <c r="F93" s="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2.75" customHeight="1" x14ac:dyDescent="0.2">
      <c r="A94" s="212"/>
      <c r="B94" s="32"/>
      <c r="C94" s="32"/>
      <c r="D94" s="76"/>
      <c r="E94" s="76"/>
      <c r="F94" s="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2.75" customHeight="1" x14ac:dyDescent="0.2">
      <c r="A95" s="212"/>
      <c r="B95" s="32"/>
      <c r="C95" s="32"/>
      <c r="D95" s="76"/>
      <c r="E95" s="76"/>
      <c r="F95" s="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2.75" customHeight="1" x14ac:dyDescent="0.2">
      <c r="A96" s="212"/>
      <c r="B96" s="32"/>
      <c r="C96" s="32"/>
      <c r="D96" s="76"/>
      <c r="E96" s="76"/>
      <c r="F96" s="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2.75" customHeight="1" x14ac:dyDescent="0.2">
      <c r="A97" s="212"/>
      <c r="B97" s="32"/>
      <c r="C97" s="32"/>
      <c r="D97" s="76"/>
      <c r="E97" s="76"/>
      <c r="F97" s="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2.75" customHeight="1" x14ac:dyDescent="0.2">
      <c r="A98" s="212"/>
      <c r="B98" s="32"/>
      <c r="C98" s="32"/>
      <c r="D98" s="76"/>
      <c r="E98" s="76"/>
      <c r="F98" s="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2.75" customHeight="1" x14ac:dyDescent="0.2">
      <c r="A99" s="212"/>
      <c r="B99" s="32"/>
      <c r="C99" s="32"/>
      <c r="D99" s="76"/>
      <c r="E99" s="76"/>
      <c r="F99" s="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2.75" customHeight="1" x14ac:dyDescent="0.2">
      <c r="A100" s="212"/>
      <c r="B100" s="32"/>
      <c r="C100" s="32"/>
      <c r="D100" s="76"/>
      <c r="E100" s="76"/>
      <c r="F100" s="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2.75" customHeight="1" x14ac:dyDescent="0.2">
      <c r="A101" s="212"/>
      <c r="B101" s="32"/>
      <c r="C101" s="32"/>
      <c r="D101" s="76"/>
      <c r="E101" s="76"/>
      <c r="F101" s="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2.75" customHeight="1" x14ac:dyDescent="0.2">
      <c r="A102" s="212"/>
      <c r="B102" s="32"/>
      <c r="C102" s="32"/>
      <c r="D102" s="76"/>
      <c r="E102" s="76"/>
      <c r="F102" s="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2.75" customHeight="1" x14ac:dyDescent="0.2">
      <c r="A103" s="212"/>
      <c r="B103" s="32"/>
      <c r="C103" s="32"/>
      <c r="D103" s="76"/>
      <c r="E103" s="76"/>
      <c r="F103" s="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2.75" customHeight="1" x14ac:dyDescent="0.2">
      <c r="A104" s="212"/>
      <c r="B104" s="32"/>
      <c r="C104" s="32"/>
      <c r="D104" s="76"/>
      <c r="E104" s="76"/>
      <c r="F104" s="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2.75" customHeight="1" x14ac:dyDescent="0.2">
      <c r="A105" s="212"/>
      <c r="B105" s="32"/>
      <c r="C105" s="32"/>
      <c r="D105" s="76"/>
      <c r="E105" s="76"/>
      <c r="F105" s="76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2.75" customHeight="1" x14ac:dyDescent="0.2">
      <c r="A106" s="212"/>
      <c r="B106" s="32"/>
      <c r="C106" s="32"/>
      <c r="D106" s="76"/>
      <c r="E106" s="76"/>
      <c r="F106" s="76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2.75" customHeight="1" x14ac:dyDescent="0.2">
      <c r="A107" s="212"/>
      <c r="B107" s="32"/>
      <c r="C107" s="32"/>
      <c r="D107" s="76"/>
      <c r="E107" s="76"/>
      <c r="F107" s="76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2.75" customHeight="1" x14ac:dyDescent="0.2">
      <c r="A108" s="212"/>
      <c r="B108" s="32"/>
      <c r="C108" s="32"/>
      <c r="D108" s="76"/>
      <c r="E108" s="76"/>
      <c r="F108" s="76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2.75" customHeight="1" x14ac:dyDescent="0.2">
      <c r="A109" s="212"/>
      <c r="B109" s="32"/>
      <c r="C109" s="32"/>
      <c r="D109" s="76"/>
      <c r="E109" s="76"/>
      <c r="F109" s="76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2.75" customHeight="1" x14ac:dyDescent="0.2">
      <c r="A110" s="212"/>
      <c r="B110" s="32"/>
      <c r="C110" s="32"/>
      <c r="D110" s="76"/>
      <c r="E110" s="76"/>
      <c r="F110" s="76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2.75" customHeight="1" x14ac:dyDescent="0.2">
      <c r="A111" s="212"/>
      <c r="B111" s="32"/>
      <c r="C111" s="32"/>
      <c r="D111" s="76"/>
      <c r="E111" s="76"/>
      <c r="F111" s="7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2.75" customHeight="1" x14ac:dyDescent="0.2">
      <c r="A112" s="212"/>
      <c r="B112" s="32"/>
      <c r="C112" s="32"/>
      <c r="D112" s="76"/>
      <c r="E112" s="76"/>
      <c r="F112" s="76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2.75" customHeight="1" x14ac:dyDescent="0.2">
      <c r="A113" s="212"/>
      <c r="B113" s="32"/>
      <c r="C113" s="32"/>
      <c r="D113" s="76"/>
      <c r="E113" s="76"/>
      <c r="F113" s="76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2.75" customHeight="1" x14ac:dyDescent="0.2">
      <c r="A114" s="212"/>
      <c r="B114" s="32"/>
      <c r="C114" s="32"/>
      <c r="D114" s="76"/>
      <c r="E114" s="76"/>
      <c r="F114" s="76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2.75" customHeight="1" x14ac:dyDescent="0.2">
      <c r="A115" s="212"/>
      <c r="B115" s="32"/>
      <c r="C115" s="32"/>
      <c r="D115" s="76"/>
      <c r="E115" s="76"/>
      <c r="F115" s="76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2.75" customHeight="1" x14ac:dyDescent="0.2">
      <c r="A116" s="212"/>
      <c r="B116" s="32"/>
      <c r="C116" s="32"/>
      <c r="D116" s="76"/>
      <c r="E116" s="76"/>
      <c r="F116" s="76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2.75" customHeight="1" x14ac:dyDescent="0.2">
      <c r="A117" s="212"/>
      <c r="B117" s="32"/>
      <c r="C117" s="32"/>
      <c r="D117" s="76"/>
      <c r="E117" s="76"/>
      <c r="F117" s="76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2.75" customHeight="1" x14ac:dyDescent="0.2">
      <c r="A118" s="212"/>
      <c r="B118" s="32"/>
      <c r="C118" s="32"/>
      <c r="D118" s="76"/>
      <c r="E118" s="76"/>
      <c r="F118" s="76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2.75" customHeight="1" x14ac:dyDescent="0.2">
      <c r="A119" s="212"/>
      <c r="B119" s="32"/>
      <c r="C119" s="32"/>
      <c r="D119" s="76"/>
      <c r="E119" s="76"/>
      <c r="F119" s="76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2.75" customHeight="1" x14ac:dyDescent="0.2">
      <c r="A120" s="212"/>
      <c r="B120" s="32"/>
      <c r="C120" s="32"/>
      <c r="D120" s="76"/>
      <c r="E120" s="76"/>
      <c r="F120" s="76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2.75" customHeight="1" x14ac:dyDescent="0.2">
      <c r="A121" s="212"/>
      <c r="B121" s="32"/>
      <c r="C121" s="32"/>
      <c r="D121" s="76"/>
      <c r="E121" s="76"/>
      <c r="F121" s="76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2.75" customHeight="1" x14ac:dyDescent="0.2">
      <c r="A122" s="212"/>
      <c r="B122" s="32"/>
      <c r="C122" s="32"/>
      <c r="D122" s="76"/>
      <c r="E122" s="76"/>
      <c r="F122" s="76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2.75" customHeight="1" x14ac:dyDescent="0.2">
      <c r="A123" s="212"/>
      <c r="B123" s="32"/>
      <c r="C123" s="32"/>
      <c r="D123" s="76"/>
      <c r="E123" s="76"/>
      <c r="F123" s="76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2.75" customHeight="1" x14ac:dyDescent="0.2">
      <c r="A124" s="212"/>
      <c r="B124" s="32"/>
      <c r="C124" s="32"/>
      <c r="D124" s="76"/>
      <c r="E124" s="76"/>
      <c r="F124" s="76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2.75" customHeight="1" x14ac:dyDescent="0.2">
      <c r="A125" s="212"/>
      <c r="B125" s="32"/>
      <c r="C125" s="32"/>
      <c r="D125" s="76"/>
      <c r="E125" s="76"/>
      <c r="F125" s="76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2.75" customHeight="1" x14ac:dyDescent="0.2">
      <c r="A126" s="212"/>
      <c r="B126" s="32"/>
      <c r="C126" s="32"/>
      <c r="D126" s="76"/>
      <c r="E126" s="76"/>
      <c r="F126" s="76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2.75" customHeight="1" x14ac:dyDescent="0.2">
      <c r="A127" s="212"/>
      <c r="B127" s="32"/>
      <c r="C127" s="32"/>
      <c r="D127" s="76"/>
      <c r="E127" s="76"/>
      <c r="F127" s="76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2.75" customHeight="1" x14ac:dyDescent="0.2">
      <c r="A128" s="212"/>
      <c r="B128" s="32"/>
      <c r="C128" s="32"/>
      <c r="D128" s="76"/>
      <c r="E128" s="76"/>
      <c r="F128" s="76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2.75" customHeight="1" x14ac:dyDescent="0.2">
      <c r="A129" s="212"/>
      <c r="B129" s="32"/>
      <c r="C129" s="32"/>
      <c r="D129" s="76"/>
      <c r="E129" s="76"/>
      <c r="F129" s="76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2.75" customHeight="1" x14ac:dyDescent="0.2">
      <c r="A130" s="212"/>
      <c r="B130" s="32"/>
      <c r="C130" s="32"/>
      <c r="D130" s="76"/>
      <c r="E130" s="76"/>
      <c r="F130" s="76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2.75" customHeight="1" x14ac:dyDescent="0.2">
      <c r="A131" s="212"/>
      <c r="B131" s="32"/>
      <c r="C131" s="32"/>
      <c r="D131" s="76"/>
      <c r="E131" s="76"/>
      <c r="F131" s="76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2.75" customHeight="1" x14ac:dyDescent="0.2">
      <c r="A132" s="212"/>
      <c r="B132" s="32"/>
      <c r="C132" s="32"/>
      <c r="D132" s="76"/>
      <c r="E132" s="76"/>
      <c r="F132" s="76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2.75" customHeight="1" x14ac:dyDescent="0.2">
      <c r="A133" s="212"/>
      <c r="B133" s="32"/>
      <c r="C133" s="32"/>
      <c r="D133" s="76"/>
      <c r="E133" s="76"/>
      <c r="F133" s="76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2.75" customHeight="1" x14ac:dyDescent="0.2">
      <c r="A134" s="212"/>
      <c r="B134" s="32"/>
      <c r="C134" s="32"/>
      <c r="D134" s="76"/>
      <c r="E134" s="76"/>
      <c r="F134" s="76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2.75" customHeight="1" x14ac:dyDescent="0.2">
      <c r="A135" s="212"/>
      <c r="B135" s="32"/>
      <c r="C135" s="32"/>
      <c r="D135" s="76"/>
      <c r="E135" s="76"/>
      <c r="F135" s="76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2.75" customHeight="1" x14ac:dyDescent="0.2">
      <c r="A136" s="212"/>
      <c r="B136" s="32"/>
      <c r="C136" s="32"/>
      <c r="D136" s="76"/>
      <c r="E136" s="76"/>
      <c r="F136" s="76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2.75" customHeight="1" x14ac:dyDescent="0.2">
      <c r="A137" s="212"/>
      <c r="B137" s="32"/>
      <c r="C137" s="32"/>
      <c r="D137" s="76"/>
      <c r="E137" s="76"/>
      <c r="F137" s="76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2.75" customHeight="1" x14ac:dyDescent="0.2">
      <c r="A138" s="212"/>
      <c r="B138" s="32"/>
      <c r="C138" s="32"/>
      <c r="D138" s="76"/>
      <c r="E138" s="76"/>
      <c r="F138" s="76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2.75" customHeight="1" x14ac:dyDescent="0.2">
      <c r="A139" s="212"/>
      <c r="B139" s="32"/>
      <c r="C139" s="32"/>
      <c r="D139" s="76"/>
      <c r="E139" s="76"/>
      <c r="F139" s="76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2.75" customHeight="1" x14ac:dyDescent="0.2">
      <c r="A140" s="212"/>
      <c r="B140" s="32"/>
      <c r="C140" s="32"/>
      <c r="D140" s="76"/>
      <c r="E140" s="76"/>
      <c r="F140" s="76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2.75" customHeight="1" x14ac:dyDescent="0.2">
      <c r="A141" s="212"/>
      <c r="B141" s="32"/>
      <c r="C141" s="32"/>
      <c r="D141" s="76"/>
      <c r="E141" s="76"/>
      <c r="F141" s="76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2.75" customHeight="1" x14ac:dyDescent="0.2">
      <c r="A142" s="212"/>
      <c r="B142" s="32"/>
      <c r="C142" s="32"/>
      <c r="D142" s="76"/>
      <c r="E142" s="76"/>
      <c r="F142" s="76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2.75" customHeight="1" x14ac:dyDescent="0.2">
      <c r="A143" s="212"/>
      <c r="B143" s="32"/>
      <c r="C143" s="32"/>
      <c r="D143" s="76"/>
      <c r="E143" s="76"/>
      <c r="F143" s="76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2.75" customHeight="1" x14ac:dyDescent="0.2">
      <c r="A144" s="212"/>
      <c r="B144" s="32"/>
      <c r="C144" s="32"/>
      <c r="D144" s="76"/>
      <c r="E144" s="76"/>
      <c r="F144" s="76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2.75" customHeight="1" x14ac:dyDescent="0.2">
      <c r="A145" s="212"/>
      <c r="B145" s="32"/>
      <c r="C145" s="32"/>
      <c r="D145" s="76"/>
      <c r="E145" s="76"/>
      <c r="F145" s="76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2.75" customHeight="1" x14ac:dyDescent="0.2">
      <c r="A146" s="212"/>
      <c r="B146" s="32"/>
      <c r="C146" s="32"/>
      <c r="D146" s="76"/>
      <c r="E146" s="76"/>
      <c r="F146" s="76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2.75" customHeight="1" x14ac:dyDescent="0.2">
      <c r="A147" s="212"/>
      <c r="B147" s="32"/>
      <c r="C147" s="32"/>
      <c r="D147" s="76"/>
      <c r="E147" s="76"/>
      <c r="F147" s="76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2.75" customHeight="1" x14ac:dyDescent="0.2">
      <c r="A148" s="212"/>
      <c r="B148" s="32"/>
      <c r="C148" s="32"/>
      <c r="D148" s="76"/>
      <c r="E148" s="76"/>
      <c r="F148" s="76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2.75" customHeight="1" x14ac:dyDescent="0.2">
      <c r="A149" s="212"/>
      <c r="B149" s="32"/>
      <c r="C149" s="32"/>
      <c r="D149" s="76"/>
      <c r="E149" s="76"/>
      <c r="F149" s="76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2.75" customHeight="1" x14ac:dyDescent="0.2">
      <c r="A150" s="212"/>
      <c r="B150" s="32"/>
      <c r="C150" s="32"/>
      <c r="D150" s="76"/>
      <c r="E150" s="76"/>
      <c r="F150" s="76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2.75" customHeight="1" x14ac:dyDescent="0.2">
      <c r="A151" s="212"/>
      <c r="B151" s="32"/>
      <c r="C151" s="32"/>
      <c r="D151" s="76"/>
      <c r="E151" s="76"/>
      <c r="F151" s="76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2.75" customHeight="1" x14ac:dyDescent="0.2">
      <c r="A152" s="212"/>
      <c r="B152" s="32"/>
      <c r="C152" s="32"/>
      <c r="D152" s="76"/>
      <c r="E152" s="76"/>
      <c r="F152" s="76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2.75" customHeight="1" x14ac:dyDescent="0.2">
      <c r="A153" s="212"/>
      <c r="B153" s="32"/>
      <c r="C153" s="32"/>
      <c r="D153" s="76"/>
      <c r="E153" s="76"/>
      <c r="F153" s="76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2.75" customHeight="1" x14ac:dyDescent="0.2">
      <c r="A154" s="212"/>
      <c r="B154" s="32"/>
      <c r="C154" s="32"/>
      <c r="D154" s="76"/>
      <c r="E154" s="76"/>
      <c r="F154" s="76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2.75" customHeight="1" x14ac:dyDescent="0.2">
      <c r="A155" s="212"/>
      <c r="B155" s="32"/>
      <c r="C155" s="32"/>
      <c r="D155" s="76"/>
      <c r="E155" s="76"/>
      <c r="F155" s="76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2.75" customHeight="1" x14ac:dyDescent="0.2">
      <c r="A156" s="212"/>
      <c r="B156" s="32"/>
      <c r="C156" s="32"/>
      <c r="D156" s="76"/>
      <c r="E156" s="76"/>
      <c r="F156" s="76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2.75" customHeight="1" x14ac:dyDescent="0.2">
      <c r="A157" s="212"/>
      <c r="B157" s="32"/>
      <c r="C157" s="32"/>
      <c r="D157" s="76"/>
      <c r="E157" s="76"/>
      <c r="F157" s="76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2.75" customHeight="1" x14ac:dyDescent="0.2">
      <c r="A158" s="212"/>
      <c r="B158" s="32"/>
      <c r="C158" s="32"/>
      <c r="D158" s="76"/>
      <c r="E158" s="76"/>
      <c r="F158" s="76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2.75" customHeight="1" x14ac:dyDescent="0.2">
      <c r="A159" s="212"/>
      <c r="B159" s="32"/>
      <c r="C159" s="32"/>
      <c r="D159" s="76"/>
      <c r="E159" s="76"/>
      <c r="F159" s="76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2.75" customHeight="1" x14ac:dyDescent="0.2">
      <c r="A160" s="212"/>
      <c r="B160" s="32"/>
      <c r="C160" s="32"/>
      <c r="D160" s="76"/>
      <c r="E160" s="76"/>
      <c r="F160" s="76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2.75" customHeight="1" x14ac:dyDescent="0.2">
      <c r="A161" s="212"/>
      <c r="B161" s="32"/>
      <c r="C161" s="32"/>
      <c r="D161" s="76"/>
      <c r="E161" s="76"/>
      <c r="F161" s="76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2.75" customHeight="1" x14ac:dyDescent="0.2">
      <c r="A162" s="212"/>
      <c r="B162" s="32"/>
      <c r="C162" s="32"/>
      <c r="D162" s="76"/>
      <c r="E162" s="76"/>
      <c r="F162" s="76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2.75" customHeight="1" x14ac:dyDescent="0.2">
      <c r="A163" s="212"/>
      <c r="B163" s="32"/>
      <c r="C163" s="32"/>
      <c r="D163" s="76"/>
      <c r="E163" s="76"/>
      <c r="F163" s="76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2.75" customHeight="1" x14ac:dyDescent="0.2">
      <c r="A164" s="212"/>
      <c r="B164" s="32"/>
      <c r="C164" s="32"/>
      <c r="D164" s="76"/>
      <c r="E164" s="76"/>
      <c r="F164" s="76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2.75" customHeight="1" x14ac:dyDescent="0.2">
      <c r="A165" s="212"/>
      <c r="B165" s="32"/>
      <c r="C165" s="32"/>
      <c r="D165" s="76"/>
      <c r="E165" s="76"/>
      <c r="F165" s="76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2.75" customHeight="1" x14ac:dyDescent="0.2">
      <c r="A166" s="212"/>
      <c r="B166" s="32"/>
      <c r="C166" s="32"/>
      <c r="D166" s="76"/>
      <c r="E166" s="76"/>
      <c r="F166" s="76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2.75" customHeight="1" x14ac:dyDescent="0.2">
      <c r="A167" s="212"/>
      <c r="B167" s="32"/>
      <c r="C167" s="32"/>
      <c r="D167" s="76"/>
      <c r="E167" s="76"/>
      <c r="F167" s="76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2.75" customHeight="1" x14ac:dyDescent="0.2">
      <c r="A168" s="212"/>
      <c r="B168" s="32"/>
      <c r="C168" s="32"/>
      <c r="D168" s="76"/>
      <c r="E168" s="76"/>
      <c r="F168" s="76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2.75" customHeight="1" x14ac:dyDescent="0.2">
      <c r="A169" s="212"/>
      <c r="B169" s="32"/>
      <c r="C169" s="32"/>
      <c r="D169" s="76"/>
      <c r="E169" s="76"/>
      <c r="F169" s="76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2.75" customHeight="1" x14ac:dyDescent="0.2">
      <c r="A170" s="212"/>
      <c r="B170" s="32"/>
      <c r="C170" s="32"/>
      <c r="D170" s="76"/>
      <c r="E170" s="76"/>
      <c r="F170" s="76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2.75" customHeight="1" x14ac:dyDescent="0.2">
      <c r="A171" s="212"/>
      <c r="B171" s="32"/>
      <c r="C171" s="32"/>
      <c r="D171" s="76"/>
      <c r="E171" s="76"/>
      <c r="F171" s="76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2.75" customHeight="1" x14ac:dyDescent="0.2">
      <c r="A172" s="212"/>
      <c r="B172" s="32"/>
      <c r="C172" s="32"/>
      <c r="D172" s="76"/>
      <c r="E172" s="76"/>
      <c r="F172" s="76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2.75" customHeight="1" x14ac:dyDescent="0.2">
      <c r="A173" s="212"/>
      <c r="B173" s="32"/>
      <c r="C173" s="32"/>
      <c r="D173" s="76"/>
      <c r="E173" s="76"/>
      <c r="F173" s="76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2.75" customHeight="1" x14ac:dyDescent="0.2">
      <c r="A174" s="212"/>
      <c r="B174" s="32"/>
      <c r="C174" s="32"/>
      <c r="D174" s="76"/>
      <c r="E174" s="76"/>
      <c r="F174" s="76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2.75" customHeight="1" x14ac:dyDescent="0.2">
      <c r="A175" s="212"/>
      <c r="B175" s="32"/>
      <c r="C175" s="32"/>
      <c r="D175" s="76"/>
      <c r="E175" s="76"/>
      <c r="F175" s="76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2.75" customHeight="1" x14ac:dyDescent="0.2">
      <c r="A176" s="212"/>
      <c r="B176" s="32"/>
      <c r="C176" s="32"/>
      <c r="D176" s="76"/>
      <c r="E176" s="76"/>
      <c r="F176" s="76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2.75" customHeight="1" x14ac:dyDescent="0.2">
      <c r="A177" s="212"/>
      <c r="B177" s="32"/>
      <c r="C177" s="32"/>
      <c r="D177" s="76"/>
      <c r="E177" s="76"/>
      <c r="F177" s="76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2.75" customHeight="1" x14ac:dyDescent="0.2">
      <c r="A178" s="212"/>
      <c r="B178" s="32"/>
      <c r="C178" s="32"/>
      <c r="D178" s="76"/>
      <c r="E178" s="76"/>
      <c r="F178" s="76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2.75" customHeight="1" x14ac:dyDescent="0.2">
      <c r="A179" s="212"/>
      <c r="B179" s="32"/>
      <c r="C179" s="32"/>
      <c r="D179" s="76"/>
      <c r="E179" s="76"/>
      <c r="F179" s="76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2.75" customHeight="1" x14ac:dyDescent="0.2">
      <c r="A180" s="212"/>
      <c r="B180" s="32"/>
      <c r="C180" s="32"/>
      <c r="D180" s="76"/>
      <c r="E180" s="76"/>
      <c r="F180" s="76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2.75" customHeight="1" x14ac:dyDescent="0.2">
      <c r="A181" s="212"/>
      <c r="B181" s="32"/>
      <c r="C181" s="32"/>
      <c r="D181" s="76"/>
      <c r="E181" s="76"/>
      <c r="F181" s="76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2.75" customHeight="1" x14ac:dyDescent="0.2">
      <c r="A182" s="212"/>
      <c r="B182" s="32"/>
      <c r="C182" s="32"/>
      <c r="D182" s="76"/>
      <c r="E182" s="76"/>
      <c r="F182" s="76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2.75" customHeight="1" x14ac:dyDescent="0.2">
      <c r="A183" s="212"/>
      <c r="B183" s="32"/>
      <c r="C183" s="32"/>
      <c r="D183" s="76"/>
      <c r="E183" s="76"/>
      <c r="F183" s="76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2.75" customHeight="1" x14ac:dyDescent="0.2">
      <c r="A184" s="212"/>
      <c r="B184" s="32"/>
      <c r="C184" s="32"/>
      <c r="D184" s="76"/>
      <c r="E184" s="76"/>
      <c r="F184" s="76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2.75" customHeight="1" x14ac:dyDescent="0.2">
      <c r="A185" s="212"/>
      <c r="B185" s="32"/>
      <c r="C185" s="32"/>
      <c r="D185" s="76"/>
      <c r="E185" s="76"/>
      <c r="F185" s="76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2.75" customHeight="1" x14ac:dyDescent="0.2">
      <c r="A186" s="212"/>
      <c r="B186" s="32"/>
      <c r="C186" s="32"/>
      <c r="D186" s="76"/>
      <c r="E186" s="76"/>
      <c r="F186" s="76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2.75" customHeight="1" x14ac:dyDescent="0.2">
      <c r="A187" s="212"/>
      <c r="B187" s="32"/>
      <c r="C187" s="32"/>
      <c r="D187" s="76"/>
      <c r="E187" s="76"/>
      <c r="F187" s="76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2.75" customHeight="1" x14ac:dyDescent="0.2">
      <c r="A188" s="212"/>
      <c r="B188" s="32"/>
      <c r="C188" s="32"/>
      <c r="D188" s="76"/>
      <c r="E188" s="76"/>
      <c r="F188" s="76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2.75" customHeight="1" x14ac:dyDescent="0.2">
      <c r="A189" s="212"/>
      <c r="B189" s="32"/>
      <c r="C189" s="32"/>
      <c r="D189" s="76"/>
      <c r="E189" s="76"/>
      <c r="F189" s="76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2.75" customHeight="1" x14ac:dyDescent="0.2">
      <c r="A190" s="212"/>
      <c r="B190" s="32"/>
      <c r="C190" s="32"/>
      <c r="D190" s="76"/>
      <c r="E190" s="76"/>
      <c r="F190" s="76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2.75" customHeight="1" x14ac:dyDescent="0.2">
      <c r="A191" s="212"/>
      <c r="B191" s="32"/>
      <c r="C191" s="32"/>
      <c r="D191" s="76"/>
      <c r="E191" s="76"/>
      <c r="F191" s="76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2.75" customHeight="1" x14ac:dyDescent="0.2">
      <c r="A192" s="212"/>
      <c r="B192" s="32"/>
      <c r="C192" s="32"/>
      <c r="D192" s="76"/>
      <c r="E192" s="76"/>
      <c r="F192" s="76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2.75" customHeight="1" x14ac:dyDescent="0.2">
      <c r="A193" s="212"/>
      <c r="B193" s="32"/>
      <c r="C193" s="32"/>
      <c r="D193" s="76"/>
      <c r="E193" s="76"/>
      <c r="F193" s="76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2.75" customHeight="1" x14ac:dyDescent="0.2">
      <c r="A194" s="212"/>
      <c r="B194" s="32"/>
      <c r="C194" s="32"/>
      <c r="D194" s="76"/>
      <c r="E194" s="76"/>
      <c r="F194" s="76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2.75" customHeight="1" x14ac:dyDescent="0.2">
      <c r="A195" s="212"/>
      <c r="B195" s="32"/>
      <c r="C195" s="32"/>
      <c r="D195" s="76"/>
      <c r="E195" s="76"/>
      <c r="F195" s="76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2.75" customHeight="1" x14ac:dyDescent="0.2">
      <c r="A196" s="212"/>
      <c r="B196" s="32"/>
      <c r="C196" s="32"/>
      <c r="D196" s="76"/>
      <c r="E196" s="76"/>
      <c r="F196" s="76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2.75" customHeight="1" x14ac:dyDescent="0.2">
      <c r="A197" s="212"/>
      <c r="B197" s="32"/>
      <c r="C197" s="32"/>
      <c r="D197" s="76"/>
      <c r="E197" s="76"/>
      <c r="F197" s="76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2.75" customHeight="1" x14ac:dyDescent="0.2">
      <c r="A198" s="212"/>
      <c r="B198" s="32"/>
      <c r="C198" s="32"/>
      <c r="D198" s="76"/>
      <c r="E198" s="76"/>
      <c r="F198" s="76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2.75" customHeight="1" x14ac:dyDescent="0.2">
      <c r="A199" s="212"/>
      <c r="B199" s="32"/>
      <c r="C199" s="32"/>
      <c r="D199" s="76"/>
      <c r="E199" s="76"/>
      <c r="F199" s="76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2.75" customHeight="1" x14ac:dyDescent="0.2">
      <c r="A200" s="212"/>
      <c r="B200" s="32"/>
      <c r="C200" s="32"/>
      <c r="D200" s="76"/>
      <c r="E200" s="76"/>
      <c r="F200" s="76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2.75" customHeight="1" x14ac:dyDescent="0.2">
      <c r="A201" s="212"/>
      <c r="B201" s="32"/>
      <c r="C201" s="32"/>
      <c r="D201" s="76"/>
      <c r="E201" s="76"/>
      <c r="F201" s="76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2.75" customHeight="1" x14ac:dyDescent="0.2">
      <c r="A202" s="212"/>
      <c r="B202" s="32"/>
      <c r="C202" s="32"/>
      <c r="D202" s="76"/>
      <c r="E202" s="76"/>
      <c r="F202" s="76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2.75" customHeight="1" x14ac:dyDescent="0.2">
      <c r="A203" s="212"/>
      <c r="B203" s="32"/>
      <c r="C203" s="32"/>
      <c r="D203" s="76"/>
      <c r="E203" s="76"/>
      <c r="F203" s="76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2.75" customHeight="1" x14ac:dyDescent="0.2">
      <c r="A204" s="212"/>
      <c r="B204" s="32"/>
      <c r="C204" s="32"/>
      <c r="D204" s="76"/>
      <c r="E204" s="76"/>
      <c r="F204" s="76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2.75" customHeight="1" x14ac:dyDescent="0.2">
      <c r="A205" s="212"/>
      <c r="B205" s="32"/>
      <c r="C205" s="32"/>
      <c r="D205" s="76"/>
      <c r="E205" s="76"/>
      <c r="F205" s="76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2.75" customHeight="1" x14ac:dyDescent="0.2">
      <c r="A206" s="212"/>
      <c r="B206" s="32"/>
      <c r="C206" s="32"/>
      <c r="D206" s="76"/>
      <c r="E206" s="76"/>
      <c r="F206" s="76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2.75" customHeight="1" x14ac:dyDescent="0.2">
      <c r="A207" s="212"/>
      <c r="B207" s="32"/>
      <c r="C207" s="32"/>
      <c r="D207" s="76"/>
      <c r="E207" s="76"/>
      <c r="F207" s="76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2.75" customHeight="1" x14ac:dyDescent="0.2">
      <c r="A208" s="212"/>
      <c r="B208" s="32"/>
      <c r="C208" s="32"/>
      <c r="D208" s="76"/>
      <c r="E208" s="76"/>
      <c r="F208" s="76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2.75" customHeight="1" x14ac:dyDescent="0.2">
      <c r="A209" s="212"/>
      <c r="B209" s="32"/>
      <c r="C209" s="32"/>
      <c r="D209" s="76"/>
      <c r="E209" s="76"/>
      <c r="F209" s="76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2.75" customHeight="1" x14ac:dyDescent="0.2">
      <c r="A210" s="212"/>
      <c r="B210" s="32"/>
      <c r="C210" s="32"/>
      <c r="D210" s="76"/>
      <c r="E210" s="76"/>
      <c r="F210" s="76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2.75" customHeight="1" x14ac:dyDescent="0.2">
      <c r="A211" s="212"/>
      <c r="B211" s="32"/>
      <c r="C211" s="32"/>
      <c r="D211" s="76"/>
      <c r="E211" s="76"/>
      <c r="F211" s="76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2.75" customHeight="1" x14ac:dyDescent="0.2">
      <c r="A212" s="212"/>
      <c r="B212" s="32"/>
      <c r="C212" s="32"/>
      <c r="D212" s="76"/>
      <c r="E212" s="76"/>
      <c r="F212" s="76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2.75" customHeight="1" x14ac:dyDescent="0.2">
      <c r="A213" s="212"/>
      <c r="B213" s="32"/>
      <c r="C213" s="32"/>
      <c r="D213" s="76"/>
      <c r="E213" s="76"/>
      <c r="F213" s="76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2.75" customHeight="1" x14ac:dyDescent="0.2">
      <c r="A214" s="212"/>
      <c r="B214" s="32"/>
      <c r="C214" s="32"/>
      <c r="D214" s="76"/>
      <c r="E214" s="76"/>
      <c r="F214" s="76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2.75" customHeight="1" x14ac:dyDescent="0.2">
      <c r="A215" s="212"/>
      <c r="B215" s="32"/>
      <c r="C215" s="32"/>
      <c r="D215" s="76"/>
      <c r="E215" s="76"/>
      <c r="F215" s="76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2.75" customHeight="1" x14ac:dyDescent="0.2">
      <c r="A216" s="212"/>
      <c r="B216" s="32"/>
      <c r="C216" s="32"/>
      <c r="D216" s="76"/>
      <c r="E216" s="76"/>
      <c r="F216" s="76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2.75" customHeight="1" x14ac:dyDescent="0.2">
      <c r="A217" s="212"/>
      <c r="B217" s="32"/>
      <c r="C217" s="32"/>
      <c r="D217" s="76"/>
      <c r="E217" s="76"/>
      <c r="F217" s="76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2.75" customHeight="1" x14ac:dyDescent="0.2">
      <c r="A218" s="212"/>
      <c r="B218" s="32"/>
      <c r="C218" s="32"/>
      <c r="D218" s="76"/>
      <c r="E218" s="76"/>
      <c r="F218" s="76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2.75" customHeight="1" x14ac:dyDescent="0.2">
      <c r="A219" s="212"/>
      <c r="B219" s="32"/>
      <c r="C219" s="32"/>
      <c r="D219" s="76"/>
      <c r="E219" s="76"/>
      <c r="F219" s="76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2.75" customHeight="1" x14ac:dyDescent="0.2">
      <c r="A220" s="212"/>
      <c r="B220" s="32"/>
      <c r="C220" s="32"/>
      <c r="D220" s="76"/>
      <c r="E220" s="76"/>
      <c r="F220" s="76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2.75" customHeight="1" x14ac:dyDescent="0.2">
      <c r="A221" s="212"/>
      <c r="B221" s="32"/>
      <c r="C221" s="32"/>
      <c r="D221" s="76"/>
      <c r="E221" s="76"/>
      <c r="F221" s="76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2.75" customHeight="1" x14ac:dyDescent="0.2">
      <c r="A222" s="212"/>
      <c r="B222" s="32"/>
      <c r="C222" s="32"/>
      <c r="D222" s="76"/>
      <c r="E222" s="76"/>
      <c r="F222" s="76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2.75" customHeight="1" x14ac:dyDescent="0.2">
      <c r="A223" s="212"/>
      <c r="B223" s="32"/>
      <c r="C223" s="32"/>
      <c r="D223" s="76"/>
      <c r="E223" s="76"/>
      <c r="F223" s="76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2.75" customHeight="1" x14ac:dyDescent="0.2">
      <c r="A224" s="212"/>
      <c r="B224" s="32"/>
      <c r="C224" s="32"/>
      <c r="D224" s="76"/>
      <c r="E224" s="76"/>
      <c r="F224" s="76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2.75" customHeight="1" x14ac:dyDescent="0.2">
      <c r="A225" s="212"/>
      <c r="B225" s="32"/>
      <c r="C225" s="32"/>
      <c r="D225" s="76"/>
      <c r="E225" s="76"/>
      <c r="F225" s="76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2.75" customHeight="1" x14ac:dyDescent="0.2">
      <c r="A226" s="212"/>
      <c r="B226" s="32"/>
      <c r="C226" s="32"/>
      <c r="D226" s="76"/>
      <c r="E226" s="76"/>
      <c r="F226" s="76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2.75" customHeight="1" x14ac:dyDescent="0.2">
      <c r="A227" s="212"/>
      <c r="B227" s="32"/>
      <c r="C227" s="32"/>
      <c r="D227" s="76"/>
      <c r="E227" s="76"/>
      <c r="F227" s="76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2.75" customHeight="1" x14ac:dyDescent="0.2">
      <c r="A228" s="212"/>
      <c r="B228" s="32"/>
      <c r="C228" s="32"/>
      <c r="D228" s="76"/>
      <c r="E228" s="76"/>
      <c r="F228" s="76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2.75" customHeight="1" x14ac:dyDescent="0.2">
      <c r="A229" s="212"/>
      <c r="B229" s="32"/>
      <c r="C229" s="32"/>
      <c r="D229" s="76"/>
      <c r="E229" s="76"/>
      <c r="F229" s="76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2.75" customHeight="1" x14ac:dyDescent="0.2">
      <c r="A230" s="212"/>
      <c r="B230" s="32"/>
      <c r="C230" s="32"/>
      <c r="D230" s="76"/>
      <c r="E230" s="76"/>
      <c r="F230" s="76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2.75" customHeight="1" x14ac:dyDescent="0.2">
      <c r="A231" s="212"/>
      <c r="B231" s="32"/>
      <c r="C231" s="32"/>
      <c r="D231" s="76"/>
      <c r="E231" s="76"/>
      <c r="F231" s="76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2.75" customHeight="1" x14ac:dyDescent="0.2">
      <c r="A232" s="212"/>
      <c r="B232" s="32"/>
      <c r="C232" s="32"/>
      <c r="D232" s="76"/>
      <c r="E232" s="76"/>
      <c r="F232" s="76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2.75" customHeight="1" x14ac:dyDescent="0.2">
      <c r="A233" s="212"/>
      <c r="B233" s="32"/>
      <c r="C233" s="32"/>
      <c r="D233" s="76"/>
      <c r="E233" s="76"/>
      <c r="F233" s="76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2.75" customHeight="1" x14ac:dyDescent="0.2">
      <c r="A234" s="212"/>
      <c r="B234" s="32"/>
      <c r="C234" s="32"/>
      <c r="D234" s="76"/>
      <c r="E234" s="76"/>
      <c r="F234" s="76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2.75" customHeight="1" x14ac:dyDescent="0.2">
      <c r="A235" s="212"/>
      <c r="B235" s="32"/>
      <c r="C235" s="32"/>
      <c r="D235" s="76"/>
      <c r="E235" s="76"/>
      <c r="F235" s="76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2.75" customHeight="1" x14ac:dyDescent="0.2">
      <c r="A236" s="212"/>
      <c r="B236" s="32"/>
      <c r="C236" s="32"/>
      <c r="D236" s="76"/>
      <c r="E236" s="76"/>
      <c r="F236" s="76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2.75" customHeight="1" x14ac:dyDescent="0.2">
      <c r="A237" s="212"/>
      <c r="B237" s="32"/>
      <c r="C237" s="32"/>
      <c r="D237" s="76"/>
      <c r="E237" s="76"/>
      <c r="F237" s="76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2.75" customHeight="1" x14ac:dyDescent="0.2">
      <c r="A238" s="212"/>
      <c r="B238" s="32"/>
      <c r="C238" s="32"/>
      <c r="D238" s="76"/>
      <c r="E238" s="76"/>
      <c r="F238" s="76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2.75" customHeight="1" x14ac:dyDescent="0.2">
      <c r="A239" s="212"/>
      <c r="B239" s="32"/>
      <c r="C239" s="32"/>
      <c r="D239" s="76"/>
      <c r="E239" s="76"/>
      <c r="F239" s="76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2.75" customHeight="1" x14ac:dyDescent="0.2">
      <c r="A240" s="212"/>
      <c r="B240" s="32"/>
      <c r="C240" s="32"/>
      <c r="D240" s="76"/>
      <c r="E240" s="76"/>
      <c r="F240" s="76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2.75" customHeight="1" x14ac:dyDescent="0.2">
      <c r="A241" s="212"/>
      <c r="B241" s="32"/>
      <c r="C241" s="32"/>
      <c r="D241" s="76"/>
      <c r="E241" s="76"/>
      <c r="F241" s="76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2.75" customHeight="1" x14ac:dyDescent="0.2">
      <c r="A242" s="212"/>
      <c r="B242" s="32"/>
      <c r="C242" s="32"/>
      <c r="D242" s="76"/>
      <c r="E242" s="76"/>
      <c r="F242" s="76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2.75" customHeight="1" x14ac:dyDescent="0.2">
      <c r="A243" s="212"/>
      <c r="B243" s="32"/>
      <c r="C243" s="32"/>
      <c r="D243" s="76"/>
      <c r="E243" s="76"/>
      <c r="F243" s="76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2.75" customHeight="1" x14ac:dyDescent="0.2">
      <c r="A244" s="212"/>
      <c r="B244" s="32"/>
      <c r="C244" s="32"/>
      <c r="D244" s="76"/>
      <c r="E244" s="76"/>
      <c r="F244" s="76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2.75" customHeight="1" x14ac:dyDescent="0.2">
      <c r="A245" s="212"/>
      <c r="B245" s="32"/>
      <c r="C245" s="32"/>
      <c r="D245" s="76"/>
      <c r="E245" s="76"/>
      <c r="F245" s="76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2.75" customHeight="1" x14ac:dyDescent="0.2">
      <c r="A246" s="212"/>
      <c r="B246" s="32"/>
      <c r="C246" s="32"/>
      <c r="D246" s="76"/>
      <c r="E246" s="76"/>
      <c r="F246" s="76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2.75" customHeight="1" x14ac:dyDescent="0.2">
      <c r="A247" s="212"/>
      <c r="B247" s="32"/>
      <c r="C247" s="32"/>
      <c r="D247" s="76"/>
      <c r="E247" s="76"/>
      <c r="F247" s="76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2.75" customHeight="1" x14ac:dyDescent="0.2">
      <c r="A248" s="212"/>
      <c r="B248" s="32"/>
      <c r="C248" s="32"/>
      <c r="D248" s="76"/>
      <c r="E248" s="76"/>
      <c r="F248" s="76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2.75" customHeight="1" x14ac:dyDescent="0.2">
      <c r="A249" s="212"/>
      <c r="B249" s="32"/>
      <c r="C249" s="32"/>
      <c r="D249" s="76"/>
      <c r="E249" s="76"/>
      <c r="F249" s="76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2.75" customHeight="1" x14ac:dyDescent="0.2">
      <c r="A250" s="212"/>
      <c r="B250" s="32"/>
      <c r="C250" s="32"/>
      <c r="D250" s="76"/>
      <c r="E250" s="76"/>
      <c r="F250" s="76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2.75" customHeight="1" x14ac:dyDescent="0.2">
      <c r="A251" s="212"/>
      <c r="B251" s="32"/>
      <c r="C251" s="32"/>
      <c r="D251" s="76"/>
      <c r="E251" s="76"/>
      <c r="F251" s="76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2.75" customHeight="1" x14ac:dyDescent="0.2">
      <c r="A252" s="212"/>
      <c r="B252" s="32"/>
      <c r="C252" s="32"/>
      <c r="D252" s="76"/>
      <c r="E252" s="76"/>
      <c r="F252" s="76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2.75" customHeight="1" x14ac:dyDescent="0.2">
      <c r="A253" s="212"/>
      <c r="B253" s="32"/>
      <c r="C253" s="32"/>
      <c r="D253" s="76"/>
      <c r="E253" s="76"/>
      <c r="F253" s="76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2.75" customHeight="1" x14ac:dyDescent="0.2">
      <c r="A254" s="212"/>
      <c r="B254" s="32"/>
      <c r="C254" s="32"/>
      <c r="D254" s="76"/>
      <c r="E254" s="76"/>
      <c r="F254" s="76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2.75" customHeight="1" x14ac:dyDescent="0.2">
      <c r="A255" s="212"/>
      <c r="B255" s="32"/>
      <c r="C255" s="32"/>
      <c r="D255" s="76"/>
      <c r="E255" s="76"/>
      <c r="F255" s="76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2.75" customHeight="1" x14ac:dyDescent="0.2">
      <c r="A256" s="212"/>
      <c r="B256" s="32"/>
      <c r="C256" s="32"/>
      <c r="D256" s="76"/>
      <c r="E256" s="76"/>
      <c r="F256" s="76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2.75" customHeight="1" x14ac:dyDescent="0.2">
      <c r="A257" s="212"/>
      <c r="B257" s="32"/>
      <c r="C257" s="32"/>
      <c r="D257" s="76"/>
      <c r="E257" s="76"/>
      <c r="F257" s="76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2.75" customHeight="1" x14ac:dyDescent="0.2">
      <c r="A258" s="212"/>
      <c r="B258" s="32"/>
      <c r="C258" s="32"/>
      <c r="D258" s="76"/>
      <c r="E258" s="76"/>
      <c r="F258" s="76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2.75" customHeight="1" x14ac:dyDescent="0.2">
      <c r="A259" s="212"/>
      <c r="B259" s="32"/>
      <c r="C259" s="32"/>
      <c r="D259" s="76"/>
      <c r="E259" s="76"/>
      <c r="F259" s="76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2.75" customHeight="1" x14ac:dyDescent="0.2">
      <c r="A260" s="212"/>
      <c r="B260" s="32"/>
      <c r="C260" s="32"/>
      <c r="D260" s="76"/>
      <c r="E260" s="76"/>
      <c r="F260" s="76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2.75" customHeight="1" x14ac:dyDescent="0.2">
      <c r="A261" s="212"/>
      <c r="B261" s="32"/>
      <c r="C261" s="32"/>
      <c r="D261" s="76"/>
      <c r="E261" s="76"/>
      <c r="F261" s="76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2.75" customHeight="1" x14ac:dyDescent="0.2">
      <c r="A262" s="212"/>
      <c r="B262" s="32"/>
      <c r="C262" s="32"/>
      <c r="D262" s="76"/>
      <c r="E262" s="76"/>
      <c r="F262" s="76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2.75" customHeight="1" x14ac:dyDescent="0.2">
      <c r="A263" s="212"/>
      <c r="B263" s="32"/>
      <c r="C263" s="32"/>
      <c r="D263" s="76"/>
      <c r="E263" s="76"/>
      <c r="F263" s="76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2.75" customHeight="1" x14ac:dyDescent="0.2">
      <c r="A264" s="212"/>
      <c r="B264" s="32"/>
      <c r="C264" s="32"/>
      <c r="D264" s="76"/>
      <c r="E264" s="76"/>
      <c r="F264" s="76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2.75" customHeight="1" x14ac:dyDescent="0.2">
      <c r="A265" s="212"/>
      <c r="B265" s="32"/>
      <c r="C265" s="32"/>
      <c r="D265" s="76"/>
      <c r="E265" s="76"/>
      <c r="F265" s="76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2.75" customHeight="1" x14ac:dyDescent="0.2">
      <c r="A266" s="212"/>
      <c r="B266" s="32"/>
      <c r="C266" s="32"/>
      <c r="D266" s="76"/>
      <c r="E266" s="76"/>
      <c r="F266" s="76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2.75" customHeight="1" x14ac:dyDescent="0.2">
      <c r="A267" s="212"/>
      <c r="B267" s="32"/>
      <c r="C267" s="32"/>
      <c r="D267" s="76"/>
      <c r="E267" s="76"/>
      <c r="F267" s="76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2.75" customHeight="1" x14ac:dyDescent="0.2">
      <c r="A268" s="212"/>
      <c r="B268" s="32"/>
      <c r="C268" s="32"/>
      <c r="D268" s="76"/>
      <c r="E268" s="76"/>
      <c r="F268" s="76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2.75" customHeight="1" x14ac:dyDescent="0.2">
      <c r="A269" s="212"/>
      <c r="B269" s="32"/>
      <c r="C269" s="32"/>
      <c r="D269" s="76"/>
      <c r="E269" s="76"/>
      <c r="F269" s="76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2.75" customHeight="1" x14ac:dyDescent="0.2">
      <c r="A270" s="212"/>
      <c r="B270" s="32"/>
      <c r="C270" s="32"/>
      <c r="D270" s="76"/>
      <c r="E270" s="76"/>
      <c r="F270" s="76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2.75" customHeight="1" x14ac:dyDescent="0.2">
      <c r="A271" s="212"/>
      <c r="B271" s="32"/>
      <c r="C271" s="32"/>
      <c r="D271" s="76"/>
      <c r="E271" s="76"/>
      <c r="F271" s="76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2.75" customHeight="1" x14ac:dyDescent="0.2">
      <c r="A272" s="212"/>
      <c r="B272" s="32"/>
      <c r="C272" s="32"/>
      <c r="D272" s="76"/>
      <c r="E272" s="76"/>
      <c r="F272" s="76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2.75" customHeight="1" x14ac:dyDescent="0.2">
      <c r="A273" s="212"/>
      <c r="B273" s="32"/>
      <c r="C273" s="32"/>
      <c r="D273" s="76"/>
      <c r="E273" s="76"/>
      <c r="F273" s="76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2.75" customHeight="1" x14ac:dyDescent="0.2">
      <c r="A274" s="212"/>
      <c r="B274" s="32"/>
      <c r="C274" s="32"/>
      <c r="D274" s="76"/>
      <c r="E274" s="76"/>
      <c r="F274" s="76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2.75" customHeight="1" x14ac:dyDescent="0.2">
      <c r="A275" s="212"/>
      <c r="B275" s="32"/>
      <c r="C275" s="32"/>
      <c r="D275" s="76"/>
      <c r="E275" s="76"/>
      <c r="F275" s="76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2.75" customHeight="1" x14ac:dyDescent="0.2">
      <c r="A276" s="212"/>
      <c r="B276" s="32"/>
      <c r="C276" s="32"/>
      <c r="D276" s="76"/>
      <c r="E276" s="76"/>
      <c r="F276" s="76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2.75" customHeight="1" x14ac:dyDescent="0.2">
      <c r="A277" s="212"/>
      <c r="B277" s="32"/>
      <c r="C277" s="32"/>
      <c r="D277" s="76"/>
      <c r="E277" s="76"/>
      <c r="F277" s="76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2.75" customHeight="1" x14ac:dyDescent="0.2">
      <c r="A278" s="212"/>
      <c r="B278" s="32"/>
      <c r="C278" s="32"/>
      <c r="D278" s="76"/>
      <c r="E278" s="76"/>
      <c r="F278" s="76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2.75" customHeight="1" x14ac:dyDescent="0.2">
      <c r="A279" s="212"/>
      <c r="B279" s="32"/>
      <c r="C279" s="32"/>
      <c r="D279" s="76"/>
      <c r="E279" s="76"/>
      <c r="F279" s="76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2.75" customHeight="1" x14ac:dyDescent="0.2">
      <c r="A280" s="212"/>
      <c r="B280" s="32"/>
      <c r="C280" s="32"/>
      <c r="D280" s="76"/>
      <c r="E280" s="76"/>
      <c r="F280" s="76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2.75" customHeight="1" x14ac:dyDescent="0.2">
      <c r="A281" s="212"/>
      <c r="B281" s="32"/>
      <c r="C281" s="32"/>
      <c r="D281" s="76"/>
      <c r="E281" s="76"/>
      <c r="F281" s="76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2.75" customHeight="1" x14ac:dyDescent="0.2">
      <c r="A282" s="212"/>
      <c r="B282" s="32"/>
      <c r="C282" s="32"/>
      <c r="D282" s="76"/>
      <c r="E282" s="76"/>
      <c r="F282" s="76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2.75" customHeight="1" x14ac:dyDescent="0.2">
      <c r="A283" s="212"/>
      <c r="B283" s="32"/>
      <c r="C283" s="32"/>
      <c r="D283" s="76"/>
      <c r="E283" s="76"/>
      <c r="F283" s="76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2.75" customHeight="1" x14ac:dyDescent="0.2">
      <c r="A284" s="212"/>
      <c r="B284" s="32"/>
      <c r="C284" s="32"/>
      <c r="D284" s="76"/>
      <c r="E284" s="76"/>
      <c r="F284" s="76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2.75" customHeight="1" x14ac:dyDescent="0.2">
      <c r="A285" s="212"/>
      <c r="B285" s="32"/>
      <c r="C285" s="32"/>
      <c r="D285" s="76"/>
      <c r="E285" s="76"/>
      <c r="F285" s="76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2.75" customHeight="1" x14ac:dyDescent="0.2">
      <c r="A286" s="212"/>
      <c r="B286" s="32"/>
      <c r="C286" s="32"/>
      <c r="D286" s="76"/>
      <c r="E286" s="76"/>
      <c r="F286" s="76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2.75" customHeight="1" x14ac:dyDescent="0.2">
      <c r="A287" s="212"/>
      <c r="B287" s="32"/>
      <c r="C287" s="32"/>
      <c r="D287" s="76"/>
      <c r="E287" s="76"/>
      <c r="F287" s="76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2.75" customHeight="1" x14ac:dyDescent="0.2">
      <c r="A288" s="212"/>
      <c r="B288" s="32"/>
      <c r="C288" s="32"/>
      <c r="D288" s="76"/>
      <c r="E288" s="76"/>
      <c r="F288" s="76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2.75" customHeight="1" x14ac:dyDescent="0.2">
      <c r="A289" s="212"/>
      <c r="B289" s="32"/>
      <c r="C289" s="32"/>
      <c r="D289" s="76"/>
      <c r="E289" s="76"/>
      <c r="F289" s="76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2.75" customHeight="1" x14ac:dyDescent="0.2">
      <c r="A290" s="212"/>
      <c r="B290" s="32"/>
      <c r="C290" s="32"/>
      <c r="D290" s="76"/>
      <c r="E290" s="76"/>
      <c r="F290" s="76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2.75" customHeight="1" x14ac:dyDescent="0.2">
      <c r="A291" s="212"/>
      <c r="B291" s="32"/>
      <c r="C291" s="32"/>
      <c r="D291" s="76"/>
      <c r="E291" s="76"/>
      <c r="F291" s="76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2.75" customHeight="1" x14ac:dyDescent="0.2">
      <c r="A292" s="212"/>
      <c r="B292" s="32"/>
      <c r="C292" s="32"/>
      <c r="D292" s="76"/>
      <c r="E292" s="76"/>
      <c r="F292" s="76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2.75" customHeight="1" x14ac:dyDescent="0.2">
      <c r="A293" s="212"/>
      <c r="B293" s="32"/>
      <c r="C293" s="32"/>
      <c r="D293" s="76"/>
      <c r="E293" s="76"/>
      <c r="F293" s="76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2.75" customHeight="1" x14ac:dyDescent="0.2">
      <c r="A294" s="212"/>
      <c r="B294" s="32"/>
      <c r="C294" s="32"/>
      <c r="D294" s="76"/>
      <c r="E294" s="76"/>
      <c r="F294" s="76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2.75" customHeight="1" x14ac:dyDescent="0.2">
      <c r="A295" s="212"/>
      <c r="B295" s="32"/>
      <c r="C295" s="32"/>
      <c r="D295" s="76"/>
      <c r="E295" s="76"/>
      <c r="F295" s="76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2.75" customHeight="1" x14ac:dyDescent="0.2">
      <c r="A296" s="212"/>
      <c r="B296" s="32"/>
      <c r="C296" s="32"/>
      <c r="D296" s="76"/>
      <c r="E296" s="76"/>
      <c r="F296" s="76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2.75" customHeight="1" x14ac:dyDescent="0.2">
      <c r="A297" s="212"/>
      <c r="B297" s="32"/>
      <c r="C297" s="32"/>
      <c r="D297" s="76"/>
      <c r="E297" s="76"/>
      <c r="F297" s="76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2.75" customHeight="1" x14ac:dyDescent="0.2">
      <c r="A298" s="212"/>
      <c r="B298" s="32"/>
      <c r="C298" s="32"/>
      <c r="D298" s="76"/>
      <c r="E298" s="76"/>
      <c r="F298" s="76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2.75" customHeight="1" x14ac:dyDescent="0.2">
      <c r="A299" s="212"/>
      <c r="B299" s="32"/>
      <c r="C299" s="32"/>
      <c r="D299" s="76"/>
      <c r="E299" s="76"/>
      <c r="F299" s="76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2.75" customHeight="1" x14ac:dyDescent="0.2">
      <c r="A300" s="212"/>
      <c r="B300" s="32"/>
      <c r="C300" s="32"/>
      <c r="D300" s="76"/>
      <c r="E300" s="76"/>
      <c r="F300" s="76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2.75" customHeight="1" x14ac:dyDescent="0.2">
      <c r="A301" s="212"/>
      <c r="B301" s="32"/>
      <c r="C301" s="32"/>
      <c r="D301" s="76"/>
      <c r="E301" s="76"/>
      <c r="F301" s="76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2.75" customHeight="1" x14ac:dyDescent="0.2">
      <c r="A302" s="212"/>
      <c r="B302" s="32"/>
      <c r="C302" s="32"/>
      <c r="D302" s="76"/>
      <c r="E302" s="76"/>
      <c r="F302" s="76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2.75" customHeight="1" x14ac:dyDescent="0.2">
      <c r="A303" s="212"/>
      <c r="B303" s="32"/>
      <c r="C303" s="32"/>
      <c r="D303" s="76"/>
      <c r="E303" s="76"/>
      <c r="F303" s="76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2.75" customHeight="1" x14ac:dyDescent="0.2">
      <c r="A304" s="212"/>
      <c r="B304" s="32"/>
      <c r="C304" s="32"/>
      <c r="D304" s="76"/>
      <c r="E304" s="76"/>
      <c r="F304" s="76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2.75" customHeight="1" x14ac:dyDescent="0.2">
      <c r="A305" s="212"/>
      <c r="B305" s="32"/>
      <c r="C305" s="32"/>
      <c r="D305" s="76"/>
      <c r="E305" s="76"/>
      <c r="F305" s="76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2.75" customHeight="1" x14ac:dyDescent="0.2">
      <c r="A306" s="212"/>
      <c r="B306" s="32"/>
      <c r="C306" s="32"/>
      <c r="D306" s="76"/>
      <c r="E306" s="76"/>
      <c r="F306" s="76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2.75" customHeight="1" x14ac:dyDescent="0.2">
      <c r="A307" s="212"/>
      <c r="B307" s="32"/>
      <c r="C307" s="32"/>
      <c r="D307" s="76"/>
      <c r="E307" s="76"/>
      <c r="F307" s="76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2.75" customHeight="1" x14ac:dyDescent="0.2">
      <c r="A308" s="212"/>
      <c r="B308" s="32"/>
      <c r="C308" s="32"/>
      <c r="D308" s="76"/>
      <c r="E308" s="76"/>
      <c r="F308" s="76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2.75" customHeight="1" x14ac:dyDescent="0.2">
      <c r="A309" s="212"/>
      <c r="B309" s="32"/>
      <c r="C309" s="32"/>
      <c r="D309" s="76"/>
      <c r="E309" s="76"/>
      <c r="F309" s="76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2.75" customHeight="1" x14ac:dyDescent="0.2">
      <c r="A310" s="212"/>
      <c r="B310" s="32"/>
      <c r="C310" s="32"/>
      <c r="D310" s="76"/>
      <c r="E310" s="76"/>
      <c r="F310" s="76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2.75" customHeight="1" x14ac:dyDescent="0.2">
      <c r="A311" s="212"/>
      <c r="B311" s="32"/>
      <c r="C311" s="32"/>
      <c r="D311" s="76"/>
      <c r="E311" s="76"/>
      <c r="F311" s="76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2.75" customHeight="1" x14ac:dyDescent="0.2">
      <c r="A312" s="212"/>
      <c r="B312" s="32"/>
      <c r="C312" s="32"/>
      <c r="D312" s="76"/>
      <c r="E312" s="76"/>
      <c r="F312" s="76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2.75" customHeight="1" x14ac:dyDescent="0.2">
      <c r="A313" s="212"/>
      <c r="B313" s="32"/>
      <c r="C313" s="32"/>
      <c r="D313" s="76"/>
      <c r="E313" s="76"/>
      <c r="F313" s="76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2.75" customHeight="1" x14ac:dyDescent="0.2">
      <c r="A314" s="212"/>
      <c r="B314" s="32"/>
      <c r="C314" s="32"/>
      <c r="D314" s="76"/>
      <c r="E314" s="76"/>
      <c r="F314" s="76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2.75" customHeight="1" x14ac:dyDescent="0.2">
      <c r="A315" s="212"/>
      <c r="B315" s="32"/>
      <c r="C315" s="32"/>
      <c r="D315" s="76"/>
      <c r="E315" s="76"/>
      <c r="F315" s="76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2.75" customHeight="1" x14ac:dyDescent="0.2">
      <c r="A316" s="212"/>
      <c r="B316" s="32"/>
      <c r="C316" s="32"/>
      <c r="D316" s="76"/>
      <c r="E316" s="76"/>
      <c r="F316" s="76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2.75" customHeight="1" x14ac:dyDescent="0.2">
      <c r="A317" s="212"/>
      <c r="B317" s="32"/>
      <c r="C317" s="32"/>
      <c r="D317" s="76"/>
      <c r="E317" s="76"/>
      <c r="F317" s="76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2.75" customHeight="1" x14ac:dyDescent="0.2">
      <c r="A318" s="212"/>
      <c r="B318" s="32"/>
      <c r="C318" s="32"/>
      <c r="D318" s="76"/>
      <c r="E318" s="76"/>
      <c r="F318" s="76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2.75" customHeight="1" x14ac:dyDescent="0.2">
      <c r="A319" s="212"/>
      <c r="B319" s="32"/>
      <c r="C319" s="32"/>
      <c r="D319" s="76"/>
      <c r="E319" s="76"/>
      <c r="F319" s="76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2.75" customHeight="1" x14ac:dyDescent="0.2">
      <c r="A320" s="212"/>
      <c r="B320" s="32"/>
      <c r="C320" s="32"/>
      <c r="D320" s="76"/>
      <c r="E320" s="76"/>
      <c r="F320" s="76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2.75" customHeight="1" x14ac:dyDescent="0.2">
      <c r="A321" s="212"/>
      <c r="B321" s="32"/>
      <c r="C321" s="32"/>
      <c r="D321" s="76"/>
      <c r="E321" s="76"/>
      <c r="F321" s="76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2.75" customHeight="1" x14ac:dyDescent="0.2">
      <c r="A322" s="212"/>
      <c r="B322" s="32"/>
      <c r="C322" s="32"/>
      <c r="D322" s="76"/>
      <c r="E322" s="76"/>
      <c r="F322" s="76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2.75" customHeight="1" x14ac:dyDescent="0.2">
      <c r="A323" s="212"/>
      <c r="B323" s="32"/>
      <c r="C323" s="32"/>
      <c r="D323" s="76"/>
      <c r="E323" s="76"/>
      <c r="F323" s="76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2.75" customHeight="1" x14ac:dyDescent="0.2">
      <c r="A324" s="212"/>
      <c r="B324" s="32"/>
      <c r="C324" s="32"/>
      <c r="D324" s="76"/>
      <c r="E324" s="76"/>
      <c r="F324" s="76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2.75" customHeight="1" x14ac:dyDescent="0.2">
      <c r="A325" s="212"/>
      <c r="B325" s="32"/>
      <c r="C325" s="32"/>
      <c r="D325" s="76"/>
      <c r="E325" s="76"/>
      <c r="F325" s="76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2.75" customHeight="1" x14ac:dyDescent="0.2">
      <c r="A326" s="212"/>
      <c r="B326" s="32"/>
      <c r="C326" s="32"/>
      <c r="D326" s="76"/>
      <c r="E326" s="76"/>
      <c r="F326" s="76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2.75" customHeight="1" x14ac:dyDescent="0.2">
      <c r="A327" s="212"/>
      <c r="B327" s="32"/>
      <c r="C327" s="32"/>
      <c r="D327" s="76"/>
      <c r="E327" s="76"/>
      <c r="F327" s="76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2.75" customHeight="1" x14ac:dyDescent="0.2">
      <c r="A328" s="212"/>
      <c r="B328" s="32"/>
      <c r="C328" s="32"/>
      <c r="D328" s="76"/>
      <c r="E328" s="76"/>
      <c r="F328" s="76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2.75" customHeight="1" x14ac:dyDescent="0.2">
      <c r="A329" s="212"/>
      <c r="B329" s="32"/>
      <c r="C329" s="32"/>
      <c r="D329" s="76"/>
      <c r="E329" s="76"/>
      <c r="F329" s="76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2.75" customHeight="1" x14ac:dyDescent="0.2">
      <c r="A330" s="212"/>
      <c r="B330" s="32"/>
      <c r="C330" s="32"/>
      <c r="D330" s="76"/>
      <c r="E330" s="76"/>
      <c r="F330" s="76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2.75" customHeight="1" x14ac:dyDescent="0.2">
      <c r="A331" s="212"/>
      <c r="B331" s="32"/>
      <c r="C331" s="32"/>
      <c r="D331" s="76"/>
      <c r="E331" s="76"/>
      <c r="F331" s="76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2.75" customHeight="1" x14ac:dyDescent="0.2">
      <c r="A332" s="212"/>
      <c r="B332" s="32"/>
      <c r="C332" s="32"/>
      <c r="D332" s="76"/>
      <c r="E332" s="76"/>
      <c r="F332" s="76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2.75" customHeight="1" x14ac:dyDescent="0.2">
      <c r="A333" s="212"/>
      <c r="B333" s="32"/>
      <c r="C333" s="32"/>
      <c r="D333" s="76"/>
      <c r="E333" s="76"/>
      <c r="F333" s="76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2.75" customHeight="1" x14ac:dyDescent="0.2">
      <c r="A334" s="212"/>
      <c r="B334" s="32"/>
      <c r="C334" s="32"/>
      <c r="D334" s="76"/>
      <c r="E334" s="76"/>
      <c r="F334" s="76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2.75" customHeight="1" x14ac:dyDescent="0.2">
      <c r="A335" s="212"/>
      <c r="B335" s="32"/>
      <c r="C335" s="32"/>
      <c r="D335" s="76"/>
      <c r="E335" s="76"/>
      <c r="F335" s="76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2.75" customHeight="1" x14ac:dyDescent="0.2">
      <c r="A336" s="212"/>
      <c r="B336" s="32"/>
      <c r="C336" s="32"/>
      <c r="D336" s="76"/>
      <c r="E336" s="76"/>
      <c r="F336" s="76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2.75" customHeight="1" x14ac:dyDescent="0.2">
      <c r="A337" s="212"/>
      <c r="B337" s="32"/>
      <c r="C337" s="32"/>
      <c r="D337" s="76"/>
      <c r="E337" s="76"/>
      <c r="F337" s="76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2.75" customHeight="1" x14ac:dyDescent="0.2">
      <c r="A338" s="212"/>
      <c r="B338" s="32"/>
      <c r="C338" s="32"/>
      <c r="D338" s="76"/>
      <c r="E338" s="76"/>
      <c r="F338" s="76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2.75" customHeight="1" x14ac:dyDescent="0.2">
      <c r="A339" s="212"/>
      <c r="B339" s="32"/>
      <c r="C339" s="32"/>
      <c r="D339" s="76"/>
      <c r="E339" s="76"/>
      <c r="F339" s="76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2.75" customHeight="1" x14ac:dyDescent="0.2">
      <c r="A340" s="212"/>
      <c r="B340" s="32"/>
      <c r="C340" s="32"/>
      <c r="D340" s="76"/>
      <c r="E340" s="76"/>
      <c r="F340" s="76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2.75" customHeight="1" x14ac:dyDescent="0.2">
      <c r="A341" s="212"/>
      <c r="B341" s="32"/>
      <c r="C341" s="32"/>
      <c r="D341" s="76"/>
      <c r="E341" s="76"/>
      <c r="F341" s="76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2.75" customHeight="1" x14ac:dyDescent="0.2">
      <c r="A342" s="212"/>
      <c r="B342" s="32"/>
      <c r="C342" s="32"/>
      <c r="D342" s="76"/>
      <c r="E342" s="76"/>
      <c r="F342" s="76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2.75" customHeight="1" x14ac:dyDescent="0.2">
      <c r="A343" s="212"/>
      <c r="B343" s="32"/>
      <c r="C343" s="32"/>
      <c r="D343" s="76"/>
      <c r="E343" s="76"/>
      <c r="F343" s="76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2.75" customHeight="1" x14ac:dyDescent="0.2">
      <c r="A344" s="212"/>
      <c r="B344" s="32"/>
      <c r="C344" s="32"/>
      <c r="D344" s="76"/>
      <c r="E344" s="76"/>
      <c r="F344" s="76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2.75" customHeight="1" x14ac:dyDescent="0.2">
      <c r="A345" s="212"/>
      <c r="B345" s="32"/>
      <c r="C345" s="32"/>
      <c r="D345" s="76"/>
      <c r="E345" s="76"/>
      <c r="F345" s="76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2.75" customHeight="1" x14ac:dyDescent="0.2">
      <c r="A346" s="212"/>
      <c r="B346" s="32"/>
      <c r="C346" s="32"/>
      <c r="D346" s="76"/>
      <c r="E346" s="76"/>
      <c r="F346" s="76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2.75" customHeight="1" x14ac:dyDescent="0.2">
      <c r="A347" s="212"/>
      <c r="B347" s="32"/>
      <c r="C347" s="32"/>
      <c r="D347" s="76"/>
      <c r="E347" s="76"/>
      <c r="F347" s="76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2.75" customHeight="1" x14ac:dyDescent="0.2">
      <c r="A348" s="212"/>
      <c r="B348" s="32"/>
      <c r="C348" s="32"/>
      <c r="D348" s="76"/>
      <c r="E348" s="76"/>
      <c r="F348" s="76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2.75" customHeight="1" x14ac:dyDescent="0.2">
      <c r="A349" s="212"/>
      <c r="B349" s="32"/>
      <c r="C349" s="32"/>
      <c r="D349" s="76"/>
      <c r="E349" s="76"/>
      <c r="F349" s="76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2.75" customHeight="1" x14ac:dyDescent="0.2">
      <c r="A350" s="212"/>
      <c r="B350" s="32"/>
      <c r="C350" s="32"/>
      <c r="D350" s="76"/>
      <c r="E350" s="76"/>
      <c r="F350" s="76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2.75" customHeight="1" x14ac:dyDescent="0.2">
      <c r="A351" s="212"/>
      <c r="B351" s="32"/>
      <c r="C351" s="32"/>
      <c r="D351" s="76"/>
      <c r="E351" s="76"/>
      <c r="F351" s="76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2.75" customHeight="1" x14ac:dyDescent="0.2">
      <c r="A352" s="212"/>
      <c r="B352" s="32"/>
      <c r="C352" s="32"/>
      <c r="D352" s="76"/>
      <c r="E352" s="76"/>
      <c r="F352" s="76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2.75" customHeight="1" x14ac:dyDescent="0.2">
      <c r="A353" s="212"/>
      <c r="B353" s="32"/>
      <c r="C353" s="32"/>
      <c r="D353" s="76"/>
      <c r="E353" s="76"/>
      <c r="F353" s="76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2.75" customHeight="1" x14ac:dyDescent="0.2">
      <c r="A354" s="212"/>
      <c r="B354" s="32"/>
      <c r="C354" s="32"/>
      <c r="D354" s="76"/>
      <c r="E354" s="76"/>
      <c r="F354" s="76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2.75" customHeight="1" x14ac:dyDescent="0.2">
      <c r="A355" s="212"/>
      <c r="B355" s="32"/>
      <c r="C355" s="32"/>
      <c r="D355" s="76"/>
      <c r="E355" s="76"/>
      <c r="F355" s="76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2.75" customHeight="1" x14ac:dyDescent="0.2">
      <c r="A356" s="212"/>
      <c r="B356" s="32"/>
      <c r="C356" s="32"/>
      <c r="D356" s="76"/>
      <c r="E356" s="76"/>
      <c r="F356" s="76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2.75" customHeight="1" x14ac:dyDescent="0.2">
      <c r="A357" s="212"/>
      <c r="B357" s="32"/>
      <c r="C357" s="32"/>
      <c r="D357" s="76"/>
      <c r="E357" s="76"/>
      <c r="F357" s="76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2.75" customHeight="1" x14ac:dyDescent="0.2">
      <c r="A358" s="212"/>
      <c r="B358" s="32"/>
      <c r="C358" s="32"/>
      <c r="D358" s="76"/>
      <c r="E358" s="76"/>
      <c r="F358" s="76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2.75" customHeight="1" x14ac:dyDescent="0.2">
      <c r="A359" s="212"/>
      <c r="B359" s="32"/>
      <c r="C359" s="32"/>
      <c r="D359" s="76"/>
      <c r="E359" s="76"/>
      <c r="F359" s="76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2.75" customHeight="1" x14ac:dyDescent="0.2">
      <c r="A360" s="212"/>
      <c r="B360" s="32"/>
      <c r="C360" s="32"/>
      <c r="D360" s="76"/>
      <c r="E360" s="76"/>
      <c r="F360" s="76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2.75" customHeight="1" x14ac:dyDescent="0.2">
      <c r="A361" s="212"/>
      <c r="B361" s="32"/>
      <c r="C361" s="32"/>
      <c r="D361" s="76"/>
      <c r="E361" s="76"/>
      <c r="F361" s="76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2.75" customHeight="1" x14ac:dyDescent="0.2">
      <c r="A362" s="212"/>
      <c r="B362" s="32"/>
      <c r="C362" s="32"/>
      <c r="D362" s="76"/>
      <c r="E362" s="76"/>
      <c r="F362" s="76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2.75" customHeight="1" x14ac:dyDescent="0.2">
      <c r="A363" s="212"/>
      <c r="B363" s="32"/>
      <c r="C363" s="32"/>
      <c r="D363" s="76"/>
      <c r="E363" s="76"/>
      <c r="F363" s="76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2.75" customHeight="1" x14ac:dyDescent="0.2">
      <c r="A364" s="212"/>
      <c r="B364" s="32"/>
      <c r="C364" s="32"/>
      <c r="D364" s="76"/>
      <c r="E364" s="76"/>
      <c r="F364" s="76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2.75" customHeight="1" x14ac:dyDescent="0.2">
      <c r="A365" s="212"/>
      <c r="B365" s="32"/>
      <c r="C365" s="32"/>
      <c r="D365" s="76"/>
      <c r="E365" s="76"/>
      <c r="F365" s="76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2.75" customHeight="1" x14ac:dyDescent="0.2">
      <c r="A366" s="212"/>
      <c r="B366" s="32"/>
      <c r="C366" s="32"/>
      <c r="D366" s="76"/>
      <c r="E366" s="76"/>
      <c r="F366" s="76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2.75" customHeight="1" x14ac:dyDescent="0.2">
      <c r="A367" s="212"/>
      <c r="B367" s="32"/>
      <c r="C367" s="32"/>
      <c r="D367" s="76"/>
      <c r="E367" s="76"/>
      <c r="F367" s="76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2.75" customHeight="1" x14ac:dyDescent="0.2">
      <c r="A368" s="212"/>
      <c r="B368" s="32"/>
      <c r="C368" s="32"/>
      <c r="D368" s="76"/>
      <c r="E368" s="76"/>
      <c r="F368" s="76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2.75" customHeight="1" x14ac:dyDescent="0.2">
      <c r="A369" s="212"/>
      <c r="B369" s="32"/>
      <c r="C369" s="32"/>
      <c r="D369" s="76"/>
      <c r="E369" s="76"/>
      <c r="F369" s="76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2.75" customHeight="1" x14ac:dyDescent="0.2">
      <c r="A370" s="212"/>
      <c r="B370" s="32"/>
      <c r="C370" s="32"/>
      <c r="D370" s="76"/>
      <c r="E370" s="76"/>
      <c r="F370" s="76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2.75" customHeight="1" x14ac:dyDescent="0.2">
      <c r="A371" s="212"/>
      <c r="B371" s="32"/>
      <c r="C371" s="32"/>
      <c r="D371" s="76"/>
      <c r="E371" s="76"/>
      <c r="F371" s="76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2.75" customHeight="1" x14ac:dyDescent="0.2">
      <c r="A372" s="212"/>
      <c r="B372" s="32"/>
      <c r="C372" s="32"/>
      <c r="D372" s="76"/>
      <c r="E372" s="76"/>
      <c r="F372" s="76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2.75" customHeight="1" x14ac:dyDescent="0.2">
      <c r="A373" s="212"/>
      <c r="B373" s="32"/>
      <c r="C373" s="32"/>
      <c r="D373" s="76"/>
      <c r="E373" s="76"/>
      <c r="F373" s="76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2.75" customHeight="1" x14ac:dyDescent="0.2">
      <c r="A374" s="212"/>
      <c r="B374" s="32"/>
      <c r="C374" s="32"/>
      <c r="D374" s="76"/>
      <c r="E374" s="76"/>
      <c r="F374" s="76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2.75" customHeight="1" x14ac:dyDescent="0.2">
      <c r="A375" s="212"/>
      <c r="B375" s="32"/>
      <c r="C375" s="32"/>
      <c r="D375" s="76"/>
      <c r="E375" s="76"/>
      <c r="F375" s="76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2.75" customHeight="1" x14ac:dyDescent="0.2">
      <c r="A376" s="212"/>
      <c r="B376" s="32"/>
      <c r="C376" s="32"/>
      <c r="D376" s="76"/>
      <c r="E376" s="76"/>
      <c r="F376" s="76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2.75" customHeight="1" x14ac:dyDescent="0.2">
      <c r="A377" s="212"/>
      <c r="B377" s="32"/>
      <c r="C377" s="32"/>
      <c r="D377" s="76"/>
      <c r="E377" s="76"/>
      <c r="F377" s="76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2.75" customHeight="1" x14ac:dyDescent="0.2">
      <c r="A378" s="212"/>
      <c r="B378" s="32"/>
      <c r="C378" s="32"/>
      <c r="D378" s="76"/>
      <c r="E378" s="76"/>
      <c r="F378" s="76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2.75" customHeight="1" x14ac:dyDescent="0.2">
      <c r="A379" s="212"/>
      <c r="B379" s="32"/>
      <c r="C379" s="32"/>
      <c r="D379" s="76"/>
      <c r="E379" s="76"/>
      <c r="F379" s="76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2.75" customHeight="1" x14ac:dyDescent="0.2">
      <c r="A380" s="212"/>
      <c r="B380" s="32"/>
      <c r="C380" s="32"/>
      <c r="D380" s="76"/>
      <c r="E380" s="76"/>
      <c r="F380" s="76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2.75" customHeight="1" x14ac:dyDescent="0.2">
      <c r="A381" s="212"/>
      <c r="B381" s="32"/>
      <c r="C381" s="32"/>
      <c r="D381" s="76"/>
      <c r="E381" s="76"/>
      <c r="F381" s="76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2.75" customHeight="1" x14ac:dyDescent="0.2">
      <c r="A382" s="212"/>
      <c r="B382" s="32"/>
      <c r="C382" s="32"/>
      <c r="D382" s="76"/>
      <c r="E382" s="76"/>
      <c r="F382" s="76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2.75" customHeight="1" x14ac:dyDescent="0.2">
      <c r="A383" s="212"/>
      <c r="B383" s="32"/>
      <c r="C383" s="32"/>
      <c r="D383" s="76"/>
      <c r="E383" s="76"/>
      <c r="F383" s="76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2.75" customHeight="1" x14ac:dyDescent="0.2">
      <c r="A384" s="212"/>
      <c r="B384" s="32"/>
      <c r="C384" s="32"/>
      <c r="D384" s="76"/>
      <c r="E384" s="76"/>
      <c r="F384" s="76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2.75" customHeight="1" x14ac:dyDescent="0.2">
      <c r="A385" s="212"/>
      <c r="B385" s="32"/>
      <c r="C385" s="32"/>
      <c r="D385" s="76"/>
      <c r="E385" s="76"/>
      <c r="F385" s="76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2.75" customHeight="1" x14ac:dyDescent="0.2">
      <c r="A386" s="212"/>
      <c r="B386" s="32"/>
      <c r="C386" s="32"/>
      <c r="D386" s="76"/>
      <c r="E386" s="76"/>
      <c r="F386" s="76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2.75" customHeight="1" x14ac:dyDescent="0.2">
      <c r="A387" s="212"/>
      <c r="B387" s="32"/>
      <c r="C387" s="32"/>
      <c r="D387" s="76"/>
      <c r="E387" s="76"/>
      <c r="F387" s="76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2.75" customHeight="1" x14ac:dyDescent="0.2">
      <c r="A388" s="212"/>
      <c r="B388" s="32"/>
      <c r="C388" s="32"/>
      <c r="D388" s="76"/>
      <c r="E388" s="76"/>
      <c r="F388" s="76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2.75" customHeight="1" x14ac:dyDescent="0.2">
      <c r="A389" s="212"/>
      <c r="B389" s="32"/>
      <c r="C389" s="32"/>
      <c r="D389" s="76"/>
      <c r="E389" s="76"/>
      <c r="F389" s="76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2.75" customHeight="1" x14ac:dyDescent="0.2">
      <c r="A390" s="212"/>
      <c r="B390" s="32"/>
      <c r="C390" s="32"/>
      <c r="D390" s="76"/>
      <c r="E390" s="76"/>
      <c r="F390" s="76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2.75" customHeight="1" x14ac:dyDescent="0.2">
      <c r="A391" s="212"/>
      <c r="B391" s="32"/>
      <c r="C391" s="32"/>
      <c r="D391" s="76"/>
      <c r="E391" s="76"/>
      <c r="F391" s="76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2.75" customHeight="1" x14ac:dyDescent="0.2">
      <c r="A392" s="212"/>
      <c r="B392" s="32"/>
      <c r="C392" s="32"/>
      <c r="D392" s="76"/>
      <c r="E392" s="76"/>
      <c r="F392" s="76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2.75" customHeight="1" x14ac:dyDescent="0.2">
      <c r="A393" s="212"/>
      <c r="B393" s="32"/>
      <c r="C393" s="32"/>
      <c r="D393" s="76"/>
      <c r="E393" s="76"/>
      <c r="F393" s="76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2.75" customHeight="1" x14ac:dyDescent="0.2">
      <c r="A394" s="212"/>
      <c r="B394" s="32"/>
      <c r="C394" s="32"/>
      <c r="D394" s="76"/>
      <c r="E394" s="76"/>
      <c r="F394" s="76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2.75" customHeight="1" x14ac:dyDescent="0.2">
      <c r="A395" s="212"/>
      <c r="B395" s="32"/>
      <c r="C395" s="32"/>
      <c r="D395" s="76"/>
      <c r="E395" s="76"/>
      <c r="F395" s="76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2.75" customHeight="1" x14ac:dyDescent="0.2">
      <c r="A396" s="212"/>
      <c r="B396" s="32"/>
      <c r="C396" s="32"/>
      <c r="D396" s="76"/>
      <c r="E396" s="76"/>
      <c r="F396" s="76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2.75" customHeight="1" x14ac:dyDescent="0.2">
      <c r="A397" s="212"/>
      <c r="B397" s="32"/>
      <c r="C397" s="32"/>
      <c r="D397" s="76"/>
      <c r="E397" s="76"/>
      <c r="F397" s="76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2.75" customHeight="1" x14ac:dyDescent="0.2">
      <c r="A398" s="212"/>
      <c r="B398" s="32"/>
      <c r="C398" s="32"/>
      <c r="D398" s="76"/>
      <c r="E398" s="76"/>
      <c r="F398" s="76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2.75" customHeight="1" x14ac:dyDescent="0.2">
      <c r="A399" s="212"/>
      <c r="B399" s="32"/>
      <c r="C399" s="32"/>
      <c r="D399" s="76"/>
      <c r="E399" s="76"/>
      <c r="F399" s="76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2.75" customHeight="1" x14ac:dyDescent="0.2">
      <c r="A400" s="212"/>
      <c r="B400" s="32"/>
      <c r="C400" s="32"/>
      <c r="D400" s="76"/>
      <c r="E400" s="76"/>
      <c r="F400" s="76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2.75" customHeight="1" x14ac:dyDescent="0.2">
      <c r="A401" s="212"/>
      <c r="B401" s="32"/>
      <c r="C401" s="32"/>
      <c r="D401" s="76"/>
      <c r="E401" s="76"/>
      <c r="F401" s="76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2.75" customHeight="1" x14ac:dyDescent="0.2">
      <c r="A402" s="212"/>
      <c r="B402" s="32"/>
      <c r="C402" s="32"/>
      <c r="D402" s="76"/>
      <c r="E402" s="76"/>
      <c r="F402" s="76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2.75" customHeight="1" x14ac:dyDescent="0.2">
      <c r="A403" s="212"/>
      <c r="B403" s="32"/>
      <c r="C403" s="32"/>
      <c r="D403" s="76"/>
      <c r="E403" s="76"/>
      <c r="F403" s="76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2.75" customHeight="1" x14ac:dyDescent="0.2">
      <c r="A404" s="212"/>
      <c r="B404" s="32"/>
      <c r="C404" s="32"/>
      <c r="D404" s="76"/>
      <c r="E404" s="76"/>
      <c r="F404" s="76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2.75" customHeight="1" x14ac:dyDescent="0.2">
      <c r="A405" s="212"/>
      <c r="B405" s="32"/>
      <c r="C405" s="32"/>
      <c r="D405" s="76"/>
      <c r="E405" s="76"/>
      <c r="F405" s="76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2.75" customHeight="1" x14ac:dyDescent="0.2">
      <c r="A406" s="212"/>
      <c r="B406" s="32"/>
      <c r="C406" s="32"/>
      <c r="D406" s="76"/>
      <c r="E406" s="76"/>
      <c r="F406" s="76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2.75" customHeight="1" x14ac:dyDescent="0.2">
      <c r="A407" s="212"/>
      <c r="B407" s="32"/>
      <c r="C407" s="32"/>
      <c r="D407" s="76"/>
      <c r="E407" s="76"/>
      <c r="F407" s="76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2.75" customHeight="1" x14ac:dyDescent="0.2">
      <c r="A408" s="212"/>
      <c r="B408" s="32"/>
      <c r="C408" s="32"/>
      <c r="D408" s="76"/>
      <c r="E408" s="76"/>
      <c r="F408" s="76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2.75" customHeight="1" x14ac:dyDescent="0.2">
      <c r="A409" s="212"/>
      <c r="B409" s="32"/>
      <c r="C409" s="32"/>
      <c r="D409" s="76"/>
      <c r="E409" s="76"/>
      <c r="F409" s="76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2.75" customHeight="1" x14ac:dyDescent="0.2">
      <c r="A410" s="212"/>
      <c r="B410" s="32"/>
      <c r="C410" s="32"/>
      <c r="D410" s="76"/>
      <c r="E410" s="76"/>
      <c r="F410" s="76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2.75" customHeight="1" x14ac:dyDescent="0.2">
      <c r="A411" s="212"/>
      <c r="B411" s="32"/>
      <c r="C411" s="32"/>
      <c r="D411" s="76"/>
      <c r="E411" s="76"/>
      <c r="F411" s="76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2.75" customHeight="1" x14ac:dyDescent="0.2">
      <c r="A412" s="212"/>
      <c r="B412" s="32"/>
      <c r="C412" s="32"/>
      <c r="D412" s="76"/>
      <c r="E412" s="76"/>
      <c r="F412" s="76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2.75" customHeight="1" x14ac:dyDescent="0.2">
      <c r="A413" s="212"/>
      <c r="B413" s="32"/>
      <c r="C413" s="32"/>
      <c r="D413" s="76"/>
      <c r="E413" s="76"/>
      <c r="F413" s="76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2.75" customHeight="1" x14ac:dyDescent="0.2">
      <c r="A414" s="212"/>
      <c r="B414" s="32"/>
      <c r="C414" s="32"/>
      <c r="D414" s="76"/>
      <c r="E414" s="76"/>
      <c r="F414" s="76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2.75" customHeight="1" x14ac:dyDescent="0.2">
      <c r="A415" s="212"/>
      <c r="B415" s="32"/>
      <c r="C415" s="32"/>
      <c r="D415" s="76"/>
      <c r="E415" s="76"/>
      <c r="F415" s="76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2.75" customHeight="1" x14ac:dyDescent="0.2">
      <c r="A416" s="212"/>
      <c r="B416" s="32"/>
      <c r="C416" s="32"/>
      <c r="D416" s="76"/>
      <c r="E416" s="76"/>
      <c r="F416" s="76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2.75" customHeight="1" x14ac:dyDescent="0.2">
      <c r="A417" s="212"/>
      <c r="B417" s="32"/>
      <c r="C417" s="32"/>
      <c r="D417" s="76"/>
      <c r="E417" s="76"/>
      <c r="F417" s="76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2.75" customHeight="1" x14ac:dyDescent="0.2">
      <c r="A418" s="212"/>
      <c r="B418" s="32"/>
      <c r="C418" s="32"/>
      <c r="D418" s="76"/>
      <c r="E418" s="76"/>
      <c r="F418" s="76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2.75" customHeight="1" x14ac:dyDescent="0.2">
      <c r="A419" s="212"/>
      <c r="B419" s="32"/>
      <c r="C419" s="32"/>
      <c r="D419" s="76"/>
      <c r="E419" s="76"/>
      <c r="F419" s="76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2.75" customHeight="1" x14ac:dyDescent="0.2">
      <c r="A420" s="212"/>
      <c r="B420" s="32"/>
      <c r="C420" s="32"/>
      <c r="D420" s="76"/>
      <c r="E420" s="76"/>
      <c r="F420" s="76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2.75" customHeight="1" x14ac:dyDescent="0.2">
      <c r="A421" s="212"/>
      <c r="B421" s="32"/>
      <c r="C421" s="32"/>
      <c r="D421" s="76"/>
      <c r="E421" s="76"/>
      <c r="F421" s="76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2.75" customHeight="1" x14ac:dyDescent="0.2">
      <c r="A422" s="212"/>
      <c r="B422" s="32"/>
      <c r="C422" s="32"/>
      <c r="D422" s="76"/>
      <c r="E422" s="76"/>
      <c r="F422" s="76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2.75" customHeight="1" x14ac:dyDescent="0.2">
      <c r="A423" s="212"/>
      <c r="B423" s="32"/>
      <c r="C423" s="32"/>
      <c r="D423" s="76"/>
      <c r="E423" s="76"/>
      <c r="F423" s="76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2.75" customHeight="1" x14ac:dyDescent="0.2">
      <c r="A424" s="212"/>
      <c r="B424" s="32"/>
      <c r="C424" s="32"/>
      <c r="D424" s="76"/>
      <c r="E424" s="76"/>
      <c r="F424" s="76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2.75" customHeight="1" x14ac:dyDescent="0.2">
      <c r="A425" s="212"/>
      <c r="B425" s="32"/>
      <c r="C425" s="32"/>
      <c r="D425" s="76"/>
      <c r="E425" s="76"/>
      <c r="F425" s="76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2.75" customHeight="1" x14ac:dyDescent="0.2">
      <c r="A426" s="212"/>
      <c r="B426" s="32"/>
      <c r="C426" s="32"/>
      <c r="D426" s="76"/>
      <c r="E426" s="76"/>
      <c r="F426" s="76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2.75" customHeight="1" x14ac:dyDescent="0.2">
      <c r="A427" s="212"/>
      <c r="B427" s="32"/>
      <c r="C427" s="32"/>
      <c r="D427" s="76"/>
      <c r="E427" s="76"/>
      <c r="F427" s="76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2.75" customHeight="1" x14ac:dyDescent="0.2">
      <c r="A428" s="212"/>
      <c r="B428" s="32"/>
      <c r="C428" s="32"/>
      <c r="D428" s="76"/>
      <c r="E428" s="76"/>
      <c r="F428" s="76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2.75" customHeight="1" x14ac:dyDescent="0.2">
      <c r="A429" s="212"/>
      <c r="B429" s="32"/>
      <c r="C429" s="32"/>
      <c r="D429" s="76"/>
      <c r="E429" s="76"/>
      <c r="F429" s="76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2.75" customHeight="1" x14ac:dyDescent="0.2">
      <c r="A430" s="212"/>
      <c r="B430" s="32"/>
      <c r="C430" s="32"/>
      <c r="D430" s="76"/>
      <c r="E430" s="76"/>
      <c r="F430" s="76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2.75" customHeight="1" x14ac:dyDescent="0.2">
      <c r="A431" s="212"/>
      <c r="B431" s="32"/>
      <c r="C431" s="32"/>
      <c r="D431" s="76"/>
      <c r="E431" s="76"/>
      <c r="F431" s="76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2.75" customHeight="1" x14ac:dyDescent="0.2">
      <c r="A432" s="212"/>
      <c r="B432" s="32"/>
      <c r="C432" s="32"/>
      <c r="D432" s="76"/>
      <c r="E432" s="76"/>
      <c r="F432" s="76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2.75" customHeight="1" x14ac:dyDescent="0.2">
      <c r="A433" s="212"/>
      <c r="B433" s="32"/>
      <c r="C433" s="32"/>
      <c r="D433" s="76"/>
      <c r="E433" s="76"/>
      <c r="F433" s="76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2.75" customHeight="1" x14ac:dyDescent="0.2">
      <c r="A434" s="212"/>
      <c r="B434" s="32"/>
      <c r="C434" s="32"/>
      <c r="D434" s="76"/>
      <c r="E434" s="76"/>
      <c r="F434" s="76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2.75" customHeight="1" x14ac:dyDescent="0.2">
      <c r="A435" s="212"/>
      <c r="B435" s="32"/>
      <c r="C435" s="32"/>
      <c r="D435" s="76"/>
      <c r="E435" s="76"/>
      <c r="F435" s="76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2.75" customHeight="1" x14ac:dyDescent="0.2">
      <c r="A436" s="212"/>
      <c r="B436" s="32"/>
      <c r="C436" s="32"/>
      <c r="D436" s="76"/>
      <c r="E436" s="76"/>
      <c r="F436" s="76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2.75" customHeight="1" x14ac:dyDescent="0.2">
      <c r="A437" s="212"/>
      <c r="B437" s="32"/>
      <c r="C437" s="32"/>
      <c r="D437" s="76"/>
      <c r="E437" s="76"/>
      <c r="F437" s="76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2.75" customHeight="1" x14ac:dyDescent="0.2">
      <c r="A438" s="212"/>
      <c r="B438" s="32"/>
      <c r="C438" s="32"/>
      <c r="D438" s="76"/>
      <c r="E438" s="76"/>
      <c r="F438" s="76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2.75" customHeight="1" x14ac:dyDescent="0.2">
      <c r="A439" s="212"/>
      <c r="B439" s="32"/>
      <c r="C439" s="32"/>
      <c r="D439" s="76"/>
      <c r="E439" s="76"/>
      <c r="F439" s="76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2.75" customHeight="1" x14ac:dyDescent="0.2">
      <c r="A440" s="212"/>
      <c r="B440" s="32"/>
      <c r="C440" s="32"/>
      <c r="D440" s="76"/>
      <c r="E440" s="76"/>
      <c r="F440" s="76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2.75" customHeight="1" x14ac:dyDescent="0.2">
      <c r="A441" s="212"/>
      <c r="B441" s="32"/>
      <c r="C441" s="32"/>
      <c r="D441" s="76"/>
      <c r="E441" s="76"/>
      <c r="F441" s="76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2.75" customHeight="1" x14ac:dyDescent="0.2">
      <c r="A442" s="212"/>
      <c r="B442" s="32"/>
      <c r="C442" s="32"/>
      <c r="D442" s="76"/>
      <c r="E442" s="76"/>
      <c r="F442" s="76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2.75" customHeight="1" x14ac:dyDescent="0.2">
      <c r="A443" s="212"/>
      <c r="B443" s="32"/>
      <c r="C443" s="32"/>
      <c r="D443" s="76"/>
      <c r="E443" s="76"/>
      <c r="F443" s="76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2.75" customHeight="1" x14ac:dyDescent="0.2">
      <c r="A444" s="212"/>
      <c r="B444" s="32"/>
      <c r="C444" s="32"/>
      <c r="D444" s="76"/>
      <c r="E444" s="76"/>
      <c r="F444" s="76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2.75" customHeight="1" x14ac:dyDescent="0.2">
      <c r="A445" s="212"/>
      <c r="B445" s="32"/>
      <c r="C445" s="32"/>
      <c r="D445" s="76"/>
      <c r="E445" s="76"/>
      <c r="F445" s="76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2.75" customHeight="1" x14ac:dyDescent="0.2">
      <c r="A446" s="212"/>
      <c r="B446" s="32"/>
      <c r="C446" s="32"/>
      <c r="D446" s="76"/>
      <c r="E446" s="76"/>
      <c r="F446" s="76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2.75" customHeight="1" x14ac:dyDescent="0.2">
      <c r="A447" s="212"/>
      <c r="B447" s="32"/>
      <c r="C447" s="32"/>
      <c r="D447" s="76"/>
      <c r="E447" s="76"/>
      <c r="F447" s="76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2.75" customHeight="1" x14ac:dyDescent="0.2">
      <c r="A448" s="212"/>
      <c r="B448" s="32"/>
      <c r="C448" s="32"/>
      <c r="D448" s="76"/>
      <c r="E448" s="76"/>
      <c r="F448" s="76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2.75" customHeight="1" x14ac:dyDescent="0.2">
      <c r="A449" s="212"/>
      <c r="B449" s="32"/>
      <c r="C449" s="32"/>
      <c r="D449" s="76"/>
      <c r="E449" s="76"/>
      <c r="F449" s="76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2.75" customHeight="1" x14ac:dyDescent="0.2">
      <c r="A450" s="212"/>
      <c r="B450" s="32"/>
      <c r="C450" s="32"/>
      <c r="D450" s="76"/>
      <c r="E450" s="76"/>
      <c r="F450" s="76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2.75" customHeight="1" x14ac:dyDescent="0.2">
      <c r="A451" s="212"/>
      <c r="B451" s="32"/>
      <c r="C451" s="32"/>
      <c r="D451" s="76"/>
      <c r="E451" s="76"/>
      <c r="F451" s="76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2.75" customHeight="1" x14ac:dyDescent="0.2">
      <c r="A452" s="212"/>
      <c r="B452" s="32"/>
      <c r="C452" s="32"/>
      <c r="D452" s="76"/>
      <c r="E452" s="76"/>
      <c r="F452" s="76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2.75" customHeight="1" x14ac:dyDescent="0.2">
      <c r="A453" s="212"/>
      <c r="B453" s="32"/>
      <c r="C453" s="32"/>
      <c r="D453" s="76"/>
      <c r="E453" s="76"/>
      <c r="F453" s="76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2.75" customHeight="1" x14ac:dyDescent="0.2">
      <c r="A454" s="212"/>
      <c r="B454" s="32"/>
      <c r="C454" s="32"/>
      <c r="D454" s="76"/>
      <c r="E454" s="76"/>
      <c r="F454" s="76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2.75" customHeight="1" x14ac:dyDescent="0.2">
      <c r="A455" s="212"/>
      <c r="B455" s="32"/>
      <c r="C455" s="32"/>
      <c r="D455" s="76"/>
      <c r="E455" s="76"/>
      <c r="F455" s="76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2.75" customHeight="1" x14ac:dyDescent="0.2">
      <c r="A456" s="212"/>
      <c r="B456" s="32"/>
      <c r="C456" s="32"/>
      <c r="D456" s="76"/>
      <c r="E456" s="76"/>
      <c r="F456" s="76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2.75" customHeight="1" x14ac:dyDescent="0.2">
      <c r="A457" s="212"/>
      <c r="B457" s="32"/>
      <c r="C457" s="32"/>
      <c r="D457" s="76"/>
      <c r="E457" s="76"/>
      <c r="F457" s="76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2.75" customHeight="1" x14ac:dyDescent="0.2">
      <c r="A458" s="212"/>
      <c r="B458" s="32"/>
      <c r="C458" s="32"/>
      <c r="D458" s="76"/>
      <c r="E458" s="76"/>
      <c r="F458" s="76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2.75" customHeight="1" x14ac:dyDescent="0.2">
      <c r="A459" s="212"/>
      <c r="B459" s="32"/>
      <c r="C459" s="32"/>
      <c r="D459" s="76"/>
      <c r="E459" s="76"/>
      <c r="F459" s="76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2.75" customHeight="1" x14ac:dyDescent="0.2">
      <c r="A460" s="212"/>
      <c r="B460" s="32"/>
      <c r="C460" s="32"/>
      <c r="D460" s="76"/>
      <c r="E460" s="76"/>
      <c r="F460" s="76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2.75" customHeight="1" x14ac:dyDescent="0.2">
      <c r="A461" s="212"/>
      <c r="B461" s="32"/>
      <c r="C461" s="32"/>
      <c r="D461" s="76"/>
      <c r="E461" s="76"/>
      <c r="F461" s="76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2.75" customHeight="1" x14ac:dyDescent="0.2">
      <c r="A462" s="212"/>
      <c r="B462" s="32"/>
      <c r="C462" s="32"/>
      <c r="D462" s="76"/>
      <c r="E462" s="76"/>
      <c r="F462" s="76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2.75" customHeight="1" x14ac:dyDescent="0.2">
      <c r="A463" s="212"/>
      <c r="B463" s="32"/>
      <c r="C463" s="32"/>
      <c r="D463" s="76"/>
      <c r="E463" s="76"/>
      <c r="F463" s="76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2.75" customHeight="1" x14ac:dyDescent="0.2">
      <c r="A464" s="212"/>
      <c r="B464" s="32"/>
      <c r="C464" s="32"/>
      <c r="D464" s="76"/>
      <c r="E464" s="76"/>
      <c r="F464" s="76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2.75" customHeight="1" x14ac:dyDescent="0.2">
      <c r="A465" s="212"/>
      <c r="B465" s="32"/>
      <c r="C465" s="32"/>
      <c r="D465" s="76"/>
      <c r="E465" s="76"/>
      <c r="F465" s="76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2.75" customHeight="1" x14ac:dyDescent="0.2">
      <c r="A466" s="212"/>
      <c r="B466" s="32"/>
      <c r="C466" s="32"/>
      <c r="D466" s="76"/>
      <c r="E466" s="76"/>
      <c r="F466" s="76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2.75" customHeight="1" x14ac:dyDescent="0.2">
      <c r="A467" s="212"/>
      <c r="B467" s="32"/>
      <c r="C467" s="32"/>
      <c r="D467" s="76"/>
      <c r="E467" s="76"/>
      <c r="F467" s="76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2.75" customHeight="1" x14ac:dyDescent="0.2">
      <c r="A468" s="212"/>
      <c r="B468" s="32"/>
      <c r="C468" s="32"/>
      <c r="D468" s="76"/>
      <c r="E468" s="76"/>
      <c r="F468" s="76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2.75" customHeight="1" x14ac:dyDescent="0.2">
      <c r="A469" s="212"/>
      <c r="B469" s="32"/>
      <c r="C469" s="32"/>
      <c r="D469" s="76"/>
      <c r="E469" s="76"/>
      <c r="F469" s="76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2.75" customHeight="1" x14ac:dyDescent="0.2">
      <c r="A470" s="212"/>
      <c r="B470" s="32"/>
      <c r="C470" s="32"/>
      <c r="D470" s="76"/>
      <c r="E470" s="76"/>
      <c r="F470" s="76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2.75" customHeight="1" x14ac:dyDescent="0.2">
      <c r="A471" s="212"/>
      <c r="B471" s="32"/>
      <c r="C471" s="32"/>
      <c r="D471" s="76"/>
      <c r="E471" s="76"/>
      <c r="F471" s="76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2.75" customHeight="1" x14ac:dyDescent="0.2">
      <c r="A472" s="212"/>
      <c r="B472" s="32"/>
      <c r="C472" s="32"/>
      <c r="D472" s="76"/>
      <c r="E472" s="76"/>
      <c r="F472" s="76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2.75" customHeight="1" x14ac:dyDescent="0.2">
      <c r="A473" s="212"/>
      <c r="B473" s="32"/>
      <c r="C473" s="32"/>
      <c r="D473" s="76"/>
      <c r="E473" s="76"/>
      <c r="F473" s="76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2.75" customHeight="1" x14ac:dyDescent="0.2">
      <c r="A474" s="212"/>
      <c r="B474" s="32"/>
      <c r="C474" s="32"/>
      <c r="D474" s="76"/>
      <c r="E474" s="76"/>
      <c r="F474" s="76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2.75" customHeight="1" x14ac:dyDescent="0.2">
      <c r="A475" s="212"/>
      <c r="B475" s="32"/>
      <c r="C475" s="32"/>
      <c r="D475" s="76"/>
      <c r="E475" s="76"/>
      <c r="F475" s="76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2.75" customHeight="1" x14ac:dyDescent="0.2">
      <c r="A476" s="212"/>
      <c r="B476" s="32"/>
      <c r="C476" s="32"/>
      <c r="D476" s="76"/>
      <c r="E476" s="76"/>
      <c r="F476" s="76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2.75" customHeight="1" x14ac:dyDescent="0.2">
      <c r="A477" s="212"/>
      <c r="B477" s="32"/>
      <c r="C477" s="32"/>
      <c r="D477" s="76"/>
      <c r="E477" s="76"/>
      <c r="F477" s="76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2.75" customHeight="1" x14ac:dyDescent="0.2">
      <c r="A478" s="212"/>
      <c r="B478" s="32"/>
      <c r="C478" s="32"/>
      <c r="D478" s="76"/>
      <c r="E478" s="76"/>
      <c r="F478" s="76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2.75" customHeight="1" x14ac:dyDescent="0.2">
      <c r="A479" s="212"/>
      <c r="B479" s="32"/>
      <c r="C479" s="32"/>
      <c r="D479" s="76"/>
      <c r="E479" s="76"/>
      <c r="F479" s="76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2.75" customHeight="1" x14ac:dyDescent="0.2">
      <c r="A480" s="212"/>
      <c r="B480" s="32"/>
      <c r="C480" s="32"/>
      <c r="D480" s="76"/>
      <c r="E480" s="76"/>
      <c r="F480" s="76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2.75" customHeight="1" x14ac:dyDescent="0.2">
      <c r="A481" s="212"/>
      <c r="B481" s="32"/>
      <c r="C481" s="32"/>
      <c r="D481" s="76"/>
      <c r="E481" s="76"/>
      <c r="F481" s="76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2.75" customHeight="1" x14ac:dyDescent="0.2">
      <c r="A482" s="212"/>
      <c r="B482" s="32"/>
      <c r="C482" s="32"/>
      <c r="D482" s="76"/>
      <c r="E482" s="76"/>
      <c r="F482" s="76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2.75" customHeight="1" x14ac:dyDescent="0.2">
      <c r="A483" s="212"/>
      <c r="B483" s="32"/>
      <c r="C483" s="32"/>
      <c r="D483" s="76"/>
      <c r="E483" s="76"/>
      <c r="F483" s="76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2.75" customHeight="1" x14ac:dyDescent="0.2">
      <c r="A484" s="212"/>
      <c r="B484" s="32"/>
      <c r="C484" s="32"/>
      <c r="D484" s="76"/>
      <c r="E484" s="76"/>
      <c r="F484" s="76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2.75" customHeight="1" x14ac:dyDescent="0.2">
      <c r="A485" s="212"/>
      <c r="B485" s="32"/>
      <c r="C485" s="32"/>
      <c r="D485" s="76"/>
      <c r="E485" s="76"/>
      <c r="F485" s="76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2.75" customHeight="1" x14ac:dyDescent="0.2">
      <c r="A486" s="212"/>
      <c r="B486" s="32"/>
      <c r="C486" s="32"/>
      <c r="D486" s="76"/>
      <c r="E486" s="76"/>
      <c r="F486" s="76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2.75" customHeight="1" x14ac:dyDescent="0.2">
      <c r="A487" s="212"/>
      <c r="B487" s="32"/>
      <c r="C487" s="32"/>
      <c r="D487" s="76"/>
      <c r="E487" s="76"/>
      <c r="F487" s="76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2.75" customHeight="1" x14ac:dyDescent="0.2">
      <c r="A488" s="212"/>
      <c r="B488" s="32"/>
      <c r="C488" s="32"/>
      <c r="D488" s="76"/>
      <c r="E488" s="76"/>
      <c r="F488" s="76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2.75" customHeight="1" x14ac:dyDescent="0.2">
      <c r="A489" s="212"/>
      <c r="B489" s="32"/>
      <c r="C489" s="32"/>
      <c r="D489" s="76"/>
      <c r="E489" s="76"/>
      <c r="F489" s="76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2.75" customHeight="1" x14ac:dyDescent="0.2">
      <c r="A490" s="212"/>
      <c r="B490" s="32"/>
      <c r="C490" s="32"/>
      <c r="D490" s="76"/>
      <c r="E490" s="76"/>
      <c r="F490" s="76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2.75" customHeight="1" x14ac:dyDescent="0.2">
      <c r="A491" s="212"/>
      <c r="B491" s="32"/>
      <c r="C491" s="32"/>
      <c r="D491" s="76"/>
      <c r="E491" s="76"/>
      <c r="F491" s="76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2.75" customHeight="1" x14ac:dyDescent="0.2">
      <c r="A492" s="212"/>
      <c r="B492" s="32"/>
      <c r="C492" s="32"/>
      <c r="D492" s="76"/>
      <c r="E492" s="76"/>
      <c r="F492" s="76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2.75" customHeight="1" x14ac:dyDescent="0.2">
      <c r="A493" s="212"/>
      <c r="B493" s="32"/>
      <c r="C493" s="32"/>
      <c r="D493" s="76"/>
      <c r="E493" s="76"/>
      <c r="F493" s="76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2.75" customHeight="1" x14ac:dyDescent="0.2">
      <c r="A494" s="212"/>
      <c r="B494" s="32"/>
      <c r="C494" s="32"/>
      <c r="D494" s="76"/>
      <c r="E494" s="76"/>
      <c r="F494" s="76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2.75" customHeight="1" x14ac:dyDescent="0.2">
      <c r="A495" s="212"/>
      <c r="B495" s="32"/>
      <c r="C495" s="32"/>
      <c r="D495" s="76"/>
      <c r="E495" s="76"/>
      <c r="F495" s="76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2.75" customHeight="1" x14ac:dyDescent="0.2">
      <c r="A496" s="212"/>
      <c r="B496" s="32"/>
      <c r="C496" s="32"/>
      <c r="D496" s="76"/>
      <c r="E496" s="76"/>
      <c r="F496" s="76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2.75" customHeight="1" x14ac:dyDescent="0.2">
      <c r="A497" s="212"/>
      <c r="B497" s="32"/>
      <c r="C497" s="32"/>
      <c r="D497" s="76"/>
      <c r="E497" s="76"/>
      <c r="F497" s="76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2.75" customHeight="1" x14ac:dyDescent="0.2">
      <c r="A498" s="212"/>
      <c r="B498" s="32"/>
      <c r="C498" s="32"/>
      <c r="D498" s="76"/>
      <c r="E498" s="76"/>
      <c r="F498" s="76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2.75" customHeight="1" x14ac:dyDescent="0.2">
      <c r="A499" s="212"/>
      <c r="B499" s="32"/>
      <c r="C499" s="32"/>
      <c r="D499" s="76"/>
      <c r="E499" s="76"/>
      <c r="F499" s="76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2.75" customHeight="1" x14ac:dyDescent="0.2">
      <c r="A500" s="212"/>
      <c r="B500" s="32"/>
      <c r="C500" s="32"/>
      <c r="D500" s="76"/>
      <c r="E500" s="76"/>
      <c r="F500" s="76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2.75" customHeight="1" x14ac:dyDescent="0.2">
      <c r="A501" s="212"/>
      <c r="B501" s="32"/>
      <c r="C501" s="32"/>
      <c r="D501" s="76"/>
      <c r="E501" s="76"/>
      <c r="F501" s="76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2.75" customHeight="1" x14ac:dyDescent="0.2">
      <c r="A502" s="212"/>
      <c r="B502" s="32"/>
      <c r="C502" s="32"/>
      <c r="D502" s="76"/>
      <c r="E502" s="76"/>
      <c r="F502" s="76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2.75" customHeight="1" x14ac:dyDescent="0.2">
      <c r="A503" s="212"/>
      <c r="B503" s="32"/>
      <c r="C503" s="32"/>
      <c r="D503" s="76"/>
      <c r="E503" s="76"/>
      <c r="F503" s="76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2.75" customHeight="1" x14ac:dyDescent="0.2">
      <c r="A504" s="212"/>
      <c r="B504" s="32"/>
      <c r="C504" s="32"/>
      <c r="D504" s="76"/>
      <c r="E504" s="76"/>
      <c r="F504" s="76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2.75" customHeight="1" x14ac:dyDescent="0.2">
      <c r="A505" s="212"/>
      <c r="B505" s="32"/>
      <c r="C505" s="32"/>
      <c r="D505" s="76"/>
      <c r="E505" s="76"/>
      <c r="F505" s="76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2.75" customHeight="1" x14ac:dyDescent="0.2">
      <c r="A506" s="212"/>
      <c r="B506" s="32"/>
      <c r="C506" s="32"/>
      <c r="D506" s="76"/>
      <c r="E506" s="76"/>
      <c r="F506" s="76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2.75" customHeight="1" x14ac:dyDescent="0.2">
      <c r="A507" s="212"/>
      <c r="B507" s="32"/>
      <c r="C507" s="32"/>
      <c r="D507" s="76"/>
      <c r="E507" s="76"/>
      <c r="F507" s="76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2.75" customHeight="1" x14ac:dyDescent="0.2">
      <c r="A508" s="212"/>
      <c r="B508" s="32"/>
      <c r="C508" s="32"/>
      <c r="D508" s="76"/>
      <c r="E508" s="76"/>
      <c r="F508" s="76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2.75" customHeight="1" x14ac:dyDescent="0.2">
      <c r="A509" s="212"/>
      <c r="B509" s="32"/>
      <c r="C509" s="32"/>
      <c r="D509" s="76"/>
      <c r="E509" s="76"/>
      <c r="F509" s="76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2.75" customHeight="1" x14ac:dyDescent="0.2">
      <c r="A510" s="212"/>
      <c r="B510" s="32"/>
      <c r="C510" s="32"/>
      <c r="D510" s="76"/>
      <c r="E510" s="76"/>
      <c r="F510" s="76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2.75" customHeight="1" x14ac:dyDescent="0.2">
      <c r="A511" s="212"/>
      <c r="B511" s="32"/>
      <c r="C511" s="32"/>
      <c r="D511" s="76"/>
      <c r="E511" s="76"/>
      <c r="F511" s="76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2.75" customHeight="1" x14ac:dyDescent="0.2">
      <c r="A512" s="212"/>
      <c r="B512" s="32"/>
      <c r="C512" s="32"/>
      <c r="D512" s="76"/>
      <c r="E512" s="76"/>
      <c r="F512" s="76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2.75" customHeight="1" x14ac:dyDescent="0.2">
      <c r="A513" s="212"/>
      <c r="B513" s="32"/>
      <c r="C513" s="32"/>
      <c r="D513" s="76"/>
      <c r="E513" s="76"/>
      <c r="F513" s="76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2.75" customHeight="1" x14ac:dyDescent="0.2">
      <c r="A514" s="212"/>
      <c r="B514" s="32"/>
      <c r="C514" s="32"/>
      <c r="D514" s="76"/>
      <c r="E514" s="76"/>
      <c r="F514" s="76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2.75" customHeight="1" x14ac:dyDescent="0.2">
      <c r="A515" s="212"/>
      <c r="B515" s="32"/>
      <c r="C515" s="32"/>
      <c r="D515" s="76"/>
      <c r="E515" s="76"/>
      <c r="F515" s="76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2.75" customHeight="1" x14ac:dyDescent="0.2">
      <c r="A516" s="212"/>
      <c r="B516" s="32"/>
      <c r="C516" s="32"/>
      <c r="D516" s="76"/>
      <c r="E516" s="76"/>
      <c r="F516" s="76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2.75" customHeight="1" x14ac:dyDescent="0.2">
      <c r="A517" s="212"/>
      <c r="B517" s="32"/>
      <c r="C517" s="32"/>
      <c r="D517" s="76"/>
      <c r="E517" s="76"/>
      <c r="F517" s="76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2.75" customHeight="1" x14ac:dyDescent="0.2">
      <c r="A518" s="212"/>
      <c r="B518" s="32"/>
      <c r="C518" s="32"/>
      <c r="D518" s="76"/>
      <c r="E518" s="76"/>
      <c r="F518" s="76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2.75" customHeight="1" x14ac:dyDescent="0.2">
      <c r="A519" s="212"/>
      <c r="B519" s="32"/>
      <c r="C519" s="32"/>
      <c r="D519" s="76"/>
      <c r="E519" s="76"/>
      <c r="F519" s="76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2.75" customHeight="1" x14ac:dyDescent="0.2">
      <c r="A520" s="212"/>
      <c r="B520" s="32"/>
      <c r="C520" s="32"/>
      <c r="D520" s="76"/>
      <c r="E520" s="76"/>
      <c r="F520" s="76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2.75" customHeight="1" x14ac:dyDescent="0.2">
      <c r="A521" s="212"/>
      <c r="B521" s="32"/>
      <c r="C521" s="32"/>
      <c r="D521" s="76"/>
      <c r="E521" s="76"/>
      <c r="F521" s="76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2.75" customHeight="1" x14ac:dyDescent="0.2">
      <c r="A522" s="212"/>
      <c r="B522" s="32"/>
      <c r="C522" s="32"/>
      <c r="D522" s="76"/>
      <c r="E522" s="76"/>
      <c r="F522" s="76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2.75" customHeight="1" x14ac:dyDescent="0.2">
      <c r="A523" s="212"/>
      <c r="B523" s="32"/>
      <c r="C523" s="32"/>
      <c r="D523" s="76"/>
      <c r="E523" s="76"/>
      <c r="F523" s="76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2.75" customHeight="1" x14ac:dyDescent="0.2">
      <c r="A524" s="212"/>
      <c r="B524" s="32"/>
      <c r="C524" s="32"/>
      <c r="D524" s="76"/>
      <c r="E524" s="76"/>
      <c r="F524" s="76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2.75" customHeight="1" x14ac:dyDescent="0.2">
      <c r="A525" s="212"/>
      <c r="B525" s="32"/>
      <c r="C525" s="32"/>
      <c r="D525" s="76"/>
      <c r="E525" s="76"/>
      <c r="F525" s="76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2.75" customHeight="1" x14ac:dyDescent="0.2">
      <c r="A526" s="212"/>
      <c r="B526" s="32"/>
      <c r="C526" s="32"/>
      <c r="D526" s="76"/>
      <c r="E526" s="76"/>
      <c r="F526" s="76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2.75" customHeight="1" x14ac:dyDescent="0.2">
      <c r="A527" s="212"/>
      <c r="B527" s="32"/>
      <c r="C527" s="32"/>
      <c r="D527" s="76"/>
      <c r="E527" s="76"/>
      <c r="F527" s="76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2.75" customHeight="1" x14ac:dyDescent="0.2">
      <c r="A528" s="212"/>
      <c r="B528" s="32"/>
      <c r="C528" s="32"/>
      <c r="D528" s="76"/>
      <c r="E528" s="76"/>
      <c r="F528" s="76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2.75" customHeight="1" x14ac:dyDescent="0.2">
      <c r="A529" s="212"/>
      <c r="B529" s="32"/>
      <c r="C529" s="32"/>
      <c r="D529" s="76"/>
      <c r="E529" s="76"/>
      <c r="F529" s="76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2.75" customHeight="1" x14ac:dyDescent="0.2">
      <c r="A530" s="212"/>
      <c r="B530" s="32"/>
      <c r="C530" s="32"/>
      <c r="D530" s="76"/>
      <c r="E530" s="76"/>
      <c r="F530" s="76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2.75" customHeight="1" x14ac:dyDescent="0.2">
      <c r="A531" s="212"/>
      <c r="B531" s="32"/>
      <c r="C531" s="32"/>
      <c r="D531" s="76"/>
      <c r="E531" s="76"/>
      <c r="F531" s="76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2.75" customHeight="1" x14ac:dyDescent="0.2">
      <c r="A532" s="212"/>
      <c r="B532" s="32"/>
      <c r="C532" s="32"/>
      <c r="D532" s="76"/>
      <c r="E532" s="76"/>
      <c r="F532" s="76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2.75" customHeight="1" x14ac:dyDescent="0.2">
      <c r="A533" s="212"/>
      <c r="B533" s="32"/>
      <c r="C533" s="32"/>
      <c r="D533" s="76"/>
      <c r="E533" s="76"/>
      <c r="F533" s="76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2.75" customHeight="1" x14ac:dyDescent="0.2">
      <c r="A534" s="212"/>
      <c r="B534" s="32"/>
      <c r="C534" s="32"/>
      <c r="D534" s="76"/>
      <c r="E534" s="76"/>
      <c r="F534" s="76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2.75" customHeight="1" x14ac:dyDescent="0.2">
      <c r="A535" s="212"/>
      <c r="B535" s="32"/>
      <c r="C535" s="32"/>
      <c r="D535" s="76"/>
      <c r="E535" s="76"/>
      <c r="F535" s="76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2.75" customHeight="1" x14ac:dyDescent="0.2">
      <c r="A536" s="212"/>
      <c r="B536" s="32"/>
      <c r="C536" s="32"/>
      <c r="D536" s="76"/>
      <c r="E536" s="76"/>
      <c r="F536" s="76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2.75" customHeight="1" x14ac:dyDescent="0.2">
      <c r="A537" s="212"/>
      <c r="B537" s="32"/>
      <c r="C537" s="32"/>
      <c r="D537" s="76"/>
      <c r="E537" s="76"/>
      <c r="F537" s="76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2.75" customHeight="1" x14ac:dyDescent="0.2">
      <c r="A538" s="212"/>
      <c r="B538" s="32"/>
      <c r="C538" s="32"/>
      <c r="D538" s="76"/>
      <c r="E538" s="76"/>
      <c r="F538" s="76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2.75" customHeight="1" x14ac:dyDescent="0.2">
      <c r="A539" s="212"/>
      <c r="B539" s="32"/>
      <c r="C539" s="32"/>
      <c r="D539" s="76"/>
      <c r="E539" s="76"/>
      <c r="F539" s="76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2.75" customHeight="1" x14ac:dyDescent="0.2">
      <c r="A540" s="212"/>
      <c r="B540" s="32"/>
      <c r="C540" s="32"/>
      <c r="D540" s="76"/>
      <c r="E540" s="76"/>
      <c r="F540" s="76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2.75" customHeight="1" x14ac:dyDescent="0.2">
      <c r="A541" s="212"/>
      <c r="B541" s="32"/>
      <c r="C541" s="32"/>
      <c r="D541" s="76"/>
      <c r="E541" s="76"/>
      <c r="F541" s="76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2.75" customHeight="1" x14ac:dyDescent="0.2">
      <c r="A542" s="212"/>
      <c r="B542" s="32"/>
      <c r="C542" s="32"/>
      <c r="D542" s="76"/>
      <c r="E542" s="76"/>
      <c r="F542" s="76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2.75" customHeight="1" x14ac:dyDescent="0.2">
      <c r="A543" s="212"/>
      <c r="B543" s="32"/>
      <c r="C543" s="32"/>
      <c r="D543" s="76"/>
      <c r="E543" s="76"/>
      <c r="F543" s="76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2.75" customHeight="1" x14ac:dyDescent="0.2">
      <c r="A544" s="212"/>
      <c r="B544" s="32"/>
      <c r="C544" s="32"/>
      <c r="D544" s="76"/>
      <c r="E544" s="76"/>
      <c r="F544" s="76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2.75" customHeight="1" x14ac:dyDescent="0.2">
      <c r="A545" s="212"/>
      <c r="B545" s="32"/>
      <c r="C545" s="32"/>
      <c r="D545" s="76"/>
      <c r="E545" s="76"/>
      <c r="F545" s="76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2.75" customHeight="1" x14ac:dyDescent="0.2">
      <c r="A546" s="212"/>
      <c r="B546" s="32"/>
      <c r="C546" s="32"/>
      <c r="D546" s="76"/>
      <c r="E546" s="76"/>
      <c r="F546" s="76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2.75" customHeight="1" x14ac:dyDescent="0.2">
      <c r="A547" s="212"/>
      <c r="B547" s="32"/>
      <c r="C547" s="32"/>
      <c r="D547" s="76"/>
      <c r="E547" s="76"/>
      <c r="F547" s="76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2.75" customHeight="1" x14ac:dyDescent="0.2">
      <c r="A548" s="212"/>
      <c r="B548" s="32"/>
      <c r="C548" s="32"/>
      <c r="D548" s="76"/>
      <c r="E548" s="76"/>
      <c r="F548" s="76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2.75" customHeight="1" x14ac:dyDescent="0.2">
      <c r="A549" s="212"/>
      <c r="B549" s="32"/>
      <c r="C549" s="32"/>
      <c r="D549" s="76"/>
      <c r="E549" s="76"/>
      <c r="F549" s="76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2.75" customHeight="1" x14ac:dyDescent="0.2">
      <c r="A550" s="212"/>
      <c r="B550" s="32"/>
      <c r="C550" s="32"/>
      <c r="D550" s="76"/>
      <c r="E550" s="76"/>
      <c r="F550" s="76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2.75" customHeight="1" x14ac:dyDescent="0.2">
      <c r="A551" s="212"/>
      <c r="B551" s="32"/>
      <c r="C551" s="32"/>
      <c r="D551" s="76"/>
      <c r="E551" s="76"/>
      <c r="F551" s="76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2.75" customHeight="1" x14ac:dyDescent="0.2">
      <c r="A552" s="212"/>
      <c r="B552" s="32"/>
      <c r="C552" s="32"/>
      <c r="D552" s="76"/>
      <c r="E552" s="76"/>
      <c r="F552" s="76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2.75" customHeight="1" x14ac:dyDescent="0.2">
      <c r="A553" s="212"/>
      <c r="B553" s="32"/>
      <c r="C553" s="32"/>
      <c r="D553" s="76"/>
      <c r="E553" s="76"/>
      <c r="F553" s="76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2.75" customHeight="1" x14ac:dyDescent="0.2">
      <c r="A554" s="212"/>
      <c r="B554" s="32"/>
      <c r="C554" s="32"/>
      <c r="D554" s="76"/>
      <c r="E554" s="76"/>
      <c r="F554" s="76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2.75" customHeight="1" x14ac:dyDescent="0.2">
      <c r="A555" s="212"/>
      <c r="B555" s="32"/>
      <c r="C555" s="32"/>
      <c r="D555" s="76"/>
      <c r="E555" s="76"/>
      <c r="F555" s="76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2.75" customHeight="1" x14ac:dyDescent="0.2">
      <c r="A556" s="212"/>
      <c r="B556" s="32"/>
      <c r="C556" s="32"/>
      <c r="D556" s="76"/>
      <c r="E556" s="76"/>
      <c r="F556" s="76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2.75" customHeight="1" x14ac:dyDescent="0.2">
      <c r="A557" s="212"/>
      <c r="B557" s="32"/>
      <c r="C557" s="32"/>
      <c r="D557" s="76"/>
      <c r="E557" s="76"/>
      <c r="F557" s="76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2.75" customHeight="1" x14ac:dyDescent="0.2">
      <c r="A558" s="212"/>
      <c r="B558" s="32"/>
      <c r="C558" s="32"/>
      <c r="D558" s="76"/>
      <c r="E558" s="76"/>
      <c r="F558" s="76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2.75" customHeight="1" x14ac:dyDescent="0.2">
      <c r="A559" s="212"/>
      <c r="B559" s="32"/>
      <c r="C559" s="32"/>
      <c r="D559" s="76"/>
      <c r="E559" s="76"/>
      <c r="F559" s="76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2.75" customHeight="1" x14ac:dyDescent="0.2">
      <c r="A560" s="212"/>
      <c r="B560" s="32"/>
      <c r="C560" s="32"/>
      <c r="D560" s="76"/>
      <c r="E560" s="76"/>
      <c r="F560" s="76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2.75" customHeight="1" x14ac:dyDescent="0.2">
      <c r="A561" s="212"/>
      <c r="B561" s="32"/>
      <c r="C561" s="32"/>
      <c r="D561" s="76"/>
      <c r="E561" s="76"/>
      <c r="F561" s="76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2.75" customHeight="1" x14ac:dyDescent="0.2">
      <c r="A562" s="212"/>
      <c r="B562" s="32"/>
      <c r="C562" s="32"/>
      <c r="D562" s="76"/>
      <c r="E562" s="76"/>
      <c r="F562" s="76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2.75" customHeight="1" x14ac:dyDescent="0.2">
      <c r="A563" s="212"/>
      <c r="B563" s="32"/>
      <c r="C563" s="32"/>
      <c r="D563" s="76"/>
      <c r="E563" s="76"/>
      <c r="F563" s="76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2.75" customHeight="1" x14ac:dyDescent="0.2">
      <c r="A564" s="212"/>
      <c r="B564" s="32"/>
      <c r="C564" s="32"/>
      <c r="D564" s="76"/>
      <c r="E564" s="76"/>
      <c r="F564" s="76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2.75" customHeight="1" x14ac:dyDescent="0.2">
      <c r="A565" s="212"/>
      <c r="B565" s="32"/>
      <c r="C565" s="32"/>
      <c r="D565" s="76"/>
      <c r="E565" s="76"/>
      <c r="F565" s="76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2.75" customHeight="1" x14ac:dyDescent="0.2">
      <c r="A566" s="212"/>
      <c r="B566" s="32"/>
      <c r="C566" s="32"/>
      <c r="D566" s="76"/>
      <c r="E566" s="76"/>
      <c r="F566" s="76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2.75" customHeight="1" x14ac:dyDescent="0.2">
      <c r="A567" s="212"/>
      <c r="B567" s="32"/>
      <c r="C567" s="32"/>
      <c r="D567" s="76"/>
      <c r="E567" s="76"/>
      <c r="F567" s="76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2.75" customHeight="1" x14ac:dyDescent="0.2">
      <c r="A568" s="212"/>
      <c r="B568" s="32"/>
      <c r="C568" s="32"/>
      <c r="D568" s="76"/>
      <c r="E568" s="76"/>
      <c r="F568" s="76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2.75" customHeight="1" x14ac:dyDescent="0.2">
      <c r="A569" s="212"/>
      <c r="B569" s="32"/>
      <c r="C569" s="32"/>
      <c r="D569" s="76"/>
      <c r="E569" s="76"/>
      <c r="F569" s="76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2.75" customHeight="1" x14ac:dyDescent="0.2">
      <c r="A570" s="212"/>
      <c r="B570" s="32"/>
      <c r="C570" s="32"/>
      <c r="D570" s="76"/>
      <c r="E570" s="76"/>
      <c r="F570" s="76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2.75" customHeight="1" x14ac:dyDescent="0.2">
      <c r="A571" s="212"/>
      <c r="B571" s="32"/>
      <c r="C571" s="32"/>
      <c r="D571" s="76"/>
      <c r="E571" s="76"/>
      <c r="F571" s="76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2.75" customHeight="1" x14ac:dyDescent="0.2">
      <c r="A572" s="212"/>
      <c r="B572" s="32"/>
      <c r="C572" s="32"/>
      <c r="D572" s="76"/>
      <c r="E572" s="76"/>
      <c r="F572" s="76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2.75" customHeight="1" x14ac:dyDescent="0.2">
      <c r="A573" s="212"/>
      <c r="B573" s="32"/>
      <c r="C573" s="32"/>
      <c r="D573" s="76"/>
      <c r="E573" s="76"/>
      <c r="F573" s="76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2.75" customHeight="1" x14ac:dyDescent="0.2">
      <c r="A574" s="212"/>
      <c r="B574" s="32"/>
      <c r="C574" s="32"/>
      <c r="D574" s="76"/>
      <c r="E574" s="76"/>
      <c r="F574" s="76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2.75" customHeight="1" x14ac:dyDescent="0.2">
      <c r="A575" s="212"/>
      <c r="B575" s="32"/>
      <c r="C575" s="32"/>
      <c r="D575" s="76"/>
      <c r="E575" s="76"/>
      <c r="F575" s="76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2.75" customHeight="1" x14ac:dyDescent="0.2">
      <c r="A576" s="212"/>
      <c r="B576" s="32"/>
      <c r="C576" s="32"/>
      <c r="D576" s="76"/>
      <c r="E576" s="76"/>
      <c r="F576" s="76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2.75" customHeight="1" x14ac:dyDescent="0.2">
      <c r="A577" s="212"/>
      <c r="B577" s="32"/>
      <c r="C577" s="32"/>
      <c r="D577" s="76"/>
      <c r="E577" s="76"/>
      <c r="F577" s="76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2.75" customHeight="1" x14ac:dyDescent="0.2">
      <c r="A578" s="212"/>
      <c r="B578" s="32"/>
      <c r="C578" s="32"/>
      <c r="D578" s="76"/>
      <c r="E578" s="76"/>
      <c r="F578" s="76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2.75" customHeight="1" x14ac:dyDescent="0.2">
      <c r="A579" s="212"/>
      <c r="B579" s="32"/>
      <c r="C579" s="32"/>
      <c r="D579" s="76"/>
      <c r="E579" s="76"/>
      <c r="F579" s="76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2.75" customHeight="1" x14ac:dyDescent="0.2">
      <c r="A580" s="212"/>
      <c r="B580" s="32"/>
      <c r="C580" s="32"/>
      <c r="D580" s="76"/>
      <c r="E580" s="76"/>
      <c r="F580" s="76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2.75" customHeight="1" x14ac:dyDescent="0.2">
      <c r="A581" s="212"/>
      <c r="B581" s="32"/>
      <c r="C581" s="32"/>
      <c r="D581" s="76"/>
      <c r="E581" s="76"/>
      <c r="F581" s="76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2.75" customHeight="1" x14ac:dyDescent="0.2">
      <c r="A582" s="212"/>
      <c r="B582" s="32"/>
      <c r="C582" s="32"/>
      <c r="D582" s="76"/>
      <c r="E582" s="76"/>
      <c r="F582" s="76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2.75" customHeight="1" x14ac:dyDescent="0.2">
      <c r="A583" s="212"/>
      <c r="B583" s="32"/>
      <c r="C583" s="32"/>
      <c r="D583" s="76"/>
      <c r="E583" s="76"/>
      <c r="F583" s="76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2.75" customHeight="1" x14ac:dyDescent="0.2">
      <c r="A584" s="212"/>
      <c r="B584" s="32"/>
      <c r="C584" s="32"/>
      <c r="D584" s="76"/>
      <c r="E584" s="76"/>
      <c r="F584" s="76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2.75" customHeight="1" x14ac:dyDescent="0.2">
      <c r="A585" s="212"/>
      <c r="B585" s="32"/>
      <c r="C585" s="32"/>
      <c r="D585" s="76"/>
      <c r="E585" s="76"/>
      <c r="F585" s="76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2.75" customHeight="1" x14ac:dyDescent="0.2">
      <c r="A586" s="212"/>
      <c r="B586" s="32"/>
      <c r="C586" s="32"/>
      <c r="D586" s="76"/>
      <c r="E586" s="76"/>
      <c r="F586" s="76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2.75" customHeight="1" x14ac:dyDescent="0.2">
      <c r="A587" s="212"/>
      <c r="B587" s="32"/>
      <c r="C587" s="32"/>
      <c r="D587" s="76"/>
      <c r="E587" s="76"/>
      <c r="F587" s="76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2.75" customHeight="1" x14ac:dyDescent="0.2">
      <c r="A588" s="212"/>
      <c r="B588" s="32"/>
      <c r="C588" s="32"/>
      <c r="D588" s="76"/>
      <c r="E588" s="76"/>
      <c r="F588" s="76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2.75" customHeight="1" x14ac:dyDescent="0.2">
      <c r="A589" s="212"/>
      <c r="B589" s="32"/>
      <c r="C589" s="32"/>
      <c r="D589" s="76"/>
      <c r="E589" s="76"/>
      <c r="F589" s="76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2.75" customHeight="1" x14ac:dyDescent="0.2">
      <c r="A590" s="212"/>
      <c r="B590" s="32"/>
      <c r="C590" s="32"/>
      <c r="D590" s="76"/>
      <c r="E590" s="76"/>
      <c r="F590" s="76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2.75" customHeight="1" x14ac:dyDescent="0.2">
      <c r="A591" s="212"/>
      <c r="B591" s="32"/>
      <c r="C591" s="32"/>
      <c r="D591" s="76"/>
      <c r="E591" s="76"/>
      <c r="F591" s="76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2.75" customHeight="1" x14ac:dyDescent="0.2">
      <c r="A592" s="212"/>
      <c r="B592" s="32"/>
      <c r="C592" s="32"/>
      <c r="D592" s="76"/>
      <c r="E592" s="76"/>
      <c r="F592" s="76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2.75" customHeight="1" x14ac:dyDescent="0.2">
      <c r="A593" s="212"/>
      <c r="B593" s="32"/>
      <c r="C593" s="32"/>
      <c r="D593" s="76"/>
      <c r="E593" s="76"/>
      <c r="F593" s="76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2.75" customHeight="1" x14ac:dyDescent="0.2">
      <c r="A594" s="212"/>
      <c r="B594" s="32"/>
      <c r="C594" s="32"/>
      <c r="D594" s="76"/>
      <c r="E594" s="76"/>
      <c r="F594" s="76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2.75" customHeight="1" x14ac:dyDescent="0.2">
      <c r="A595" s="212"/>
      <c r="B595" s="32"/>
      <c r="C595" s="32"/>
      <c r="D595" s="76"/>
      <c r="E595" s="76"/>
      <c r="F595" s="76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2.75" customHeight="1" x14ac:dyDescent="0.2">
      <c r="A596" s="212"/>
      <c r="B596" s="32"/>
      <c r="C596" s="32"/>
      <c r="D596" s="76"/>
      <c r="E596" s="76"/>
      <c r="F596" s="76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2.75" customHeight="1" x14ac:dyDescent="0.2">
      <c r="A597" s="212"/>
      <c r="B597" s="32"/>
      <c r="C597" s="32"/>
      <c r="D597" s="76"/>
      <c r="E597" s="76"/>
      <c r="F597" s="76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2.75" customHeight="1" x14ac:dyDescent="0.2">
      <c r="A598" s="212"/>
      <c r="B598" s="32"/>
      <c r="C598" s="32"/>
      <c r="D598" s="76"/>
      <c r="E598" s="76"/>
      <c r="F598" s="76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2.75" customHeight="1" x14ac:dyDescent="0.2">
      <c r="A599" s="212"/>
      <c r="B599" s="32"/>
      <c r="C599" s="32"/>
      <c r="D599" s="76"/>
      <c r="E599" s="76"/>
      <c r="F599" s="76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2.75" customHeight="1" x14ac:dyDescent="0.2">
      <c r="A600" s="212"/>
      <c r="B600" s="32"/>
      <c r="C600" s="32"/>
      <c r="D600" s="76"/>
      <c r="E600" s="76"/>
      <c r="F600" s="76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2.75" customHeight="1" x14ac:dyDescent="0.2">
      <c r="A601" s="212"/>
      <c r="B601" s="32"/>
      <c r="C601" s="32"/>
      <c r="D601" s="76"/>
      <c r="E601" s="76"/>
      <c r="F601" s="76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2.75" customHeight="1" x14ac:dyDescent="0.2">
      <c r="A602" s="212"/>
      <c r="B602" s="32"/>
      <c r="C602" s="32"/>
      <c r="D602" s="76"/>
      <c r="E602" s="76"/>
      <c r="F602" s="76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2.75" customHeight="1" x14ac:dyDescent="0.2">
      <c r="A603" s="212"/>
      <c r="B603" s="32"/>
      <c r="C603" s="32"/>
      <c r="D603" s="76"/>
      <c r="E603" s="76"/>
      <c r="F603" s="76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2.75" customHeight="1" x14ac:dyDescent="0.2">
      <c r="A604" s="212"/>
      <c r="B604" s="32"/>
      <c r="C604" s="32"/>
      <c r="D604" s="76"/>
      <c r="E604" s="76"/>
      <c r="F604" s="76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2.75" customHeight="1" x14ac:dyDescent="0.2">
      <c r="A605" s="212"/>
      <c r="B605" s="32"/>
      <c r="C605" s="32"/>
      <c r="D605" s="76"/>
      <c r="E605" s="76"/>
      <c r="F605" s="76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2.75" customHeight="1" x14ac:dyDescent="0.2">
      <c r="A606" s="212"/>
      <c r="B606" s="32"/>
      <c r="C606" s="32"/>
      <c r="D606" s="76"/>
      <c r="E606" s="76"/>
      <c r="F606" s="76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2.75" customHeight="1" x14ac:dyDescent="0.2">
      <c r="A607" s="212"/>
      <c r="B607" s="32"/>
      <c r="C607" s="32"/>
      <c r="D607" s="76"/>
      <c r="E607" s="76"/>
      <c r="F607" s="76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2.75" customHeight="1" x14ac:dyDescent="0.2">
      <c r="A608" s="212"/>
      <c r="B608" s="32"/>
      <c r="C608" s="32"/>
      <c r="D608" s="76"/>
      <c r="E608" s="76"/>
      <c r="F608" s="76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2.75" customHeight="1" x14ac:dyDescent="0.2">
      <c r="A609" s="212"/>
      <c r="B609" s="32"/>
      <c r="C609" s="32"/>
      <c r="D609" s="76"/>
      <c r="E609" s="76"/>
      <c r="F609" s="76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2.75" customHeight="1" x14ac:dyDescent="0.2">
      <c r="A610" s="212"/>
      <c r="B610" s="32"/>
      <c r="C610" s="32"/>
      <c r="D610" s="76"/>
      <c r="E610" s="76"/>
      <c r="F610" s="76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2.75" customHeight="1" x14ac:dyDescent="0.2">
      <c r="A611" s="212"/>
      <c r="B611" s="32"/>
      <c r="C611" s="32"/>
      <c r="D611" s="76"/>
      <c r="E611" s="76"/>
      <c r="F611" s="76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2.75" customHeight="1" x14ac:dyDescent="0.2">
      <c r="A612" s="212"/>
      <c r="B612" s="32"/>
      <c r="C612" s="32"/>
      <c r="D612" s="76"/>
      <c r="E612" s="76"/>
      <c r="F612" s="76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2.75" customHeight="1" x14ac:dyDescent="0.2">
      <c r="A613" s="212"/>
      <c r="B613" s="32"/>
      <c r="C613" s="32"/>
      <c r="D613" s="76"/>
      <c r="E613" s="76"/>
      <c r="F613" s="76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2.75" customHeight="1" x14ac:dyDescent="0.2">
      <c r="A614" s="212"/>
      <c r="B614" s="32"/>
      <c r="C614" s="32"/>
      <c r="D614" s="76"/>
      <c r="E614" s="76"/>
      <c r="F614" s="76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2.75" customHeight="1" x14ac:dyDescent="0.2">
      <c r="A615" s="212"/>
      <c r="B615" s="32"/>
      <c r="C615" s="32"/>
      <c r="D615" s="76"/>
      <c r="E615" s="76"/>
      <c r="F615" s="76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2.75" customHeight="1" x14ac:dyDescent="0.2">
      <c r="A616" s="212"/>
      <c r="B616" s="32"/>
      <c r="C616" s="32"/>
      <c r="D616" s="76"/>
      <c r="E616" s="76"/>
      <c r="F616" s="76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2.75" customHeight="1" x14ac:dyDescent="0.2">
      <c r="A617" s="212"/>
      <c r="B617" s="32"/>
      <c r="C617" s="32"/>
      <c r="D617" s="76"/>
      <c r="E617" s="76"/>
      <c r="F617" s="76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2.75" customHeight="1" x14ac:dyDescent="0.2">
      <c r="A618" s="212"/>
      <c r="B618" s="32"/>
      <c r="C618" s="32"/>
      <c r="D618" s="76"/>
      <c r="E618" s="76"/>
      <c r="F618" s="76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2.75" customHeight="1" x14ac:dyDescent="0.2">
      <c r="A619" s="212"/>
      <c r="B619" s="32"/>
      <c r="C619" s="32"/>
      <c r="D619" s="76"/>
      <c r="E619" s="76"/>
      <c r="F619" s="76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2.75" customHeight="1" x14ac:dyDescent="0.2">
      <c r="A620" s="212"/>
      <c r="B620" s="32"/>
      <c r="C620" s="32"/>
      <c r="D620" s="76"/>
      <c r="E620" s="76"/>
      <c r="F620" s="76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2.75" customHeight="1" x14ac:dyDescent="0.2">
      <c r="A621" s="212"/>
      <c r="B621" s="32"/>
      <c r="C621" s="32"/>
      <c r="D621" s="76"/>
      <c r="E621" s="76"/>
      <c r="F621" s="76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2.75" customHeight="1" x14ac:dyDescent="0.2">
      <c r="A622" s="212"/>
      <c r="B622" s="32"/>
      <c r="C622" s="32"/>
      <c r="D622" s="76"/>
      <c r="E622" s="76"/>
      <c r="F622" s="76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2.75" customHeight="1" x14ac:dyDescent="0.2">
      <c r="A623" s="212"/>
      <c r="B623" s="32"/>
      <c r="C623" s="32"/>
      <c r="D623" s="76"/>
      <c r="E623" s="76"/>
      <c r="F623" s="76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2.75" customHeight="1" x14ac:dyDescent="0.2">
      <c r="A624" s="212"/>
      <c r="B624" s="32"/>
      <c r="C624" s="32"/>
      <c r="D624" s="76"/>
      <c r="E624" s="76"/>
      <c r="F624" s="76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2.75" customHeight="1" x14ac:dyDescent="0.2">
      <c r="A625" s="212"/>
      <c r="B625" s="32"/>
      <c r="C625" s="32"/>
      <c r="D625" s="76"/>
      <c r="E625" s="76"/>
      <c r="F625" s="76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2.75" customHeight="1" x14ac:dyDescent="0.2">
      <c r="A626" s="212"/>
      <c r="B626" s="32"/>
      <c r="C626" s="32"/>
      <c r="D626" s="76"/>
      <c r="E626" s="76"/>
      <c r="F626" s="76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2.75" customHeight="1" x14ac:dyDescent="0.2">
      <c r="A627" s="212"/>
      <c r="B627" s="32"/>
      <c r="C627" s="32"/>
      <c r="D627" s="76"/>
      <c r="E627" s="76"/>
      <c r="F627" s="76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2.75" customHeight="1" x14ac:dyDescent="0.2">
      <c r="A628" s="212"/>
      <c r="B628" s="32"/>
      <c r="C628" s="32"/>
      <c r="D628" s="76"/>
      <c r="E628" s="76"/>
      <c r="F628" s="76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2.75" customHeight="1" x14ac:dyDescent="0.2">
      <c r="A629" s="212"/>
      <c r="B629" s="32"/>
      <c r="C629" s="32"/>
      <c r="D629" s="76"/>
      <c r="E629" s="76"/>
      <c r="F629" s="76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2.75" customHeight="1" x14ac:dyDescent="0.2">
      <c r="A630" s="212"/>
      <c r="B630" s="32"/>
      <c r="C630" s="32"/>
      <c r="D630" s="76"/>
      <c r="E630" s="76"/>
      <c r="F630" s="76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2.75" customHeight="1" x14ac:dyDescent="0.2">
      <c r="A631" s="212"/>
      <c r="B631" s="32"/>
      <c r="C631" s="32"/>
      <c r="D631" s="76"/>
      <c r="E631" s="76"/>
      <c r="F631" s="76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2.75" customHeight="1" x14ac:dyDescent="0.2">
      <c r="A632" s="212"/>
      <c r="B632" s="32"/>
      <c r="C632" s="32"/>
      <c r="D632" s="76"/>
      <c r="E632" s="76"/>
      <c r="F632" s="76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2.75" customHeight="1" x14ac:dyDescent="0.2">
      <c r="A633" s="212"/>
      <c r="B633" s="32"/>
      <c r="C633" s="32"/>
      <c r="D633" s="76"/>
      <c r="E633" s="76"/>
      <c r="F633" s="76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2.75" customHeight="1" x14ac:dyDescent="0.2">
      <c r="A634" s="212"/>
      <c r="B634" s="32"/>
      <c r="C634" s="32"/>
      <c r="D634" s="76"/>
      <c r="E634" s="76"/>
      <c r="F634" s="76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2.75" customHeight="1" x14ac:dyDescent="0.2">
      <c r="A635" s="212"/>
      <c r="B635" s="32"/>
      <c r="C635" s="32"/>
      <c r="D635" s="76"/>
      <c r="E635" s="76"/>
      <c r="F635" s="76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2.75" customHeight="1" x14ac:dyDescent="0.2">
      <c r="A636" s="212"/>
      <c r="B636" s="32"/>
      <c r="C636" s="32"/>
      <c r="D636" s="76"/>
      <c r="E636" s="76"/>
      <c r="F636" s="76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2.75" customHeight="1" x14ac:dyDescent="0.2">
      <c r="A637" s="212"/>
      <c r="B637" s="32"/>
      <c r="C637" s="32"/>
      <c r="D637" s="76"/>
      <c r="E637" s="76"/>
      <c r="F637" s="76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2.75" customHeight="1" x14ac:dyDescent="0.2">
      <c r="A638" s="212"/>
      <c r="B638" s="32"/>
      <c r="C638" s="32"/>
      <c r="D638" s="76"/>
      <c r="E638" s="76"/>
      <c r="F638" s="76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2.75" customHeight="1" x14ac:dyDescent="0.2">
      <c r="A639" s="212"/>
      <c r="B639" s="32"/>
      <c r="C639" s="32"/>
      <c r="D639" s="76"/>
      <c r="E639" s="76"/>
      <c r="F639" s="76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2.75" customHeight="1" x14ac:dyDescent="0.2">
      <c r="A640" s="212"/>
      <c r="B640" s="32"/>
      <c r="C640" s="32"/>
      <c r="D640" s="76"/>
      <c r="E640" s="76"/>
      <c r="F640" s="76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2.75" customHeight="1" x14ac:dyDescent="0.2">
      <c r="A641" s="212"/>
      <c r="B641" s="32"/>
      <c r="C641" s="32"/>
      <c r="D641" s="76"/>
      <c r="E641" s="76"/>
      <c r="F641" s="76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2.75" customHeight="1" x14ac:dyDescent="0.2">
      <c r="A642" s="212"/>
      <c r="B642" s="32"/>
      <c r="C642" s="32"/>
      <c r="D642" s="76"/>
      <c r="E642" s="76"/>
      <c r="F642" s="76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2.75" customHeight="1" x14ac:dyDescent="0.2">
      <c r="A643" s="212"/>
      <c r="B643" s="32"/>
      <c r="C643" s="32"/>
      <c r="D643" s="76"/>
      <c r="E643" s="76"/>
      <c r="F643" s="76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2.75" customHeight="1" x14ac:dyDescent="0.2">
      <c r="A644" s="212"/>
      <c r="B644" s="32"/>
      <c r="C644" s="32"/>
      <c r="D644" s="76"/>
      <c r="E644" s="76"/>
      <c r="F644" s="76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2.75" customHeight="1" x14ac:dyDescent="0.2">
      <c r="A645" s="212"/>
      <c r="B645" s="32"/>
      <c r="C645" s="32"/>
      <c r="D645" s="76"/>
      <c r="E645" s="76"/>
      <c r="F645" s="76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2.75" customHeight="1" x14ac:dyDescent="0.2">
      <c r="A646" s="212"/>
      <c r="B646" s="32"/>
      <c r="C646" s="32"/>
      <c r="D646" s="76"/>
      <c r="E646" s="76"/>
      <c r="F646" s="76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2.75" customHeight="1" x14ac:dyDescent="0.2">
      <c r="A647" s="212"/>
      <c r="B647" s="32"/>
      <c r="C647" s="32"/>
      <c r="D647" s="76"/>
      <c r="E647" s="76"/>
      <c r="F647" s="76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2.75" customHeight="1" x14ac:dyDescent="0.2">
      <c r="A648" s="212"/>
      <c r="B648" s="32"/>
      <c r="C648" s="32"/>
      <c r="D648" s="76"/>
      <c r="E648" s="76"/>
      <c r="F648" s="76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2.75" customHeight="1" x14ac:dyDescent="0.2">
      <c r="A649" s="212"/>
      <c r="B649" s="32"/>
      <c r="C649" s="32"/>
      <c r="D649" s="76"/>
      <c r="E649" s="76"/>
      <c r="F649" s="76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2.75" customHeight="1" x14ac:dyDescent="0.2">
      <c r="A650" s="212"/>
      <c r="B650" s="32"/>
      <c r="C650" s="32"/>
      <c r="D650" s="76"/>
      <c r="E650" s="76"/>
      <c r="F650" s="76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2.75" customHeight="1" x14ac:dyDescent="0.2">
      <c r="A651" s="212"/>
      <c r="B651" s="32"/>
      <c r="C651" s="32"/>
      <c r="D651" s="76"/>
      <c r="E651" s="76"/>
      <c r="F651" s="76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2.75" customHeight="1" x14ac:dyDescent="0.2">
      <c r="A652" s="212"/>
      <c r="B652" s="32"/>
      <c r="C652" s="32"/>
      <c r="D652" s="76"/>
      <c r="E652" s="76"/>
      <c r="F652" s="76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2.75" customHeight="1" x14ac:dyDescent="0.2">
      <c r="A653" s="212"/>
      <c r="B653" s="32"/>
      <c r="C653" s="32"/>
      <c r="D653" s="76"/>
      <c r="E653" s="76"/>
      <c r="F653" s="76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2.75" customHeight="1" x14ac:dyDescent="0.2">
      <c r="A654" s="212"/>
      <c r="B654" s="32"/>
      <c r="C654" s="32"/>
      <c r="D654" s="76"/>
      <c r="E654" s="76"/>
      <c r="F654" s="76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2.75" customHeight="1" x14ac:dyDescent="0.2">
      <c r="A655" s="212"/>
      <c r="B655" s="32"/>
      <c r="C655" s="32"/>
      <c r="D655" s="76"/>
      <c r="E655" s="76"/>
      <c r="F655" s="76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2.75" customHeight="1" x14ac:dyDescent="0.2">
      <c r="A656" s="212"/>
      <c r="B656" s="32"/>
      <c r="C656" s="32"/>
      <c r="D656" s="76"/>
      <c r="E656" s="76"/>
      <c r="F656" s="76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2.75" customHeight="1" x14ac:dyDescent="0.2">
      <c r="A657" s="212"/>
      <c r="B657" s="32"/>
      <c r="C657" s="32"/>
      <c r="D657" s="76"/>
      <c r="E657" s="76"/>
      <c r="F657" s="76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2.75" customHeight="1" x14ac:dyDescent="0.2">
      <c r="A658" s="212"/>
      <c r="B658" s="32"/>
      <c r="C658" s="32"/>
      <c r="D658" s="76"/>
      <c r="E658" s="76"/>
      <c r="F658" s="76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2.75" customHeight="1" x14ac:dyDescent="0.2">
      <c r="A659" s="212"/>
      <c r="B659" s="32"/>
      <c r="C659" s="32"/>
      <c r="D659" s="76"/>
      <c r="E659" s="76"/>
      <c r="F659" s="76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2.75" customHeight="1" x14ac:dyDescent="0.2">
      <c r="A660" s="212"/>
      <c r="B660" s="32"/>
      <c r="C660" s="32"/>
      <c r="D660" s="76"/>
      <c r="E660" s="76"/>
      <c r="F660" s="76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2.75" customHeight="1" x14ac:dyDescent="0.2">
      <c r="A661" s="212"/>
      <c r="B661" s="32"/>
      <c r="C661" s="32"/>
      <c r="D661" s="76"/>
      <c r="E661" s="76"/>
      <c r="F661" s="76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2.75" customHeight="1" x14ac:dyDescent="0.2">
      <c r="A662" s="212"/>
      <c r="B662" s="32"/>
      <c r="C662" s="32"/>
      <c r="D662" s="76"/>
      <c r="E662" s="76"/>
      <c r="F662" s="76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2.75" customHeight="1" x14ac:dyDescent="0.2">
      <c r="A663" s="212"/>
      <c r="B663" s="32"/>
      <c r="C663" s="32"/>
      <c r="D663" s="76"/>
      <c r="E663" s="76"/>
      <c r="F663" s="76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2.75" customHeight="1" x14ac:dyDescent="0.2">
      <c r="A664" s="212"/>
      <c r="B664" s="32"/>
      <c r="C664" s="32"/>
      <c r="D664" s="76"/>
      <c r="E664" s="76"/>
      <c r="F664" s="76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2.75" customHeight="1" x14ac:dyDescent="0.2">
      <c r="A665" s="212"/>
      <c r="B665" s="32"/>
      <c r="C665" s="32"/>
      <c r="D665" s="76"/>
      <c r="E665" s="76"/>
      <c r="F665" s="76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2.75" customHeight="1" x14ac:dyDescent="0.2">
      <c r="A666" s="212"/>
      <c r="B666" s="32"/>
      <c r="C666" s="32"/>
      <c r="D666" s="76"/>
      <c r="E666" s="76"/>
      <c r="F666" s="76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2.75" customHeight="1" x14ac:dyDescent="0.2">
      <c r="A667" s="212"/>
      <c r="B667" s="32"/>
      <c r="C667" s="32"/>
      <c r="D667" s="76"/>
      <c r="E667" s="76"/>
      <c r="F667" s="76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2.75" customHeight="1" x14ac:dyDescent="0.2">
      <c r="A668" s="212"/>
      <c r="B668" s="32"/>
      <c r="C668" s="32"/>
      <c r="D668" s="76"/>
      <c r="E668" s="76"/>
      <c r="F668" s="76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2.75" customHeight="1" x14ac:dyDescent="0.2">
      <c r="A669" s="212"/>
      <c r="B669" s="32"/>
      <c r="C669" s="32"/>
      <c r="D669" s="76"/>
      <c r="E669" s="76"/>
      <c r="F669" s="76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2.75" customHeight="1" x14ac:dyDescent="0.2">
      <c r="A670" s="212"/>
      <c r="B670" s="32"/>
      <c r="C670" s="32"/>
      <c r="D670" s="76"/>
      <c r="E670" s="76"/>
      <c r="F670" s="76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2.75" customHeight="1" x14ac:dyDescent="0.2">
      <c r="A671" s="212"/>
      <c r="B671" s="32"/>
      <c r="C671" s="32"/>
      <c r="D671" s="76"/>
      <c r="E671" s="76"/>
      <c r="F671" s="76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2.75" customHeight="1" x14ac:dyDescent="0.2">
      <c r="A672" s="212"/>
      <c r="B672" s="32"/>
      <c r="C672" s="32"/>
      <c r="D672" s="76"/>
      <c r="E672" s="76"/>
      <c r="F672" s="76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2.75" customHeight="1" x14ac:dyDescent="0.2">
      <c r="A673" s="212"/>
      <c r="B673" s="32"/>
      <c r="C673" s="32"/>
      <c r="D673" s="76"/>
      <c r="E673" s="76"/>
      <c r="F673" s="76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2.75" customHeight="1" x14ac:dyDescent="0.2">
      <c r="A674" s="212"/>
      <c r="B674" s="32"/>
      <c r="C674" s="32"/>
      <c r="D674" s="76"/>
      <c r="E674" s="76"/>
      <c r="F674" s="76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2.75" customHeight="1" x14ac:dyDescent="0.2">
      <c r="A675" s="212"/>
      <c r="B675" s="32"/>
      <c r="C675" s="32"/>
      <c r="D675" s="76"/>
      <c r="E675" s="76"/>
      <c r="F675" s="76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2.75" customHeight="1" x14ac:dyDescent="0.2">
      <c r="A676" s="212"/>
      <c r="B676" s="32"/>
      <c r="C676" s="32"/>
      <c r="D676" s="76"/>
      <c r="E676" s="76"/>
      <c r="F676" s="76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2.75" customHeight="1" x14ac:dyDescent="0.2">
      <c r="A677" s="212"/>
      <c r="B677" s="32"/>
      <c r="C677" s="32"/>
      <c r="D677" s="76"/>
      <c r="E677" s="76"/>
      <c r="F677" s="76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2.75" customHeight="1" x14ac:dyDescent="0.2">
      <c r="A678" s="212"/>
      <c r="B678" s="32"/>
      <c r="C678" s="32"/>
      <c r="D678" s="76"/>
      <c r="E678" s="76"/>
      <c r="F678" s="76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2.75" customHeight="1" x14ac:dyDescent="0.2">
      <c r="A679" s="212"/>
      <c r="B679" s="32"/>
      <c r="C679" s="32"/>
      <c r="D679" s="76"/>
      <c r="E679" s="76"/>
      <c r="F679" s="76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2.75" customHeight="1" x14ac:dyDescent="0.2">
      <c r="A680" s="212"/>
      <c r="B680" s="32"/>
      <c r="C680" s="32"/>
      <c r="D680" s="76"/>
      <c r="E680" s="76"/>
      <c r="F680" s="76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2.75" customHeight="1" x14ac:dyDescent="0.2">
      <c r="A681" s="212"/>
      <c r="B681" s="32"/>
      <c r="C681" s="32"/>
      <c r="D681" s="76"/>
      <c r="E681" s="76"/>
      <c r="F681" s="76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2.75" customHeight="1" x14ac:dyDescent="0.2">
      <c r="A682" s="212"/>
      <c r="B682" s="32"/>
      <c r="C682" s="32"/>
      <c r="D682" s="76"/>
      <c r="E682" s="76"/>
      <c r="F682" s="76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2.75" customHeight="1" x14ac:dyDescent="0.2">
      <c r="A683" s="212"/>
      <c r="B683" s="32"/>
      <c r="C683" s="32"/>
      <c r="D683" s="76"/>
      <c r="E683" s="76"/>
      <c r="F683" s="76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2.75" customHeight="1" x14ac:dyDescent="0.2">
      <c r="A684" s="212"/>
      <c r="B684" s="32"/>
      <c r="C684" s="32"/>
      <c r="D684" s="76"/>
      <c r="E684" s="76"/>
      <c r="F684" s="76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2.75" customHeight="1" x14ac:dyDescent="0.2">
      <c r="A685" s="212"/>
      <c r="B685" s="32"/>
      <c r="C685" s="32"/>
      <c r="D685" s="76"/>
      <c r="E685" s="76"/>
      <c r="F685" s="76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2.75" customHeight="1" x14ac:dyDescent="0.2">
      <c r="A686" s="212"/>
      <c r="B686" s="32"/>
      <c r="C686" s="32"/>
      <c r="D686" s="76"/>
      <c r="E686" s="76"/>
      <c r="F686" s="76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2.75" customHeight="1" x14ac:dyDescent="0.2">
      <c r="A687" s="212"/>
      <c r="B687" s="32"/>
      <c r="C687" s="32"/>
      <c r="D687" s="76"/>
      <c r="E687" s="76"/>
      <c r="F687" s="76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2.75" customHeight="1" x14ac:dyDescent="0.2">
      <c r="A688" s="212"/>
      <c r="B688" s="32"/>
      <c r="C688" s="32"/>
      <c r="D688" s="76"/>
      <c r="E688" s="76"/>
      <c r="F688" s="76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2.75" customHeight="1" x14ac:dyDescent="0.2">
      <c r="A689" s="212"/>
      <c r="B689" s="32"/>
      <c r="C689" s="32"/>
      <c r="D689" s="76"/>
      <c r="E689" s="76"/>
      <c r="F689" s="76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2.75" customHeight="1" x14ac:dyDescent="0.2">
      <c r="A690" s="212"/>
      <c r="B690" s="32"/>
      <c r="C690" s="32"/>
      <c r="D690" s="76"/>
      <c r="E690" s="76"/>
      <c r="F690" s="76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2.75" customHeight="1" x14ac:dyDescent="0.2">
      <c r="A691" s="212"/>
      <c r="B691" s="32"/>
      <c r="C691" s="32"/>
      <c r="D691" s="76"/>
      <c r="E691" s="76"/>
      <c r="F691" s="76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2.75" customHeight="1" x14ac:dyDescent="0.2">
      <c r="A692" s="212"/>
      <c r="B692" s="32"/>
      <c r="C692" s="32"/>
      <c r="D692" s="76"/>
      <c r="E692" s="76"/>
      <c r="F692" s="76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2.75" customHeight="1" x14ac:dyDescent="0.2">
      <c r="A693" s="212"/>
      <c r="B693" s="32"/>
      <c r="C693" s="32"/>
      <c r="D693" s="76"/>
      <c r="E693" s="76"/>
      <c r="F693" s="76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2.75" customHeight="1" x14ac:dyDescent="0.2">
      <c r="A694" s="212"/>
      <c r="B694" s="32"/>
      <c r="C694" s="32"/>
      <c r="D694" s="76"/>
      <c r="E694" s="76"/>
      <c r="F694" s="76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2.75" customHeight="1" x14ac:dyDescent="0.2">
      <c r="A695" s="212"/>
      <c r="B695" s="32"/>
      <c r="C695" s="32"/>
      <c r="D695" s="76"/>
      <c r="E695" s="76"/>
      <c r="F695" s="76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2.75" customHeight="1" x14ac:dyDescent="0.2">
      <c r="A696" s="212"/>
      <c r="B696" s="32"/>
      <c r="C696" s="32"/>
      <c r="D696" s="76"/>
      <c r="E696" s="76"/>
      <c r="F696" s="76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2.75" customHeight="1" x14ac:dyDescent="0.2">
      <c r="A697" s="212"/>
      <c r="B697" s="32"/>
      <c r="C697" s="32"/>
      <c r="D697" s="76"/>
      <c r="E697" s="76"/>
      <c r="F697" s="76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2.75" customHeight="1" x14ac:dyDescent="0.2">
      <c r="A698" s="212"/>
      <c r="B698" s="32"/>
      <c r="C698" s="32"/>
      <c r="D698" s="76"/>
      <c r="E698" s="76"/>
      <c r="F698" s="76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2.75" customHeight="1" x14ac:dyDescent="0.2">
      <c r="A699" s="212"/>
      <c r="B699" s="32"/>
      <c r="C699" s="32"/>
      <c r="D699" s="76"/>
      <c r="E699" s="76"/>
      <c r="F699" s="76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2.75" customHeight="1" x14ac:dyDescent="0.2">
      <c r="A700" s="212"/>
      <c r="B700" s="32"/>
      <c r="C700" s="32"/>
      <c r="D700" s="76"/>
      <c r="E700" s="76"/>
      <c r="F700" s="76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2.75" customHeight="1" x14ac:dyDescent="0.2">
      <c r="A701" s="212"/>
      <c r="B701" s="32"/>
      <c r="C701" s="32"/>
      <c r="D701" s="76"/>
      <c r="E701" s="76"/>
      <c r="F701" s="76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2.75" customHeight="1" x14ac:dyDescent="0.2">
      <c r="A702" s="212"/>
      <c r="B702" s="32"/>
      <c r="C702" s="32"/>
      <c r="D702" s="76"/>
      <c r="E702" s="76"/>
      <c r="F702" s="76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2.75" customHeight="1" x14ac:dyDescent="0.2">
      <c r="A703" s="212"/>
      <c r="B703" s="32"/>
      <c r="C703" s="32"/>
      <c r="D703" s="76"/>
      <c r="E703" s="76"/>
      <c r="F703" s="76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2.75" customHeight="1" x14ac:dyDescent="0.2">
      <c r="A704" s="212"/>
      <c r="B704" s="32"/>
      <c r="C704" s="32"/>
      <c r="D704" s="76"/>
      <c r="E704" s="76"/>
      <c r="F704" s="76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2.75" customHeight="1" x14ac:dyDescent="0.2">
      <c r="A705" s="212"/>
      <c r="B705" s="32"/>
      <c r="C705" s="32"/>
      <c r="D705" s="76"/>
      <c r="E705" s="76"/>
      <c r="F705" s="76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2.75" customHeight="1" x14ac:dyDescent="0.2">
      <c r="A706" s="212"/>
      <c r="B706" s="32"/>
      <c r="C706" s="32"/>
      <c r="D706" s="76"/>
      <c r="E706" s="76"/>
      <c r="F706" s="76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2.75" customHeight="1" x14ac:dyDescent="0.2">
      <c r="A707" s="212"/>
      <c r="B707" s="32"/>
      <c r="C707" s="32"/>
      <c r="D707" s="76"/>
      <c r="E707" s="76"/>
      <c r="F707" s="76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2.75" customHeight="1" x14ac:dyDescent="0.2">
      <c r="A708" s="212"/>
      <c r="B708" s="32"/>
      <c r="C708" s="32"/>
      <c r="D708" s="76"/>
      <c r="E708" s="76"/>
      <c r="F708" s="76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2.75" customHeight="1" x14ac:dyDescent="0.2">
      <c r="A709" s="212"/>
      <c r="B709" s="32"/>
      <c r="C709" s="32"/>
      <c r="D709" s="76"/>
      <c r="E709" s="76"/>
      <c r="F709" s="76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2.75" customHeight="1" x14ac:dyDescent="0.2">
      <c r="A710" s="212"/>
      <c r="B710" s="32"/>
      <c r="C710" s="32"/>
      <c r="D710" s="76"/>
      <c r="E710" s="76"/>
      <c r="F710" s="76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2.75" customHeight="1" x14ac:dyDescent="0.2">
      <c r="A711" s="212"/>
      <c r="B711" s="32"/>
      <c r="C711" s="32"/>
      <c r="D711" s="76"/>
      <c r="E711" s="76"/>
      <c r="F711" s="76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2.75" customHeight="1" x14ac:dyDescent="0.2">
      <c r="A712" s="212"/>
      <c r="B712" s="32"/>
      <c r="C712" s="32"/>
      <c r="D712" s="76"/>
      <c r="E712" s="76"/>
      <c r="F712" s="76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2.75" customHeight="1" x14ac:dyDescent="0.2">
      <c r="A713" s="212"/>
      <c r="B713" s="32"/>
      <c r="C713" s="32"/>
      <c r="D713" s="76"/>
      <c r="E713" s="76"/>
      <c r="F713" s="76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2.75" customHeight="1" x14ac:dyDescent="0.2">
      <c r="A714" s="212"/>
      <c r="B714" s="32"/>
      <c r="C714" s="32"/>
      <c r="D714" s="76"/>
      <c r="E714" s="76"/>
      <c r="F714" s="76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2.75" customHeight="1" x14ac:dyDescent="0.2">
      <c r="A715" s="212"/>
      <c r="B715" s="32"/>
      <c r="C715" s="32"/>
      <c r="D715" s="76"/>
      <c r="E715" s="76"/>
      <c r="F715" s="76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2.75" customHeight="1" x14ac:dyDescent="0.2">
      <c r="A716" s="212"/>
      <c r="B716" s="32"/>
      <c r="C716" s="32"/>
      <c r="D716" s="76"/>
      <c r="E716" s="76"/>
      <c r="F716" s="76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2.75" customHeight="1" x14ac:dyDescent="0.2">
      <c r="A717" s="212"/>
      <c r="B717" s="32"/>
      <c r="C717" s="32"/>
      <c r="D717" s="76"/>
      <c r="E717" s="76"/>
      <c r="F717" s="76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2.75" customHeight="1" x14ac:dyDescent="0.2">
      <c r="A718" s="212"/>
      <c r="B718" s="32"/>
      <c r="C718" s="32"/>
      <c r="D718" s="76"/>
      <c r="E718" s="76"/>
      <c r="F718" s="76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2.75" customHeight="1" x14ac:dyDescent="0.2">
      <c r="A719" s="212"/>
      <c r="B719" s="32"/>
      <c r="C719" s="32"/>
      <c r="D719" s="76"/>
      <c r="E719" s="76"/>
      <c r="F719" s="76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2.75" customHeight="1" x14ac:dyDescent="0.2">
      <c r="A720" s="212"/>
      <c r="B720" s="32"/>
      <c r="C720" s="32"/>
      <c r="D720" s="76"/>
      <c r="E720" s="76"/>
      <c r="F720" s="76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2.75" customHeight="1" x14ac:dyDescent="0.2">
      <c r="A721" s="212"/>
      <c r="B721" s="32"/>
      <c r="C721" s="32"/>
      <c r="D721" s="76"/>
      <c r="E721" s="76"/>
      <c r="F721" s="76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2.75" customHeight="1" x14ac:dyDescent="0.2">
      <c r="A722" s="212"/>
      <c r="B722" s="32"/>
      <c r="C722" s="32"/>
      <c r="D722" s="76"/>
      <c r="E722" s="76"/>
      <c r="F722" s="76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2.75" customHeight="1" x14ac:dyDescent="0.2">
      <c r="A723" s="212"/>
      <c r="B723" s="32"/>
      <c r="C723" s="32"/>
      <c r="D723" s="76"/>
      <c r="E723" s="76"/>
      <c r="F723" s="76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2.75" customHeight="1" x14ac:dyDescent="0.2">
      <c r="A724" s="212"/>
      <c r="B724" s="32"/>
      <c r="C724" s="32"/>
      <c r="D724" s="76"/>
      <c r="E724" s="76"/>
      <c r="F724" s="76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2.75" customHeight="1" x14ac:dyDescent="0.2">
      <c r="A725" s="212"/>
      <c r="B725" s="32"/>
      <c r="C725" s="32"/>
      <c r="D725" s="76"/>
      <c r="E725" s="76"/>
      <c r="F725" s="76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2.75" customHeight="1" x14ac:dyDescent="0.2">
      <c r="A726" s="212"/>
      <c r="B726" s="32"/>
      <c r="C726" s="32"/>
      <c r="D726" s="76"/>
      <c r="E726" s="76"/>
      <c r="F726" s="76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2.75" customHeight="1" x14ac:dyDescent="0.2">
      <c r="A727" s="212"/>
      <c r="B727" s="32"/>
      <c r="C727" s="32"/>
      <c r="D727" s="76"/>
      <c r="E727" s="76"/>
      <c r="F727" s="76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2.75" customHeight="1" x14ac:dyDescent="0.2">
      <c r="A728" s="212"/>
      <c r="B728" s="32"/>
      <c r="C728" s="32"/>
      <c r="D728" s="76"/>
      <c r="E728" s="76"/>
      <c r="F728" s="76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2.75" customHeight="1" x14ac:dyDescent="0.2">
      <c r="A729" s="212"/>
      <c r="B729" s="32"/>
      <c r="C729" s="32"/>
      <c r="D729" s="76"/>
      <c r="E729" s="76"/>
      <c r="F729" s="76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2.75" customHeight="1" x14ac:dyDescent="0.2">
      <c r="A730" s="212"/>
      <c r="B730" s="32"/>
      <c r="C730" s="32"/>
      <c r="D730" s="76"/>
      <c r="E730" s="76"/>
      <c r="F730" s="76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2.75" customHeight="1" x14ac:dyDescent="0.2">
      <c r="A731" s="212"/>
      <c r="B731" s="32"/>
      <c r="C731" s="32"/>
      <c r="D731" s="76"/>
      <c r="E731" s="76"/>
      <c r="F731" s="76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2.75" customHeight="1" x14ac:dyDescent="0.2">
      <c r="A732" s="212"/>
      <c r="B732" s="32"/>
      <c r="C732" s="32"/>
      <c r="D732" s="76"/>
      <c r="E732" s="76"/>
      <c r="F732" s="76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2.75" customHeight="1" x14ac:dyDescent="0.2">
      <c r="A733" s="212"/>
      <c r="B733" s="32"/>
      <c r="C733" s="32"/>
      <c r="D733" s="76"/>
      <c r="E733" s="76"/>
      <c r="F733" s="76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2.75" customHeight="1" x14ac:dyDescent="0.2">
      <c r="A734" s="212"/>
      <c r="B734" s="32"/>
      <c r="C734" s="32"/>
      <c r="D734" s="76"/>
      <c r="E734" s="76"/>
      <c r="F734" s="76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2.75" customHeight="1" x14ac:dyDescent="0.2">
      <c r="A735" s="212"/>
      <c r="B735" s="32"/>
      <c r="C735" s="32"/>
      <c r="D735" s="76"/>
      <c r="E735" s="76"/>
      <c r="F735" s="76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2.75" customHeight="1" x14ac:dyDescent="0.2">
      <c r="A736" s="212"/>
      <c r="B736" s="32"/>
      <c r="C736" s="32"/>
      <c r="D736" s="76"/>
      <c r="E736" s="76"/>
      <c r="F736" s="76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2.75" customHeight="1" x14ac:dyDescent="0.2">
      <c r="A737" s="212"/>
      <c r="B737" s="32"/>
      <c r="C737" s="32"/>
      <c r="D737" s="76"/>
      <c r="E737" s="76"/>
      <c r="F737" s="76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2.75" customHeight="1" x14ac:dyDescent="0.2">
      <c r="A738" s="212"/>
      <c r="B738" s="32"/>
      <c r="C738" s="32"/>
      <c r="D738" s="76"/>
      <c r="E738" s="76"/>
      <c r="F738" s="76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2.75" customHeight="1" x14ac:dyDescent="0.2">
      <c r="A739" s="212"/>
      <c r="B739" s="32"/>
      <c r="C739" s="32"/>
      <c r="D739" s="76"/>
      <c r="E739" s="76"/>
      <c r="F739" s="76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2.75" customHeight="1" x14ac:dyDescent="0.2">
      <c r="A740" s="212"/>
      <c r="B740" s="32"/>
      <c r="C740" s="32"/>
      <c r="D740" s="76"/>
      <c r="E740" s="76"/>
      <c r="F740" s="76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2.75" customHeight="1" x14ac:dyDescent="0.2">
      <c r="A741" s="212"/>
      <c r="B741" s="32"/>
      <c r="C741" s="32"/>
      <c r="D741" s="76"/>
      <c r="E741" s="76"/>
      <c r="F741" s="76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2.75" customHeight="1" x14ac:dyDescent="0.2">
      <c r="A742" s="212"/>
      <c r="B742" s="32"/>
      <c r="C742" s="32"/>
      <c r="D742" s="76"/>
      <c r="E742" s="76"/>
      <c r="F742" s="76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2.75" customHeight="1" x14ac:dyDescent="0.2">
      <c r="A743" s="212"/>
      <c r="B743" s="32"/>
      <c r="C743" s="32"/>
      <c r="D743" s="76"/>
      <c r="E743" s="76"/>
      <c r="F743" s="76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2.75" customHeight="1" x14ac:dyDescent="0.2">
      <c r="A744" s="212"/>
      <c r="B744" s="32"/>
      <c r="C744" s="32"/>
      <c r="D744" s="76"/>
      <c r="E744" s="76"/>
      <c r="F744" s="76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2.75" customHeight="1" x14ac:dyDescent="0.2">
      <c r="A745" s="212"/>
      <c r="B745" s="32"/>
      <c r="C745" s="32"/>
      <c r="D745" s="76"/>
      <c r="E745" s="76"/>
      <c r="F745" s="76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2.75" customHeight="1" x14ac:dyDescent="0.2">
      <c r="A746" s="212"/>
      <c r="B746" s="32"/>
      <c r="C746" s="32"/>
      <c r="D746" s="76"/>
      <c r="E746" s="76"/>
      <c r="F746" s="76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2.75" customHeight="1" x14ac:dyDescent="0.2">
      <c r="A747" s="212"/>
      <c r="B747" s="32"/>
      <c r="C747" s="32"/>
      <c r="D747" s="76"/>
      <c r="E747" s="76"/>
      <c r="F747" s="76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2.75" customHeight="1" x14ac:dyDescent="0.2">
      <c r="A748" s="212"/>
      <c r="B748" s="32"/>
      <c r="C748" s="32"/>
      <c r="D748" s="76"/>
      <c r="E748" s="76"/>
      <c r="F748" s="76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2.75" customHeight="1" x14ac:dyDescent="0.2">
      <c r="A749" s="212"/>
      <c r="B749" s="32"/>
      <c r="C749" s="32"/>
      <c r="D749" s="76"/>
      <c r="E749" s="76"/>
      <c r="F749" s="76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2.75" customHeight="1" x14ac:dyDescent="0.2">
      <c r="A750" s="212"/>
      <c r="B750" s="32"/>
      <c r="C750" s="32"/>
      <c r="D750" s="76"/>
      <c r="E750" s="76"/>
      <c r="F750" s="76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2.75" customHeight="1" x14ac:dyDescent="0.2">
      <c r="A751" s="212"/>
      <c r="B751" s="32"/>
      <c r="C751" s="32"/>
      <c r="D751" s="76"/>
      <c r="E751" s="76"/>
      <c r="F751" s="76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2.75" customHeight="1" x14ac:dyDescent="0.2">
      <c r="A752" s="212"/>
      <c r="B752" s="32"/>
      <c r="C752" s="32"/>
      <c r="D752" s="76"/>
      <c r="E752" s="76"/>
      <c r="F752" s="76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2.75" customHeight="1" x14ac:dyDescent="0.2">
      <c r="A753" s="212"/>
      <c r="B753" s="32"/>
      <c r="C753" s="32"/>
      <c r="D753" s="76"/>
      <c r="E753" s="76"/>
      <c r="F753" s="76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2.75" customHeight="1" x14ac:dyDescent="0.2">
      <c r="A754" s="212"/>
      <c r="B754" s="32"/>
      <c r="C754" s="32"/>
      <c r="D754" s="76"/>
      <c r="E754" s="76"/>
      <c r="F754" s="76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2.75" customHeight="1" x14ac:dyDescent="0.2">
      <c r="A755" s="212"/>
      <c r="B755" s="32"/>
      <c r="C755" s="32"/>
      <c r="D755" s="76"/>
      <c r="E755" s="76"/>
      <c r="F755" s="76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2.75" customHeight="1" x14ac:dyDescent="0.2">
      <c r="A756" s="212"/>
      <c r="B756" s="32"/>
      <c r="C756" s="32"/>
      <c r="D756" s="76"/>
      <c r="E756" s="76"/>
      <c r="F756" s="76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2.75" customHeight="1" x14ac:dyDescent="0.2">
      <c r="A757" s="212"/>
      <c r="B757" s="32"/>
      <c r="C757" s="32"/>
      <c r="D757" s="76"/>
      <c r="E757" s="76"/>
      <c r="F757" s="76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2.75" customHeight="1" x14ac:dyDescent="0.2">
      <c r="A758" s="212"/>
      <c r="B758" s="32"/>
      <c r="C758" s="32"/>
      <c r="D758" s="76"/>
      <c r="E758" s="76"/>
      <c r="F758" s="76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2.75" customHeight="1" x14ac:dyDescent="0.2">
      <c r="A759" s="212"/>
      <c r="B759" s="32"/>
      <c r="C759" s="32"/>
      <c r="D759" s="76"/>
      <c r="E759" s="76"/>
      <c r="F759" s="76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2.75" customHeight="1" x14ac:dyDescent="0.2">
      <c r="A760" s="212"/>
      <c r="B760" s="32"/>
      <c r="C760" s="32"/>
      <c r="D760" s="76"/>
      <c r="E760" s="76"/>
      <c r="F760" s="76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2.75" customHeight="1" x14ac:dyDescent="0.2">
      <c r="A761" s="212"/>
      <c r="B761" s="32"/>
      <c r="C761" s="32"/>
      <c r="D761" s="76"/>
      <c r="E761" s="76"/>
      <c r="F761" s="76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2.75" customHeight="1" x14ac:dyDescent="0.2">
      <c r="A762" s="212"/>
      <c r="B762" s="32"/>
      <c r="C762" s="32"/>
      <c r="D762" s="76"/>
      <c r="E762" s="76"/>
      <c r="F762" s="76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2.75" customHeight="1" x14ac:dyDescent="0.2">
      <c r="A763" s="212"/>
      <c r="B763" s="32"/>
      <c r="C763" s="32"/>
      <c r="D763" s="76"/>
      <c r="E763" s="76"/>
      <c r="F763" s="76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2.75" customHeight="1" x14ac:dyDescent="0.2">
      <c r="A764" s="212"/>
      <c r="B764" s="32"/>
      <c r="C764" s="32"/>
      <c r="D764" s="76"/>
      <c r="E764" s="76"/>
      <c r="F764" s="76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2.75" customHeight="1" x14ac:dyDescent="0.2">
      <c r="A765" s="212"/>
      <c r="B765" s="32"/>
      <c r="C765" s="32"/>
      <c r="D765" s="76"/>
      <c r="E765" s="76"/>
      <c r="F765" s="76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2.75" customHeight="1" x14ac:dyDescent="0.2">
      <c r="A766" s="212"/>
      <c r="B766" s="32"/>
      <c r="C766" s="32"/>
      <c r="D766" s="76"/>
      <c r="E766" s="76"/>
      <c r="F766" s="76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2.75" customHeight="1" x14ac:dyDescent="0.2">
      <c r="A767" s="212"/>
      <c r="B767" s="32"/>
      <c r="C767" s="32"/>
      <c r="D767" s="76"/>
      <c r="E767" s="76"/>
      <c r="F767" s="76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2.75" customHeight="1" x14ac:dyDescent="0.2">
      <c r="A768" s="212"/>
      <c r="B768" s="32"/>
      <c r="C768" s="32"/>
      <c r="D768" s="76"/>
      <c r="E768" s="76"/>
      <c r="F768" s="76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2.75" customHeight="1" x14ac:dyDescent="0.2">
      <c r="A769" s="212"/>
      <c r="B769" s="32"/>
      <c r="C769" s="32"/>
      <c r="D769" s="76"/>
      <c r="E769" s="76"/>
      <c r="F769" s="76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2.75" customHeight="1" x14ac:dyDescent="0.2">
      <c r="A770" s="212"/>
      <c r="B770" s="32"/>
      <c r="C770" s="32"/>
      <c r="D770" s="76"/>
      <c r="E770" s="76"/>
      <c r="F770" s="76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2.75" customHeight="1" x14ac:dyDescent="0.2">
      <c r="A771" s="212"/>
      <c r="B771" s="32"/>
      <c r="C771" s="32"/>
      <c r="D771" s="76"/>
      <c r="E771" s="76"/>
      <c r="F771" s="76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2.75" customHeight="1" x14ac:dyDescent="0.2">
      <c r="A772" s="212"/>
      <c r="B772" s="32"/>
      <c r="C772" s="32"/>
      <c r="D772" s="76"/>
      <c r="E772" s="76"/>
      <c r="F772" s="76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2.75" customHeight="1" x14ac:dyDescent="0.2">
      <c r="A773" s="212"/>
      <c r="B773" s="32"/>
      <c r="C773" s="32"/>
      <c r="D773" s="76"/>
      <c r="E773" s="76"/>
      <c r="F773" s="76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2.75" customHeight="1" x14ac:dyDescent="0.2">
      <c r="A774" s="212"/>
      <c r="B774" s="32"/>
      <c r="C774" s="32"/>
      <c r="D774" s="76"/>
      <c r="E774" s="76"/>
      <c r="F774" s="76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2.75" customHeight="1" x14ac:dyDescent="0.2">
      <c r="A775" s="212"/>
      <c r="B775" s="32"/>
      <c r="C775" s="32"/>
      <c r="D775" s="76"/>
      <c r="E775" s="76"/>
      <c r="F775" s="76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2.75" customHeight="1" x14ac:dyDescent="0.2">
      <c r="A776" s="212"/>
      <c r="B776" s="32"/>
      <c r="C776" s="32"/>
      <c r="D776" s="76"/>
      <c r="E776" s="76"/>
      <c r="F776" s="76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2.75" customHeight="1" x14ac:dyDescent="0.2">
      <c r="A777" s="212"/>
      <c r="B777" s="32"/>
      <c r="C777" s="32"/>
      <c r="D777" s="76"/>
      <c r="E777" s="76"/>
      <c r="F777" s="76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2.75" customHeight="1" x14ac:dyDescent="0.2">
      <c r="A778" s="212"/>
      <c r="B778" s="32"/>
      <c r="C778" s="32"/>
      <c r="D778" s="76"/>
      <c r="E778" s="76"/>
      <c r="F778" s="76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2.75" customHeight="1" x14ac:dyDescent="0.2">
      <c r="A779" s="212"/>
      <c r="B779" s="32"/>
      <c r="C779" s="32"/>
      <c r="D779" s="76"/>
      <c r="E779" s="76"/>
      <c r="F779" s="76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2.75" customHeight="1" x14ac:dyDescent="0.2">
      <c r="A780" s="212"/>
      <c r="B780" s="32"/>
      <c r="C780" s="32"/>
      <c r="D780" s="76"/>
      <c r="E780" s="76"/>
      <c r="F780" s="76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2.75" customHeight="1" x14ac:dyDescent="0.2">
      <c r="A781" s="212"/>
      <c r="B781" s="32"/>
      <c r="C781" s="32"/>
      <c r="D781" s="76"/>
      <c r="E781" s="76"/>
      <c r="F781" s="76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2.75" customHeight="1" x14ac:dyDescent="0.2">
      <c r="A782" s="212"/>
      <c r="B782" s="32"/>
      <c r="C782" s="32"/>
      <c r="D782" s="76"/>
      <c r="E782" s="76"/>
      <c r="F782" s="76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2.75" customHeight="1" x14ac:dyDescent="0.2">
      <c r="A783" s="212"/>
      <c r="B783" s="32"/>
      <c r="C783" s="32"/>
      <c r="D783" s="76"/>
      <c r="E783" s="76"/>
      <c r="F783" s="76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2.75" customHeight="1" x14ac:dyDescent="0.2">
      <c r="A784" s="212"/>
      <c r="B784" s="32"/>
      <c r="C784" s="32"/>
      <c r="D784" s="76"/>
      <c r="E784" s="76"/>
      <c r="F784" s="76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2.75" customHeight="1" x14ac:dyDescent="0.2">
      <c r="A785" s="212"/>
      <c r="B785" s="32"/>
      <c r="C785" s="32"/>
      <c r="D785" s="76"/>
      <c r="E785" s="76"/>
      <c r="F785" s="76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2.75" customHeight="1" x14ac:dyDescent="0.2">
      <c r="A786" s="212"/>
      <c r="B786" s="32"/>
      <c r="C786" s="32"/>
      <c r="D786" s="76"/>
      <c r="E786" s="76"/>
      <c r="F786" s="76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2.75" customHeight="1" x14ac:dyDescent="0.2">
      <c r="A787" s="212"/>
      <c r="B787" s="32"/>
      <c r="C787" s="32"/>
      <c r="D787" s="76"/>
      <c r="E787" s="76"/>
      <c r="F787" s="76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2.75" customHeight="1" x14ac:dyDescent="0.2">
      <c r="A788" s="212"/>
      <c r="B788" s="32"/>
      <c r="C788" s="32"/>
      <c r="D788" s="76"/>
      <c r="E788" s="76"/>
      <c r="F788" s="76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2.75" customHeight="1" x14ac:dyDescent="0.2">
      <c r="A789" s="212"/>
      <c r="B789" s="32"/>
      <c r="C789" s="32"/>
      <c r="D789" s="76"/>
      <c r="E789" s="76"/>
      <c r="F789" s="76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2.75" customHeight="1" x14ac:dyDescent="0.2">
      <c r="A790" s="212"/>
      <c r="B790" s="32"/>
      <c r="C790" s="32"/>
      <c r="D790" s="76"/>
      <c r="E790" s="76"/>
      <c r="F790" s="76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2.75" customHeight="1" x14ac:dyDescent="0.2">
      <c r="A791" s="212"/>
      <c r="B791" s="32"/>
      <c r="C791" s="32"/>
      <c r="D791" s="76"/>
      <c r="E791" s="76"/>
      <c r="F791" s="76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2.75" customHeight="1" x14ac:dyDescent="0.2">
      <c r="A792" s="212"/>
      <c r="B792" s="32"/>
      <c r="C792" s="32"/>
      <c r="D792" s="76"/>
      <c r="E792" s="76"/>
      <c r="F792" s="76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2.75" customHeight="1" x14ac:dyDescent="0.2">
      <c r="A793" s="212"/>
      <c r="B793" s="32"/>
      <c r="C793" s="32"/>
      <c r="D793" s="76"/>
      <c r="E793" s="76"/>
      <c r="F793" s="76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2.75" customHeight="1" x14ac:dyDescent="0.2">
      <c r="A794" s="212"/>
      <c r="B794" s="32"/>
      <c r="C794" s="32"/>
      <c r="D794" s="76"/>
      <c r="E794" s="76"/>
      <c r="F794" s="76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2.75" customHeight="1" x14ac:dyDescent="0.2">
      <c r="A795" s="212"/>
      <c r="B795" s="32"/>
      <c r="C795" s="32"/>
      <c r="D795" s="76"/>
      <c r="E795" s="76"/>
      <c r="F795" s="76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2.75" customHeight="1" x14ac:dyDescent="0.2">
      <c r="A796" s="212"/>
      <c r="B796" s="32"/>
      <c r="C796" s="32"/>
      <c r="D796" s="76"/>
      <c r="E796" s="76"/>
      <c r="F796" s="76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2.75" customHeight="1" x14ac:dyDescent="0.2">
      <c r="A797" s="212"/>
      <c r="B797" s="32"/>
      <c r="C797" s="32"/>
      <c r="D797" s="76"/>
      <c r="E797" s="76"/>
      <c r="F797" s="76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2.75" customHeight="1" x14ac:dyDescent="0.2">
      <c r="A798" s="212"/>
      <c r="B798" s="32"/>
      <c r="C798" s="32"/>
      <c r="D798" s="76"/>
      <c r="E798" s="76"/>
      <c r="F798" s="76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2.75" customHeight="1" x14ac:dyDescent="0.2">
      <c r="A799" s="212"/>
      <c r="B799" s="32"/>
      <c r="C799" s="32"/>
      <c r="D799" s="76"/>
      <c r="E799" s="76"/>
      <c r="F799" s="76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2.75" customHeight="1" x14ac:dyDescent="0.2">
      <c r="A800" s="212"/>
      <c r="B800" s="32"/>
      <c r="C800" s="32"/>
      <c r="D800" s="76"/>
      <c r="E800" s="76"/>
      <c r="F800" s="76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2.75" customHeight="1" x14ac:dyDescent="0.2">
      <c r="A801" s="212"/>
      <c r="B801" s="32"/>
      <c r="C801" s="32"/>
      <c r="D801" s="76"/>
      <c r="E801" s="76"/>
      <c r="F801" s="76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2.75" customHeight="1" x14ac:dyDescent="0.2">
      <c r="A802" s="212"/>
      <c r="B802" s="32"/>
      <c r="C802" s="32"/>
      <c r="D802" s="76"/>
      <c r="E802" s="76"/>
      <c r="F802" s="76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2.75" customHeight="1" x14ac:dyDescent="0.2">
      <c r="A803" s="212"/>
      <c r="B803" s="32"/>
      <c r="C803" s="32"/>
      <c r="D803" s="76"/>
      <c r="E803" s="76"/>
      <c r="F803" s="76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2.75" customHeight="1" x14ac:dyDescent="0.2">
      <c r="A804" s="212"/>
      <c r="B804" s="32"/>
      <c r="C804" s="32"/>
      <c r="D804" s="76"/>
      <c r="E804" s="76"/>
      <c r="F804" s="76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2.75" customHeight="1" x14ac:dyDescent="0.2">
      <c r="A805" s="212"/>
      <c r="B805" s="32"/>
      <c r="C805" s="32"/>
      <c r="D805" s="76"/>
      <c r="E805" s="76"/>
      <c r="F805" s="76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2.75" customHeight="1" x14ac:dyDescent="0.2">
      <c r="A806" s="212"/>
      <c r="B806" s="32"/>
      <c r="C806" s="32"/>
      <c r="D806" s="76"/>
      <c r="E806" s="76"/>
      <c r="F806" s="76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2.75" customHeight="1" x14ac:dyDescent="0.2">
      <c r="A807" s="212"/>
      <c r="B807" s="32"/>
      <c r="C807" s="32"/>
      <c r="D807" s="76"/>
      <c r="E807" s="76"/>
      <c r="F807" s="76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2.75" customHeight="1" x14ac:dyDescent="0.2">
      <c r="A808" s="212"/>
      <c r="B808" s="32"/>
      <c r="C808" s="32"/>
      <c r="D808" s="76"/>
      <c r="E808" s="76"/>
      <c r="F808" s="76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2.75" customHeight="1" x14ac:dyDescent="0.2">
      <c r="A809" s="212"/>
      <c r="B809" s="32"/>
      <c r="C809" s="32"/>
      <c r="D809" s="76"/>
      <c r="E809" s="76"/>
      <c r="F809" s="76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2.75" customHeight="1" x14ac:dyDescent="0.2">
      <c r="A810" s="212"/>
      <c r="B810" s="32"/>
      <c r="C810" s="32"/>
      <c r="D810" s="76"/>
      <c r="E810" s="76"/>
      <c r="F810" s="76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2.75" customHeight="1" x14ac:dyDescent="0.2">
      <c r="A811" s="212"/>
      <c r="B811" s="32"/>
      <c r="C811" s="32"/>
      <c r="D811" s="76"/>
      <c r="E811" s="76"/>
      <c r="F811" s="76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2.75" customHeight="1" x14ac:dyDescent="0.2">
      <c r="A812" s="212"/>
      <c r="B812" s="32"/>
      <c r="C812" s="32"/>
      <c r="D812" s="76"/>
      <c r="E812" s="76"/>
      <c r="F812" s="76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2.75" customHeight="1" x14ac:dyDescent="0.2">
      <c r="A813" s="212"/>
      <c r="B813" s="32"/>
      <c r="C813" s="32"/>
      <c r="D813" s="76"/>
      <c r="E813" s="76"/>
      <c r="F813" s="76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2.75" customHeight="1" x14ac:dyDescent="0.2">
      <c r="A814" s="212"/>
      <c r="B814" s="32"/>
      <c r="C814" s="32"/>
      <c r="D814" s="76"/>
      <c r="E814" s="76"/>
      <c r="F814" s="76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2.75" customHeight="1" x14ac:dyDescent="0.2">
      <c r="A815" s="212"/>
      <c r="B815" s="32"/>
      <c r="C815" s="32"/>
      <c r="D815" s="76"/>
      <c r="E815" s="76"/>
      <c r="F815" s="76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2.75" customHeight="1" x14ac:dyDescent="0.2">
      <c r="A816" s="212"/>
      <c r="B816" s="32"/>
      <c r="C816" s="32"/>
      <c r="D816" s="76"/>
      <c r="E816" s="76"/>
      <c r="F816" s="76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2.75" customHeight="1" x14ac:dyDescent="0.2">
      <c r="A817" s="212"/>
      <c r="B817" s="32"/>
      <c r="C817" s="32"/>
      <c r="D817" s="76"/>
      <c r="E817" s="76"/>
      <c r="F817" s="76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2.75" customHeight="1" x14ac:dyDescent="0.2">
      <c r="A818" s="212"/>
      <c r="B818" s="32"/>
      <c r="C818" s="32"/>
      <c r="D818" s="76"/>
      <c r="E818" s="76"/>
      <c r="F818" s="76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2.75" customHeight="1" x14ac:dyDescent="0.2">
      <c r="A819" s="212"/>
      <c r="B819" s="32"/>
      <c r="C819" s="32"/>
      <c r="D819" s="76"/>
      <c r="E819" s="76"/>
      <c r="F819" s="76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2.75" customHeight="1" x14ac:dyDescent="0.2">
      <c r="A820" s="212"/>
      <c r="B820" s="32"/>
      <c r="C820" s="32"/>
      <c r="D820" s="76"/>
      <c r="E820" s="76"/>
      <c r="F820" s="76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2.75" customHeight="1" x14ac:dyDescent="0.2">
      <c r="A821" s="212"/>
      <c r="B821" s="32"/>
      <c r="C821" s="32"/>
      <c r="D821" s="76"/>
      <c r="E821" s="76"/>
      <c r="F821" s="76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2.75" customHeight="1" x14ac:dyDescent="0.2">
      <c r="A822" s="212"/>
      <c r="B822" s="32"/>
      <c r="C822" s="32"/>
      <c r="D822" s="76"/>
      <c r="E822" s="76"/>
      <c r="F822" s="76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2.75" customHeight="1" x14ac:dyDescent="0.2">
      <c r="A823" s="212"/>
      <c r="B823" s="32"/>
      <c r="C823" s="32"/>
      <c r="D823" s="76"/>
      <c r="E823" s="76"/>
      <c r="F823" s="76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2.75" customHeight="1" x14ac:dyDescent="0.2">
      <c r="A824" s="212"/>
      <c r="B824" s="32"/>
      <c r="C824" s="32"/>
      <c r="D824" s="76"/>
      <c r="E824" s="76"/>
      <c r="F824" s="76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2.75" customHeight="1" x14ac:dyDescent="0.2">
      <c r="A825" s="212"/>
      <c r="B825" s="32"/>
      <c r="C825" s="32"/>
      <c r="D825" s="76"/>
      <c r="E825" s="76"/>
      <c r="F825" s="76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2.75" customHeight="1" x14ac:dyDescent="0.2">
      <c r="A826" s="212"/>
      <c r="B826" s="32"/>
      <c r="C826" s="32"/>
      <c r="D826" s="76"/>
      <c r="E826" s="76"/>
      <c r="F826" s="76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2.75" customHeight="1" x14ac:dyDescent="0.2">
      <c r="A827" s="212"/>
      <c r="B827" s="32"/>
      <c r="C827" s="32"/>
      <c r="D827" s="76"/>
      <c r="E827" s="76"/>
      <c r="F827" s="76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2.75" customHeight="1" x14ac:dyDescent="0.2">
      <c r="A828" s="212"/>
      <c r="B828" s="32"/>
      <c r="C828" s="32"/>
      <c r="D828" s="76"/>
      <c r="E828" s="76"/>
      <c r="F828" s="76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2.75" customHeight="1" x14ac:dyDescent="0.2">
      <c r="A829" s="212"/>
      <c r="B829" s="32"/>
      <c r="C829" s="32"/>
      <c r="D829" s="76"/>
      <c r="E829" s="76"/>
      <c r="F829" s="76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2.75" customHeight="1" x14ac:dyDescent="0.2">
      <c r="A830" s="212"/>
      <c r="B830" s="32"/>
      <c r="C830" s="32"/>
      <c r="D830" s="76"/>
      <c r="E830" s="76"/>
      <c r="F830" s="76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2.75" customHeight="1" x14ac:dyDescent="0.2">
      <c r="A831" s="212"/>
      <c r="B831" s="32"/>
      <c r="C831" s="32"/>
      <c r="D831" s="76"/>
      <c r="E831" s="76"/>
      <c r="F831" s="76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2.75" customHeight="1" x14ac:dyDescent="0.2">
      <c r="A832" s="212"/>
      <c r="B832" s="32"/>
      <c r="C832" s="32"/>
      <c r="D832" s="76"/>
      <c r="E832" s="76"/>
      <c r="F832" s="76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2.75" customHeight="1" x14ac:dyDescent="0.2">
      <c r="A833" s="212"/>
      <c r="B833" s="32"/>
      <c r="C833" s="32"/>
      <c r="D833" s="76"/>
      <c r="E833" s="76"/>
      <c r="F833" s="76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2.75" customHeight="1" x14ac:dyDescent="0.2">
      <c r="A834" s="212"/>
      <c r="B834" s="32"/>
      <c r="C834" s="32"/>
      <c r="D834" s="76"/>
      <c r="E834" s="76"/>
      <c r="F834" s="76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2.75" customHeight="1" x14ac:dyDescent="0.2">
      <c r="A835" s="212"/>
      <c r="B835" s="32"/>
      <c r="C835" s="32"/>
      <c r="D835" s="76"/>
      <c r="E835" s="76"/>
      <c r="F835" s="76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2.75" customHeight="1" x14ac:dyDescent="0.2">
      <c r="A836" s="212"/>
      <c r="B836" s="32"/>
      <c r="C836" s="32"/>
      <c r="D836" s="76"/>
      <c r="E836" s="76"/>
      <c r="F836" s="76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2.75" customHeight="1" x14ac:dyDescent="0.2">
      <c r="A837" s="212"/>
      <c r="B837" s="32"/>
      <c r="C837" s="32"/>
      <c r="D837" s="76"/>
      <c r="E837" s="76"/>
      <c r="F837" s="76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2.75" customHeight="1" x14ac:dyDescent="0.2">
      <c r="A838" s="212"/>
      <c r="B838" s="32"/>
      <c r="C838" s="32"/>
      <c r="D838" s="76"/>
      <c r="E838" s="76"/>
      <c r="F838" s="76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2.75" customHeight="1" x14ac:dyDescent="0.2">
      <c r="A839" s="212"/>
      <c r="B839" s="32"/>
      <c r="C839" s="32"/>
      <c r="D839" s="76"/>
      <c r="E839" s="76"/>
      <c r="F839" s="76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2.75" customHeight="1" x14ac:dyDescent="0.2">
      <c r="A840" s="212"/>
      <c r="B840" s="32"/>
      <c r="C840" s="32"/>
      <c r="D840" s="76"/>
      <c r="E840" s="76"/>
      <c r="F840" s="76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2.75" customHeight="1" x14ac:dyDescent="0.2">
      <c r="A841" s="212"/>
      <c r="B841" s="32"/>
      <c r="C841" s="32"/>
      <c r="D841" s="76"/>
      <c r="E841" s="76"/>
      <c r="F841" s="76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2.75" customHeight="1" x14ac:dyDescent="0.2">
      <c r="A842" s="212"/>
      <c r="B842" s="32"/>
      <c r="C842" s="32"/>
      <c r="D842" s="76"/>
      <c r="E842" s="76"/>
      <c r="F842" s="76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2.75" customHeight="1" x14ac:dyDescent="0.2">
      <c r="A843" s="212"/>
      <c r="B843" s="32"/>
      <c r="C843" s="32"/>
      <c r="D843" s="76"/>
      <c r="E843" s="76"/>
      <c r="F843" s="76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2.75" customHeight="1" x14ac:dyDescent="0.2">
      <c r="A844" s="212"/>
      <c r="B844" s="32"/>
      <c r="C844" s="32"/>
      <c r="D844" s="76"/>
      <c r="E844" s="76"/>
      <c r="F844" s="76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2.75" customHeight="1" x14ac:dyDescent="0.2">
      <c r="A845" s="212"/>
      <c r="B845" s="32"/>
      <c r="C845" s="32"/>
      <c r="D845" s="76"/>
      <c r="E845" s="76"/>
      <c r="F845" s="76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2.75" customHeight="1" x14ac:dyDescent="0.2">
      <c r="A846" s="212"/>
      <c r="B846" s="32"/>
      <c r="C846" s="32"/>
      <c r="D846" s="76"/>
      <c r="E846" s="76"/>
      <c r="F846" s="76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2.75" customHeight="1" x14ac:dyDescent="0.2">
      <c r="A847" s="212"/>
      <c r="B847" s="32"/>
      <c r="C847" s="32"/>
      <c r="D847" s="76"/>
      <c r="E847" s="76"/>
      <c r="F847" s="76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2.75" customHeight="1" x14ac:dyDescent="0.2">
      <c r="A848" s="212"/>
      <c r="B848" s="32"/>
      <c r="C848" s="32"/>
      <c r="D848" s="76"/>
      <c r="E848" s="76"/>
      <c r="F848" s="76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2.75" customHeight="1" x14ac:dyDescent="0.2">
      <c r="A849" s="212"/>
      <c r="B849" s="32"/>
      <c r="C849" s="32"/>
      <c r="D849" s="76"/>
      <c r="E849" s="76"/>
      <c r="F849" s="76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2.75" customHeight="1" x14ac:dyDescent="0.2">
      <c r="A850" s="212"/>
      <c r="B850" s="32"/>
      <c r="C850" s="32"/>
      <c r="D850" s="76"/>
      <c r="E850" s="76"/>
      <c r="F850" s="76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2.75" customHeight="1" x14ac:dyDescent="0.2">
      <c r="A851" s="212"/>
      <c r="B851" s="32"/>
      <c r="C851" s="32"/>
      <c r="D851" s="76"/>
      <c r="E851" s="76"/>
      <c r="F851" s="76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2.75" customHeight="1" x14ac:dyDescent="0.2">
      <c r="A852" s="212"/>
      <c r="B852" s="32"/>
      <c r="C852" s="32"/>
      <c r="D852" s="76"/>
      <c r="E852" s="76"/>
      <c r="F852" s="76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2.75" customHeight="1" x14ac:dyDescent="0.2">
      <c r="A853" s="212"/>
      <c r="B853" s="32"/>
      <c r="C853" s="32"/>
      <c r="D853" s="76"/>
      <c r="E853" s="76"/>
      <c r="F853" s="76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2.75" customHeight="1" x14ac:dyDescent="0.2">
      <c r="A854" s="212"/>
      <c r="B854" s="32"/>
      <c r="C854" s="32"/>
      <c r="D854" s="76"/>
      <c r="E854" s="76"/>
      <c r="F854" s="76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2.75" customHeight="1" x14ac:dyDescent="0.2">
      <c r="A855" s="212"/>
      <c r="B855" s="32"/>
      <c r="C855" s="32"/>
      <c r="D855" s="76"/>
      <c r="E855" s="76"/>
      <c r="F855" s="76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2.75" customHeight="1" x14ac:dyDescent="0.2">
      <c r="A856" s="212"/>
      <c r="B856" s="32"/>
      <c r="C856" s="32"/>
      <c r="D856" s="76"/>
      <c r="E856" s="76"/>
      <c r="F856" s="76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2.75" customHeight="1" x14ac:dyDescent="0.2">
      <c r="A857" s="212"/>
      <c r="B857" s="32"/>
      <c r="C857" s="32"/>
      <c r="D857" s="76"/>
      <c r="E857" s="76"/>
      <c r="F857" s="76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2.75" customHeight="1" x14ac:dyDescent="0.2">
      <c r="A858" s="212"/>
      <c r="B858" s="32"/>
      <c r="C858" s="32"/>
      <c r="D858" s="76"/>
      <c r="E858" s="76"/>
      <c r="F858" s="76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2.75" customHeight="1" x14ac:dyDescent="0.2">
      <c r="A859" s="212"/>
      <c r="B859" s="32"/>
      <c r="C859" s="32"/>
      <c r="D859" s="76"/>
      <c r="E859" s="76"/>
      <c r="F859" s="76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2.75" customHeight="1" x14ac:dyDescent="0.2">
      <c r="A860" s="212"/>
      <c r="B860" s="32"/>
      <c r="C860" s="32"/>
      <c r="D860" s="76"/>
      <c r="E860" s="76"/>
      <c r="F860" s="76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2.75" customHeight="1" x14ac:dyDescent="0.2">
      <c r="A861" s="212"/>
      <c r="B861" s="32"/>
      <c r="C861" s="32"/>
      <c r="D861" s="76"/>
      <c r="E861" s="76"/>
      <c r="F861" s="76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2.75" customHeight="1" x14ac:dyDescent="0.2">
      <c r="A862" s="212"/>
      <c r="B862" s="32"/>
      <c r="C862" s="32"/>
      <c r="D862" s="76"/>
      <c r="E862" s="76"/>
      <c r="F862" s="76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2.75" customHeight="1" x14ac:dyDescent="0.2">
      <c r="A863" s="212"/>
      <c r="B863" s="32"/>
      <c r="C863" s="32"/>
      <c r="D863" s="76"/>
      <c r="E863" s="76"/>
      <c r="F863" s="76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2.75" customHeight="1" x14ac:dyDescent="0.2">
      <c r="A864" s="212"/>
      <c r="B864" s="32"/>
      <c r="C864" s="32"/>
      <c r="D864" s="76"/>
      <c r="E864" s="76"/>
      <c r="F864" s="76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2.75" customHeight="1" x14ac:dyDescent="0.2">
      <c r="A865" s="212"/>
      <c r="B865" s="32"/>
      <c r="C865" s="32"/>
      <c r="D865" s="76"/>
      <c r="E865" s="76"/>
      <c r="F865" s="76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2.75" customHeight="1" x14ac:dyDescent="0.2">
      <c r="A866" s="212"/>
      <c r="B866" s="32"/>
      <c r="C866" s="32"/>
      <c r="D866" s="76"/>
      <c r="E866" s="76"/>
      <c r="F866" s="76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2.75" customHeight="1" x14ac:dyDescent="0.2">
      <c r="A867" s="212"/>
      <c r="B867" s="32"/>
      <c r="C867" s="32"/>
      <c r="D867" s="76"/>
      <c r="E867" s="76"/>
      <c r="F867" s="76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2.75" customHeight="1" x14ac:dyDescent="0.2">
      <c r="A868" s="212"/>
      <c r="B868" s="32"/>
      <c r="C868" s="32"/>
      <c r="D868" s="76"/>
      <c r="E868" s="76"/>
      <c r="F868" s="76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2.75" customHeight="1" x14ac:dyDescent="0.2">
      <c r="A869" s="212"/>
      <c r="B869" s="32"/>
      <c r="C869" s="32"/>
      <c r="D869" s="76"/>
      <c r="E869" s="76"/>
      <c r="F869" s="76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2.75" customHeight="1" x14ac:dyDescent="0.2">
      <c r="A870" s="212"/>
      <c r="B870" s="32"/>
      <c r="C870" s="32"/>
      <c r="D870" s="76"/>
      <c r="E870" s="76"/>
      <c r="F870" s="76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2.75" customHeight="1" x14ac:dyDescent="0.2">
      <c r="A871" s="212"/>
      <c r="B871" s="32"/>
      <c r="C871" s="32"/>
      <c r="D871" s="76"/>
      <c r="E871" s="76"/>
      <c r="F871" s="76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2.75" customHeight="1" x14ac:dyDescent="0.2">
      <c r="A872" s="212"/>
      <c r="B872" s="32"/>
      <c r="C872" s="32"/>
      <c r="D872" s="76"/>
      <c r="E872" s="76"/>
      <c r="F872" s="76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2.75" customHeight="1" x14ac:dyDescent="0.2">
      <c r="A873" s="212"/>
      <c r="B873" s="32"/>
      <c r="C873" s="32"/>
      <c r="D873" s="76"/>
      <c r="E873" s="76"/>
      <c r="F873" s="76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2.75" customHeight="1" x14ac:dyDescent="0.2">
      <c r="A874" s="212"/>
      <c r="B874" s="32"/>
      <c r="C874" s="32"/>
      <c r="D874" s="76"/>
      <c r="E874" s="76"/>
      <c r="F874" s="76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2.75" customHeight="1" x14ac:dyDescent="0.2">
      <c r="A875" s="212"/>
      <c r="B875" s="32"/>
      <c r="C875" s="32"/>
      <c r="D875" s="76"/>
      <c r="E875" s="76"/>
      <c r="F875" s="76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2.75" customHeight="1" x14ac:dyDescent="0.2">
      <c r="A876" s="212"/>
      <c r="B876" s="32"/>
      <c r="C876" s="32"/>
      <c r="D876" s="76"/>
      <c r="E876" s="76"/>
      <c r="F876" s="76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2.75" customHeight="1" x14ac:dyDescent="0.2">
      <c r="A877" s="212"/>
      <c r="B877" s="32"/>
      <c r="C877" s="32"/>
      <c r="D877" s="76"/>
      <c r="E877" s="76"/>
      <c r="F877" s="76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2.75" customHeight="1" x14ac:dyDescent="0.2">
      <c r="A878" s="212"/>
      <c r="B878" s="32"/>
      <c r="C878" s="32"/>
      <c r="D878" s="76"/>
      <c r="E878" s="76"/>
      <c r="F878" s="76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2.75" customHeight="1" x14ac:dyDescent="0.2">
      <c r="A879" s="212"/>
      <c r="B879" s="32"/>
      <c r="C879" s="32"/>
      <c r="D879" s="76"/>
      <c r="E879" s="76"/>
      <c r="F879" s="76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2.75" customHeight="1" x14ac:dyDescent="0.2">
      <c r="A880" s="212"/>
      <c r="B880" s="32"/>
      <c r="C880" s="32"/>
      <c r="D880" s="76"/>
      <c r="E880" s="76"/>
      <c r="F880" s="76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2.75" customHeight="1" x14ac:dyDescent="0.2">
      <c r="A881" s="212"/>
      <c r="B881" s="32"/>
      <c r="C881" s="32"/>
      <c r="D881" s="76"/>
      <c r="E881" s="76"/>
      <c r="F881" s="76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2.75" customHeight="1" x14ac:dyDescent="0.2">
      <c r="A882" s="212"/>
      <c r="B882" s="32"/>
      <c r="C882" s="32"/>
      <c r="D882" s="76"/>
      <c r="E882" s="76"/>
      <c r="F882" s="76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2.75" customHeight="1" x14ac:dyDescent="0.2">
      <c r="A883" s="212"/>
      <c r="B883" s="32"/>
      <c r="C883" s="32"/>
      <c r="D883" s="76"/>
      <c r="E883" s="76"/>
      <c r="F883" s="76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2.75" customHeight="1" x14ac:dyDescent="0.2">
      <c r="A884" s="212"/>
      <c r="B884" s="32"/>
      <c r="C884" s="32"/>
      <c r="D884" s="76"/>
      <c r="E884" s="76"/>
      <c r="F884" s="76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2.75" customHeight="1" x14ac:dyDescent="0.2">
      <c r="A885" s="212"/>
      <c r="B885" s="32"/>
      <c r="C885" s="32"/>
      <c r="D885" s="76"/>
      <c r="E885" s="76"/>
      <c r="F885" s="76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2.75" customHeight="1" x14ac:dyDescent="0.2">
      <c r="A886" s="212"/>
      <c r="B886" s="32"/>
      <c r="C886" s="32"/>
      <c r="D886" s="76"/>
      <c r="E886" s="76"/>
      <c r="F886" s="76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2.75" customHeight="1" x14ac:dyDescent="0.2">
      <c r="A887" s="212"/>
      <c r="B887" s="32"/>
      <c r="C887" s="32"/>
      <c r="D887" s="76"/>
      <c r="E887" s="76"/>
      <c r="F887" s="76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2.75" customHeight="1" x14ac:dyDescent="0.2">
      <c r="A888" s="212"/>
      <c r="B888" s="32"/>
      <c r="C888" s="32"/>
      <c r="D888" s="76"/>
      <c r="E888" s="76"/>
      <c r="F888" s="76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2.75" customHeight="1" x14ac:dyDescent="0.2">
      <c r="A889" s="212"/>
      <c r="B889" s="32"/>
      <c r="C889" s="32"/>
      <c r="D889" s="76"/>
      <c r="E889" s="76"/>
      <c r="F889" s="76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2.75" customHeight="1" x14ac:dyDescent="0.2">
      <c r="A890" s="212"/>
      <c r="B890" s="32"/>
      <c r="C890" s="32"/>
      <c r="D890" s="76"/>
      <c r="E890" s="76"/>
      <c r="F890" s="76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2.75" customHeight="1" x14ac:dyDescent="0.2">
      <c r="A891" s="212"/>
      <c r="B891" s="32"/>
      <c r="C891" s="32"/>
      <c r="D891" s="76"/>
      <c r="E891" s="76"/>
      <c r="F891" s="76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2.75" customHeight="1" x14ac:dyDescent="0.2">
      <c r="A892" s="212"/>
      <c r="B892" s="32"/>
      <c r="C892" s="32"/>
      <c r="D892" s="76"/>
      <c r="E892" s="76"/>
      <c r="F892" s="76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2.75" customHeight="1" x14ac:dyDescent="0.2">
      <c r="A893" s="212"/>
      <c r="B893" s="32"/>
      <c r="C893" s="32"/>
      <c r="D893" s="76"/>
      <c r="E893" s="76"/>
      <c r="F893" s="76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2.75" customHeight="1" x14ac:dyDescent="0.2">
      <c r="A894" s="212"/>
      <c r="B894" s="32"/>
      <c r="C894" s="32"/>
      <c r="D894" s="76"/>
      <c r="E894" s="76"/>
      <c r="F894" s="76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2.75" customHeight="1" x14ac:dyDescent="0.2">
      <c r="A895" s="212"/>
      <c r="B895" s="32"/>
      <c r="C895" s="32"/>
      <c r="D895" s="76"/>
      <c r="E895" s="76"/>
      <c r="F895" s="76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2.75" customHeight="1" x14ac:dyDescent="0.2">
      <c r="A896" s="212"/>
      <c r="B896" s="32"/>
      <c r="C896" s="32"/>
      <c r="D896" s="76"/>
      <c r="E896" s="76"/>
      <c r="F896" s="76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2.75" customHeight="1" x14ac:dyDescent="0.2">
      <c r="A897" s="212"/>
      <c r="B897" s="32"/>
      <c r="C897" s="32"/>
      <c r="D897" s="76"/>
      <c r="E897" s="76"/>
      <c r="F897" s="76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2.75" customHeight="1" x14ac:dyDescent="0.2">
      <c r="A898" s="212"/>
      <c r="B898" s="32"/>
      <c r="C898" s="32"/>
      <c r="D898" s="76"/>
      <c r="E898" s="76"/>
      <c r="F898" s="76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2.75" customHeight="1" x14ac:dyDescent="0.2">
      <c r="A899" s="212"/>
      <c r="B899" s="32"/>
      <c r="C899" s="32"/>
      <c r="D899" s="76"/>
      <c r="E899" s="76"/>
      <c r="F899" s="76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2.75" customHeight="1" x14ac:dyDescent="0.2">
      <c r="A900" s="212"/>
      <c r="B900" s="32"/>
      <c r="C900" s="32"/>
      <c r="D900" s="76"/>
      <c r="E900" s="76"/>
      <c r="F900" s="76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2.75" customHeight="1" x14ac:dyDescent="0.2">
      <c r="A901" s="212"/>
      <c r="B901" s="32"/>
      <c r="C901" s="32"/>
      <c r="D901" s="76"/>
      <c r="E901" s="76"/>
      <c r="F901" s="76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2.75" customHeight="1" x14ac:dyDescent="0.2">
      <c r="A902" s="212"/>
      <c r="B902" s="32"/>
      <c r="C902" s="32"/>
      <c r="D902" s="76"/>
      <c r="E902" s="76"/>
      <c r="F902" s="76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2.75" customHeight="1" x14ac:dyDescent="0.2">
      <c r="A903" s="212"/>
      <c r="B903" s="32"/>
      <c r="C903" s="32"/>
      <c r="D903" s="76"/>
      <c r="E903" s="76"/>
      <c r="F903" s="76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2.75" customHeight="1" x14ac:dyDescent="0.2">
      <c r="A904" s="212"/>
      <c r="B904" s="32"/>
      <c r="C904" s="32"/>
      <c r="D904" s="76"/>
      <c r="E904" s="76"/>
      <c r="F904" s="76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2.75" customHeight="1" x14ac:dyDescent="0.2">
      <c r="A905" s="212"/>
      <c r="B905" s="32"/>
      <c r="C905" s="32"/>
      <c r="D905" s="76"/>
      <c r="E905" s="76"/>
      <c r="F905" s="76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2.75" customHeight="1" x14ac:dyDescent="0.2">
      <c r="A906" s="212"/>
      <c r="B906" s="32"/>
      <c r="C906" s="32"/>
      <c r="D906" s="76"/>
      <c r="E906" s="76"/>
      <c r="F906" s="76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2.75" customHeight="1" x14ac:dyDescent="0.2">
      <c r="A907" s="212"/>
      <c r="B907" s="32"/>
      <c r="C907" s="32"/>
      <c r="D907" s="76"/>
      <c r="E907" s="76"/>
      <c r="F907" s="76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2.75" customHeight="1" x14ac:dyDescent="0.2">
      <c r="A908" s="212"/>
      <c r="B908" s="32"/>
      <c r="C908" s="32"/>
      <c r="D908" s="76"/>
      <c r="E908" s="76"/>
      <c r="F908" s="76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2.75" customHeight="1" x14ac:dyDescent="0.2">
      <c r="A909" s="212"/>
      <c r="B909" s="32"/>
      <c r="C909" s="32"/>
      <c r="D909" s="76"/>
      <c r="E909" s="76"/>
      <c r="F909" s="76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2.75" customHeight="1" x14ac:dyDescent="0.2">
      <c r="A910" s="212"/>
      <c r="B910" s="32"/>
      <c r="C910" s="32"/>
      <c r="D910" s="76"/>
      <c r="E910" s="76"/>
      <c r="F910" s="76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2.75" customHeight="1" x14ac:dyDescent="0.2">
      <c r="A911" s="212"/>
      <c r="B911" s="32"/>
      <c r="C911" s="32"/>
      <c r="D911" s="76"/>
      <c r="E911" s="76"/>
      <c r="F911" s="76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2.75" customHeight="1" x14ac:dyDescent="0.2">
      <c r="A912" s="212"/>
      <c r="B912" s="32"/>
      <c r="C912" s="32"/>
      <c r="D912" s="76"/>
      <c r="E912" s="76"/>
      <c r="F912" s="76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2.75" customHeight="1" x14ac:dyDescent="0.2">
      <c r="A913" s="212"/>
      <c r="B913" s="32"/>
      <c r="C913" s="32"/>
      <c r="D913" s="76"/>
      <c r="E913" s="76"/>
      <c r="F913" s="76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2.75" customHeight="1" x14ac:dyDescent="0.2">
      <c r="A914" s="212"/>
      <c r="B914" s="32"/>
      <c r="C914" s="32"/>
      <c r="D914" s="76"/>
      <c r="E914" s="76"/>
      <c r="F914" s="76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2.75" customHeight="1" x14ac:dyDescent="0.2">
      <c r="A915" s="212"/>
      <c r="B915" s="32"/>
      <c r="C915" s="32"/>
      <c r="D915" s="76"/>
      <c r="E915" s="76"/>
      <c r="F915" s="76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2.75" customHeight="1" x14ac:dyDescent="0.2">
      <c r="A916" s="212"/>
      <c r="B916" s="32"/>
      <c r="C916" s="32"/>
      <c r="D916" s="76"/>
      <c r="E916" s="76"/>
      <c r="F916" s="76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2.75" customHeight="1" x14ac:dyDescent="0.2">
      <c r="A917" s="212"/>
      <c r="B917" s="32"/>
      <c r="C917" s="32"/>
      <c r="D917" s="76"/>
      <c r="E917" s="76"/>
      <c r="F917" s="76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2.75" customHeight="1" x14ac:dyDescent="0.2">
      <c r="A918" s="212"/>
      <c r="B918" s="32"/>
      <c r="C918" s="32"/>
      <c r="D918" s="76"/>
      <c r="E918" s="76"/>
      <c r="F918" s="76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2.75" customHeight="1" x14ac:dyDescent="0.2">
      <c r="A919" s="212"/>
      <c r="B919" s="32"/>
      <c r="C919" s="32"/>
      <c r="D919" s="76"/>
      <c r="E919" s="76"/>
      <c r="F919" s="76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2.75" customHeight="1" x14ac:dyDescent="0.2">
      <c r="A920" s="212"/>
      <c r="B920" s="32"/>
      <c r="C920" s="32"/>
      <c r="D920" s="76"/>
      <c r="E920" s="76"/>
      <c r="F920" s="76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2.75" customHeight="1" x14ac:dyDescent="0.2">
      <c r="A921" s="212"/>
      <c r="B921" s="32"/>
      <c r="C921" s="32"/>
      <c r="D921" s="76"/>
      <c r="E921" s="76"/>
      <c r="F921" s="76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2.75" customHeight="1" x14ac:dyDescent="0.2">
      <c r="A922" s="212"/>
      <c r="B922" s="32"/>
      <c r="C922" s="32"/>
      <c r="D922" s="76"/>
      <c r="E922" s="76"/>
      <c r="F922" s="76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2.75" customHeight="1" x14ac:dyDescent="0.2">
      <c r="A923" s="212"/>
      <c r="B923" s="32"/>
      <c r="C923" s="32"/>
      <c r="D923" s="76"/>
      <c r="E923" s="76"/>
      <c r="F923" s="76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2.75" customHeight="1" x14ac:dyDescent="0.2">
      <c r="A924" s="212"/>
      <c r="B924" s="32"/>
      <c r="C924" s="32"/>
      <c r="D924" s="76"/>
      <c r="E924" s="76"/>
      <c r="F924" s="76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2.75" customHeight="1" x14ac:dyDescent="0.2">
      <c r="A925" s="212"/>
      <c r="B925" s="32"/>
      <c r="C925" s="32"/>
      <c r="D925" s="76"/>
      <c r="E925" s="76"/>
      <c r="F925" s="76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2.75" customHeight="1" x14ac:dyDescent="0.2">
      <c r="A926" s="212"/>
      <c r="B926" s="32"/>
      <c r="C926" s="32"/>
      <c r="D926" s="76"/>
      <c r="E926" s="76"/>
      <c r="F926" s="76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2.75" customHeight="1" x14ac:dyDescent="0.2">
      <c r="A927" s="212"/>
      <c r="B927" s="32"/>
      <c r="C927" s="32"/>
      <c r="D927" s="76"/>
      <c r="E927" s="76"/>
      <c r="F927" s="76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2.75" customHeight="1" x14ac:dyDescent="0.2">
      <c r="A928" s="212"/>
      <c r="B928" s="32"/>
      <c r="C928" s="32"/>
      <c r="D928" s="76"/>
      <c r="E928" s="76"/>
      <c r="F928" s="76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2.75" customHeight="1" x14ac:dyDescent="0.2">
      <c r="A929" s="212"/>
      <c r="B929" s="32"/>
      <c r="C929" s="32"/>
      <c r="D929" s="76"/>
      <c r="E929" s="76"/>
      <c r="F929" s="76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2.75" customHeight="1" x14ac:dyDescent="0.2">
      <c r="A930" s="212"/>
      <c r="B930" s="32"/>
      <c r="C930" s="32"/>
      <c r="D930" s="76"/>
      <c r="E930" s="76"/>
      <c r="F930" s="76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2.75" customHeight="1" x14ac:dyDescent="0.2">
      <c r="A931" s="212"/>
      <c r="B931" s="32"/>
      <c r="C931" s="32"/>
      <c r="D931" s="76"/>
      <c r="E931" s="76"/>
      <c r="F931" s="76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2.75" customHeight="1" x14ac:dyDescent="0.2">
      <c r="A932" s="212"/>
      <c r="B932" s="32"/>
      <c r="C932" s="32"/>
      <c r="D932" s="76"/>
      <c r="E932" s="76"/>
      <c r="F932" s="76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2.75" customHeight="1" x14ac:dyDescent="0.2">
      <c r="A933" s="212"/>
      <c r="B933" s="32"/>
      <c r="C933" s="32"/>
      <c r="D933" s="76"/>
      <c r="E933" s="76"/>
      <c r="F933" s="76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2.75" customHeight="1" x14ac:dyDescent="0.2">
      <c r="A934" s="212"/>
      <c r="B934" s="32"/>
      <c r="C934" s="32"/>
      <c r="D934" s="76"/>
      <c r="E934" s="76"/>
      <c r="F934" s="76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2.75" customHeight="1" x14ac:dyDescent="0.2">
      <c r="A935" s="212"/>
      <c r="B935" s="32"/>
      <c r="C935" s="32"/>
      <c r="D935" s="76"/>
      <c r="E935" s="76"/>
      <c r="F935" s="76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2.75" customHeight="1" x14ac:dyDescent="0.2">
      <c r="A936" s="212"/>
      <c r="B936" s="32"/>
      <c r="C936" s="32"/>
      <c r="D936" s="76"/>
      <c r="E936" s="76"/>
      <c r="F936" s="76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2.75" customHeight="1" x14ac:dyDescent="0.2">
      <c r="A937" s="212"/>
      <c r="B937" s="32"/>
      <c r="C937" s="32"/>
      <c r="D937" s="76"/>
      <c r="E937" s="76"/>
      <c r="F937" s="76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2.75" customHeight="1" x14ac:dyDescent="0.2">
      <c r="A938" s="212"/>
      <c r="B938" s="32"/>
      <c r="C938" s="32"/>
      <c r="D938" s="76"/>
      <c r="E938" s="76"/>
      <c r="F938" s="76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2.75" customHeight="1" x14ac:dyDescent="0.2">
      <c r="A939" s="212"/>
      <c r="B939" s="32"/>
      <c r="C939" s="32"/>
      <c r="D939" s="76"/>
      <c r="E939" s="76"/>
      <c r="F939" s="76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2.75" customHeight="1" x14ac:dyDescent="0.2">
      <c r="A940" s="212"/>
      <c r="B940" s="32"/>
      <c r="C940" s="32"/>
      <c r="D940" s="76"/>
      <c r="E940" s="76"/>
      <c r="F940" s="76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2.75" customHeight="1" x14ac:dyDescent="0.2">
      <c r="A941" s="212"/>
      <c r="B941" s="32"/>
      <c r="C941" s="32"/>
      <c r="D941" s="76"/>
      <c r="E941" s="76"/>
      <c r="F941" s="76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2.75" customHeight="1" x14ac:dyDescent="0.2">
      <c r="A942" s="212"/>
      <c r="B942" s="32"/>
      <c r="C942" s="32"/>
      <c r="D942" s="76"/>
      <c r="E942" s="76"/>
      <c r="F942" s="76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2.75" customHeight="1" x14ac:dyDescent="0.2">
      <c r="A943" s="212"/>
      <c r="B943" s="32"/>
      <c r="C943" s="32"/>
      <c r="D943" s="76"/>
      <c r="E943" s="76"/>
      <c r="F943" s="76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2.75" customHeight="1" x14ac:dyDescent="0.2">
      <c r="A944" s="212"/>
      <c r="B944" s="32"/>
      <c r="C944" s="32"/>
      <c r="D944" s="76"/>
      <c r="E944" s="76"/>
      <c r="F944" s="76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2.75" customHeight="1" x14ac:dyDescent="0.2">
      <c r="A945" s="212"/>
      <c r="B945" s="32"/>
      <c r="C945" s="32"/>
      <c r="D945" s="76"/>
      <c r="E945" s="76"/>
      <c r="F945" s="76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2.75" customHeight="1" x14ac:dyDescent="0.2">
      <c r="A946" s="212"/>
      <c r="B946" s="32"/>
      <c r="C946" s="32"/>
      <c r="D946" s="76"/>
      <c r="E946" s="76"/>
      <c r="F946" s="76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2.75" customHeight="1" x14ac:dyDescent="0.2">
      <c r="A947" s="212"/>
      <c r="B947" s="32"/>
      <c r="C947" s="32"/>
      <c r="D947" s="76"/>
      <c r="E947" s="76"/>
      <c r="F947" s="76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2.75" customHeight="1" x14ac:dyDescent="0.2">
      <c r="A948" s="212"/>
      <c r="B948" s="32"/>
      <c r="C948" s="32"/>
      <c r="D948" s="76"/>
      <c r="E948" s="76"/>
      <c r="F948" s="76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2.75" customHeight="1" x14ac:dyDescent="0.2">
      <c r="A949" s="212"/>
      <c r="B949" s="32"/>
      <c r="C949" s="32"/>
      <c r="D949" s="76"/>
      <c r="E949" s="76"/>
      <c r="F949" s="76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2.75" customHeight="1" x14ac:dyDescent="0.2">
      <c r="A950" s="212"/>
      <c r="B950" s="32"/>
      <c r="C950" s="32"/>
      <c r="D950" s="76"/>
      <c r="E950" s="76"/>
      <c r="F950" s="76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2.75" customHeight="1" x14ac:dyDescent="0.2">
      <c r="A951" s="212"/>
      <c r="B951" s="32"/>
      <c r="C951" s="32"/>
      <c r="D951" s="76"/>
      <c r="E951" s="76"/>
      <c r="F951" s="76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2.75" customHeight="1" x14ac:dyDescent="0.2">
      <c r="A952" s="212"/>
      <c r="B952" s="32"/>
      <c r="C952" s="32"/>
      <c r="D952" s="76"/>
      <c r="E952" s="76"/>
      <c r="F952" s="76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2.75" customHeight="1" x14ac:dyDescent="0.2">
      <c r="A953" s="212"/>
      <c r="B953" s="32"/>
      <c r="C953" s="32"/>
      <c r="D953" s="76"/>
      <c r="E953" s="76"/>
      <c r="F953" s="76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2.75" customHeight="1" x14ac:dyDescent="0.2">
      <c r="A954" s="212"/>
      <c r="B954" s="32"/>
      <c r="C954" s="32"/>
      <c r="D954" s="76"/>
      <c r="E954" s="76"/>
      <c r="F954" s="76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2.75" customHeight="1" x14ac:dyDescent="0.2">
      <c r="A955" s="212"/>
      <c r="B955" s="32"/>
      <c r="C955" s="32"/>
      <c r="D955" s="76"/>
      <c r="E955" s="76"/>
      <c r="F955" s="76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2.75" customHeight="1" x14ac:dyDescent="0.2">
      <c r="A956" s="212"/>
      <c r="B956" s="32"/>
      <c r="C956" s="32"/>
      <c r="D956" s="76"/>
      <c r="E956" s="76"/>
      <c r="F956" s="76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2.75" customHeight="1" x14ac:dyDescent="0.2">
      <c r="A957" s="212"/>
      <c r="B957" s="32"/>
      <c r="C957" s="32"/>
      <c r="D957" s="76"/>
      <c r="E957" s="76"/>
      <c r="F957" s="76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2.75" customHeight="1" x14ac:dyDescent="0.2">
      <c r="A958" s="212"/>
      <c r="B958" s="32"/>
      <c r="C958" s="32"/>
      <c r="D958" s="76"/>
      <c r="E958" s="76"/>
      <c r="F958" s="76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2.75" customHeight="1" x14ac:dyDescent="0.2">
      <c r="A959" s="212"/>
      <c r="B959" s="32"/>
      <c r="C959" s="32"/>
      <c r="D959" s="76"/>
      <c r="E959" s="76"/>
      <c r="F959" s="76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2.75" customHeight="1" x14ac:dyDescent="0.2">
      <c r="A960" s="212"/>
      <c r="B960" s="32"/>
      <c r="C960" s="32"/>
      <c r="D960" s="76"/>
      <c r="E960" s="76"/>
      <c r="F960" s="76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2.75" customHeight="1" x14ac:dyDescent="0.2">
      <c r="A961" s="212"/>
      <c r="B961" s="32"/>
      <c r="C961" s="32"/>
      <c r="D961" s="76"/>
      <c r="E961" s="76"/>
      <c r="F961" s="76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2.75" customHeight="1" x14ac:dyDescent="0.2">
      <c r="A962" s="212"/>
      <c r="B962" s="32"/>
      <c r="C962" s="32"/>
      <c r="D962" s="76"/>
      <c r="E962" s="76"/>
      <c r="F962" s="76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2.75" customHeight="1" x14ac:dyDescent="0.2">
      <c r="A963" s="212"/>
      <c r="B963" s="32"/>
      <c r="C963" s="32"/>
      <c r="D963" s="76"/>
      <c r="E963" s="76"/>
      <c r="F963" s="76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2.75" customHeight="1" x14ac:dyDescent="0.2">
      <c r="A964" s="212"/>
      <c r="B964" s="32"/>
      <c r="C964" s="32"/>
      <c r="D964" s="76"/>
      <c r="E964" s="76"/>
      <c r="F964" s="76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2.75" customHeight="1" x14ac:dyDescent="0.2">
      <c r="A965" s="212"/>
      <c r="B965" s="32"/>
      <c r="C965" s="32"/>
      <c r="D965" s="76"/>
      <c r="E965" s="76"/>
      <c r="F965" s="76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2.75" customHeight="1" x14ac:dyDescent="0.2">
      <c r="A966" s="212"/>
      <c r="B966" s="32"/>
      <c r="C966" s="32"/>
      <c r="D966" s="76"/>
      <c r="E966" s="76"/>
      <c r="F966" s="76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2.75" customHeight="1" x14ac:dyDescent="0.2">
      <c r="A967" s="212"/>
      <c r="B967" s="32"/>
      <c r="C967" s="32"/>
      <c r="D967" s="76"/>
      <c r="E967" s="76"/>
      <c r="F967" s="76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2.75" customHeight="1" x14ac:dyDescent="0.2">
      <c r="A968" s="212"/>
      <c r="B968" s="32"/>
      <c r="C968" s="32"/>
      <c r="D968" s="76"/>
      <c r="E968" s="76"/>
      <c r="F968" s="76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2.75" customHeight="1" x14ac:dyDescent="0.2">
      <c r="A969" s="212"/>
      <c r="B969" s="32"/>
      <c r="C969" s="32"/>
      <c r="D969" s="76"/>
      <c r="E969" s="76"/>
      <c r="F969" s="76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2.75" customHeight="1" x14ac:dyDescent="0.2">
      <c r="A970" s="212"/>
      <c r="B970" s="32"/>
      <c r="C970" s="32"/>
      <c r="D970" s="76"/>
      <c r="E970" s="76"/>
      <c r="F970" s="76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2.75" customHeight="1" x14ac:dyDescent="0.2">
      <c r="A971" s="212"/>
      <c r="B971" s="32"/>
      <c r="C971" s="32"/>
      <c r="D971" s="76"/>
      <c r="E971" s="76"/>
      <c r="F971" s="76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2.75" customHeight="1" x14ac:dyDescent="0.2">
      <c r="A972" s="212"/>
      <c r="B972" s="32"/>
      <c r="C972" s="32"/>
      <c r="D972" s="76"/>
      <c r="E972" s="76"/>
      <c r="F972" s="76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2.75" customHeight="1" x14ac:dyDescent="0.2">
      <c r="A973" s="212"/>
      <c r="B973" s="32"/>
      <c r="C973" s="32"/>
      <c r="D973" s="76"/>
      <c r="E973" s="76"/>
      <c r="F973" s="76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2.75" customHeight="1" x14ac:dyDescent="0.2">
      <c r="A974" s="212"/>
      <c r="B974" s="32"/>
      <c r="C974" s="32"/>
      <c r="D974" s="76"/>
      <c r="E974" s="76"/>
      <c r="F974" s="76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2.75" customHeight="1" x14ac:dyDescent="0.2">
      <c r="A975" s="212"/>
      <c r="B975" s="32"/>
      <c r="C975" s="32"/>
      <c r="D975" s="76"/>
      <c r="E975" s="76"/>
      <c r="F975" s="76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2.75" customHeight="1" x14ac:dyDescent="0.2">
      <c r="A976" s="212"/>
      <c r="B976" s="32"/>
      <c r="C976" s="32"/>
      <c r="D976" s="76"/>
      <c r="E976" s="76"/>
      <c r="F976" s="76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2.75" customHeight="1" x14ac:dyDescent="0.2">
      <c r="A977" s="212"/>
      <c r="B977" s="32"/>
      <c r="C977" s="32"/>
      <c r="D977" s="76"/>
      <c r="E977" s="76"/>
      <c r="F977" s="76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2.75" customHeight="1" x14ac:dyDescent="0.2">
      <c r="A978" s="212"/>
      <c r="B978" s="32"/>
      <c r="C978" s="32"/>
      <c r="D978" s="76"/>
      <c r="E978" s="76"/>
      <c r="F978" s="76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2.75" customHeight="1" x14ac:dyDescent="0.2">
      <c r="A979" s="212"/>
      <c r="B979" s="32"/>
      <c r="C979" s="32"/>
      <c r="D979" s="76"/>
      <c r="E979" s="76"/>
      <c r="F979" s="76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2.75" customHeight="1" x14ac:dyDescent="0.2">
      <c r="A980" s="212"/>
      <c r="B980" s="32"/>
      <c r="C980" s="32"/>
      <c r="D980" s="76"/>
      <c r="E980" s="76"/>
      <c r="F980" s="76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2.75" customHeight="1" x14ac:dyDescent="0.2">
      <c r="A981" s="212"/>
      <c r="B981" s="32"/>
      <c r="C981" s="32"/>
      <c r="D981" s="76"/>
      <c r="E981" s="76"/>
      <c r="F981" s="76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2.75" customHeight="1" x14ac:dyDescent="0.2">
      <c r="A982" s="212"/>
      <c r="B982" s="32"/>
      <c r="C982" s="32"/>
      <c r="D982" s="76"/>
      <c r="E982" s="76"/>
      <c r="F982" s="76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2.75" customHeight="1" x14ac:dyDescent="0.2">
      <c r="A983" s="212"/>
      <c r="B983" s="32"/>
      <c r="C983" s="32"/>
      <c r="D983" s="76"/>
      <c r="E983" s="76"/>
      <c r="F983" s="76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2.75" customHeight="1" x14ac:dyDescent="0.2">
      <c r="A984" s="212"/>
      <c r="B984" s="32"/>
      <c r="C984" s="32"/>
      <c r="D984" s="76"/>
      <c r="E984" s="76"/>
      <c r="F984" s="76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2.75" customHeight="1" x14ac:dyDescent="0.2">
      <c r="A985" s="212"/>
      <c r="B985" s="32"/>
      <c r="C985" s="32"/>
      <c r="D985" s="76"/>
      <c r="E985" s="76"/>
      <c r="F985" s="76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2.75" customHeight="1" x14ac:dyDescent="0.2">
      <c r="A986" s="212"/>
      <c r="B986" s="32"/>
      <c r="C986" s="32"/>
      <c r="D986" s="76"/>
      <c r="E986" s="76"/>
      <c r="F986" s="76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2.75" customHeight="1" x14ac:dyDescent="0.2">
      <c r="A987" s="212"/>
      <c r="B987" s="32"/>
      <c r="C987" s="32"/>
      <c r="D987" s="76"/>
      <c r="E987" s="76"/>
      <c r="F987" s="76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2.75" customHeight="1" x14ac:dyDescent="0.2">
      <c r="A988" s="212"/>
      <c r="B988" s="32"/>
      <c r="C988" s="32"/>
      <c r="D988" s="76"/>
      <c r="E988" s="76"/>
      <c r="F988" s="76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2.75" customHeight="1" x14ac:dyDescent="0.2">
      <c r="A989" s="212"/>
      <c r="B989" s="32"/>
      <c r="C989" s="32"/>
      <c r="D989" s="76"/>
      <c r="E989" s="76"/>
      <c r="F989" s="76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2.75" customHeight="1" x14ac:dyDescent="0.2">
      <c r="A990" s="212"/>
      <c r="B990" s="32"/>
      <c r="C990" s="32"/>
      <c r="D990" s="76"/>
      <c r="E990" s="76"/>
      <c r="F990" s="76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2.75" customHeight="1" x14ac:dyDescent="0.2">
      <c r="A991" s="212"/>
      <c r="B991" s="32"/>
      <c r="C991" s="32"/>
      <c r="D991" s="76"/>
      <c r="E991" s="76"/>
      <c r="F991" s="76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2.75" customHeight="1" x14ac:dyDescent="0.2">
      <c r="A992" s="212"/>
      <c r="B992" s="32"/>
      <c r="C992" s="32"/>
      <c r="D992" s="76"/>
      <c r="E992" s="76"/>
      <c r="F992" s="76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2.75" customHeight="1" x14ac:dyDescent="0.2">
      <c r="A993" s="212"/>
      <c r="B993" s="32"/>
      <c r="C993" s="32"/>
      <c r="D993" s="76"/>
      <c r="E993" s="76"/>
      <c r="F993" s="76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2.75" customHeight="1" x14ac:dyDescent="0.2">
      <c r="A994" s="212"/>
      <c r="B994" s="32"/>
      <c r="C994" s="32"/>
      <c r="D994" s="76"/>
      <c r="E994" s="76"/>
      <c r="F994" s="76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2.75" customHeight="1" x14ac:dyDescent="0.2">
      <c r="A995" s="212"/>
      <c r="B995" s="32"/>
      <c r="C995" s="32"/>
      <c r="D995" s="76"/>
      <c r="E995" s="76"/>
      <c r="F995" s="76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2.75" customHeight="1" x14ac:dyDescent="0.2">
      <c r="A996" s="212"/>
      <c r="B996" s="32"/>
      <c r="C996" s="32"/>
      <c r="D996" s="76"/>
      <c r="E996" s="76"/>
      <c r="F996" s="76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2.75" customHeight="1" x14ac:dyDescent="0.2">
      <c r="A997" s="212"/>
      <c r="B997" s="32"/>
      <c r="C997" s="32"/>
      <c r="D997" s="76"/>
      <c r="E997" s="76"/>
      <c r="F997" s="76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2.75" customHeight="1" x14ac:dyDescent="0.2">
      <c r="A998" s="212"/>
      <c r="B998" s="32"/>
      <c r="C998" s="32"/>
      <c r="D998" s="76"/>
      <c r="E998" s="76"/>
      <c r="F998" s="76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2.75" customHeight="1" x14ac:dyDescent="0.2">
      <c r="A999" s="212"/>
      <c r="B999" s="32"/>
      <c r="C999" s="32"/>
      <c r="D999" s="76"/>
      <c r="E999" s="76"/>
      <c r="F999" s="76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2.75" customHeight="1" x14ac:dyDescent="0.2">
      <c r="A1000" s="212"/>
      <c r="B1000" s="32"/>
      <c r="C1000" s="32"/>
      <c r="D1000" s="76"/>
      <c r="E1000" s="76"/>
      <c r="F1000" s="76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76"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5:C5"/>
    <mergeCell ref="B6:C6"/>
    <mergeCell ref="B7:C7"/>
    <mergeCell ref="B9:C9"/>
    <mergeCell ref="B11:C11"/>
    <mergeCell ref="A2:A4"/>
    <mergeCell ref="D2:F2"/>
    <mergeCell ref="G2:I2"/>
    <mergeCell ref="J2:L2"/>
    <mergeCell ref="M2:O2"/>
    <mergeCell ref="B2:C4"/>
    <mergeCell ref="S2:U2"/>
    <mergeCell ref="V2:X2"/>
    <mergeCell ref="Y2:AA2"/>
    <mergeCell ref="AB2:AD2"/>
    <mergeCell ref="D3:F3"/>
    <mergeCell ref="G3:I3"/>
    <mergeCell ref="J3:L3"/>
    <mergeCell ref="M3:O3"/>
    <mergeCell ref="S3:U3"/>
    <mergeCell ref="V3:X3"/>
    <mergeCell ref="Y3:AA3"/>
    <mergeCell ref="AB3:AD3"/>
    <mergeCell ref="P2:R2"/>
    <mergeCell ref="P3:R3"/>
    <mergeCell ref="B63:C63"/>
    <mergeCell ref="B64:C64"/>
    <mergeCell ref="B66:C66"/>
    <mergeCell ref="B68:C68"/>
    <mergeCell ref="B50:C50"/>
    <mergeCell ref="B51:C51"/>
    <mergeCell ref="B52:C52"/>
    <mergeCell ref="B53:C53"/>
    <mergeCell ref="B55:C55"/>
    <mergeCell ref="B56:C56"/>
    <mergeCell ref="B57:C57"/>
    <mergeCell ref="B49:C49"/>
    <mergeCell ref="B58:C58"/>
    <mergeCell ref="B59:C59"/>
    <mergeCell ref="B61:C61"/>
    <mergeCell ref="B62:C62"/>
    <mergeCell ref="B43:C43"/>
    <mergeCell ref="B44:C44"/>
    <mergeCell ref="B46:C46"/>
    <mergeCell ref="B47:C47"/>
    <mergeCell ref="B48:C48"/>
    <mergeCell ref="B38:C38"/>
    <mergeCell ref="B39:C39"/>
    <mergeCell ref="B40:C40"/>
    <mergeCell ref="B41:C41"/>
    <mergeCell ref="B42:C42"/>
    <mergeCell ref="B32:C32"/>
    <mergeCell ref="B33:C33"/>
    <mergeCell ref="B34:C34"/>
    <mergeCell ref="B35:C35"/>
    <mergeCell ref="B37:C37"/>
    <mergeCell ref="B27:C27"/>
    <mergeCell ref="B28:C28"/>
    <mergeCell ref="B29:C29"/>
    <mergeCell ref="B30:C30"/>
    <mergeCell ref="B31:C31"/>
  </mergeCells>
  <printOptions horizontalCentered="1"/>
  <pageMargins left="0.31496062992125984" right="0.31496062992125984" top="0.74803149606299213" bottom="0.55118110236220474" header="0" footer="0"/>
  <pageSetup paperSize="9" scale="53" orientation="landscape" cellComments="atEnd"/>
  <headerFooter>
    <oddHeader>&amp;CMartonvásár Város Önkormányzatának kiadásai 2020. Városfejlesztési feladatok saját forrásból&amp;R 5/b. melléklet</oddHeader>
  </headerFooter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7.125" customWidth="1"/>
    <col min="2" max="2" width="6.25" customWidth="1"/>
    <col min="3" max="3" width="27.125" customWidth="1"/>
    <col min="4" max="4" width="10" customWidth="1"/>
    <col min="5" max="5" width="7.375" customWidth="1"/>
    <col min="6" max="6" width="9" customWidth="1"/>
    <col min="7" max="7" width="7" customWidth="1"/>
    <col min="8" max="8" width="6.25" customWidth="1"/>
    <col min="9" max="9" width="7.125" customWidth="1"/>
    <col min="10" max="10" width="6.875" customWidth="1"/>
    <col min="11" max="11" width="6.75" customWidth="1"/>
    <col min="12" max="27" width="6.875" customWidth="1"/>
    <col min="28" max="28" width="6.25" customWidth="1"/>
    <col min="29" max="29" width="7" customWidth="1"/>
    <col min="30" max="30" width="6.625" customWidth="1"/>
    <col min="31" max="31" width="7" customWidth="1"/>
    <col min="32" max="32" width="6.875" customWidth="1"/>
    <col min="33" max="33" width="6.375" customWidth="1"/>
    <col min="34" max="36" width="7.75" customWidth="1"/>
  </cols>
  <sheetData>
    <row r="1" spans="1:36" ht="12.75" customHeight="1" x14ac:dyDescent="0.25">
      <c r="A1" s="212"/>
      <c r="B1" s="32"/>
      <c r="C1" s="3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5" t="s">
        <v>414</v>
      </c>
      <c r="AF1" s="5"/>
      <c r="AG1" s="5"/>
      <c r="AH1" s="312"/>
      <c r="AI1" s="312"/>
      <c r="AJ1" s="312"/>
    </row>
    <row r="2" spans="1:36" ht="28.5" customHeight="1" x14ac:dyDescent="0.2">
      <c r="A2" s="821" t="s">
        <v>118</v>
      </c>
      <c r="B2" s="824" t="s">
        <v>63</v>
      </c>
      <c r="C2" s="780"/>
      <c r="D2" s="826" t="s">
        <v>278</v>
      </c>
      <c r="E2" s="768"/>
      <c r="F2" s="769"/>
      <c r="G2" s="820" t="s">
        <v>503</v>
      </c>
      <c r="H2" s="766"/>
      <c r="I2" s="754"/>
      <c r="J2" s="820" t="s">
        <v>504</v>
      </c>
      <c r="K2" s="766"/>
      <c r="L2" s="754"/>
      <c r="M2" s="820" t="s">
        <v>505</v>
      </c>
      <c r="N2" s="766"/>
      <c r="O2" s="754"/>
      <c r="P2" s="820" t="s">
        <v>506</v>
      </c>
      <c r="Q2" s="766"/>
      <c r="R2" s="754"/>
      <c r="S2" s="820" t="s">
        <v>507</v>
      </c>
      <c r="T2" s="766"/>
      <c r="U2" s="754"/>
      <c r="V2" s="820" t="s">
        <v>508</v>
      </c>
      <c r="W2" s="766"/>
      <c r="X2" s="754"/>
      <c r="Y2" s="820" t="s">
        <v>509</v>
      </c>
      <c r="Z2" s="766"/>
      <c r="AA2" s="754"/>
      <c r="AB2" s="820" t="s">
        <v>510</v>
      </c>
      <c r="AC2" s="766"/>
      <c r="AD2" s="754"/>
      <c r="AE2" s="820" t="s">
        <v>280</v>
      </c>
      <c r="AF2" s="766"/>
      <c r="AG2" s="754"/>
      <c r="AH2" s="817" t="s">
        <v>511</v>
      </c>
      <c r="AI2" s="768"/>
      <c r="AJ2" s="769"/>
    </row>
    <row r="3" spans="1:36" ht="14.25" customHeight="1" x14ac:dyDescent="0.2">
      <c r="A3" s="822"/>
      <c r="B3" s="807"/>
      <c r="C3" s="794"/>
      <c r="D3" s="819"/>
      <c r="E3" s="766"/>
      <c r="F3" s="785"/>
      <c r="G3" s="819" t="s">
        <v>512</v>
      </c>
      <c r="H3" s="766"/>
      <c r="I3" s="754"/>
      <c r="J3" s="820" t="s">
        <v>512</v>
      </c>
      <c r="K3" s="766"/>
      <c r="L3" s="754"/>
      <c r="M3" s="820" t="s">
        <v>512</v>
      </c>
      <c r="N3" s="766"/>
      <c r="O3" s="754"/>
      <c r="P3" s="820" t="s">
        <v>512</v>
      </c>
      <c r="Q3" s="766"/>
      <c r="R3" s="754"/>
      <c r="S3" s="820" t="s">
        <v>512</v>
      </c>
      <c r="T3" s="766"/>
      <c r="U3" s="754"/>
      <c r="V3" s="820" t="s">
        <v>512</v>
      </c>
      <c r="W3" s="766"/>
      <c r="X3" s="754"/>
      <c r="Y3" s="820" t="s">
        <v>513</v>
      </c>
      <c r="Z3" s="766"/>
      <c r="AA3" s="754"/>
      <c r="AB3" s="820" t="s">
        <v>512</v>
      </c>
      <c r="AC3" s="766"/>
      <c r="AD3" s="754"/>
      <c r="AE3" s="820" t="s">
        <v>512</v>
      </c>
      <c r="AF3" s="766"/>
      <c r="AG3" s="754"/>
      <c r="AH3" s="820" t="s">
        <v>512</v>
      </c>
      <c r="AI3" s="766"/>
      <c r="AJ3" s="785"/>
    </row>
    <row r="4" spans="1:36" ht="14.25" customHeight="1" x14ac:dyDescent="0.2">
      <c r="A4" s="773"/>
      <c r="B4" s="808"/>
      <c r="C4" s="783"/>
      <c r="D4" s="354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65</v>
      </c>
      <c r="R4" s="72" t="s">
        <v>386</v>
      </c>
      <c r="S4" s="72" t="s">
        <v>64</v>
      </c>
      <c r="T4" s="72" t="s">
        <v>65</v>
      </c>
      <c r="U4" s="72" t="s">
        <v>386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72" t="s">
        <v>386</v>
      </c>
      <c r="AB4" s="72" t="s">
        <v>64</v>
      </c>
      <c r="AC4" s="72" t="s">
        <v>65</v>
      </c>
      <c r="AD4" s="72" t="s">
        <v>386</v>
      </c>
      <c r="AE4" s="72" t="s">
        <v>64</v>
      </c>
      <c r="AF4" s="72" t="s">
        <v>65</v>
      </c>
      <c r="AG4" s="314" t="s">
        <v>386</v>
      </c>
      <c r="AH4" s="72" t="s">
        <v>64</v>
      </c>
      <c r="AI4" s="72" t="s">
        <v>65</v>
      </c>
      <c r="AJ4" s="353" t="s">
        <v>386</v>
      </c>
    </row>
    <row r="5" spans="1:36" ht="12.75" customHeight="1" x14ac:dyDescent="0.2">
      <c r="A5" s="355" t="s">
        <v>387</v>
      </c>
      <c r="B5" s="802" t="s">
        <v>388</v>
      </c>
      <c r="C5" s="785"/>
      <c r="D5" s="203">
        <f t="shared" ref="D5:F5" si="0">+G5+J5+AB5+AE5+M5+V5+Y5+P5+S5+AH5</f>
        <v>0</v>
      </c>
      <c r="E5" s="54">
        <f t="shared" si="0"/>
        <v>0</v>
      </c>
      <c r="F5" s="158">
        <f t="shared" si="0"/>
        <v>0</v>
      </c>
      <c r="G5" s="199"/>
      <c r="H5" s="54"/>
      <c r="I5" s="54">
        <f t="shared" ref="I5:I7" si="1">+H5+G5</f>
        <v>0</v>
      </c>
      <c r="J5" s="66"/>
      <c r="K5" s="54"/>
      <c r="L5" s="54">
        <f t="shared" ref="L5:L7" si="2">+K5+J5</f>
        <v>0</v>
      </c>
      <c r="M5" s="66"/>
      <c r="N5" s="54"/>
      <c r="O5" s="54">
        <f t="shared" ref="O5:O7" si="3">+N5+M5</f>
        <v>0</v>
      </c>
      <c r="P5" s="66"/>
      <c r="Q5" s="54"/>
      <c r="R5" s="54">
        <f t="shared" ref="R5:R7" si="4">+Q5+P5</f>
        <v>0</v>
      </c>
      <c r="S5" s="66"/>
      <c r="T5" s="54"/>
      <c r="U5" s="54">
        <f t="shared" ref="U5:U7" si="5">+T5+S5</f>
        <v>0</v>
      </c>
      <c r="V5" s="66"/>
      <c r="W5" s="54"/>
      <c r="X5" s="54">
        <f t="shared" ref="X5:X6" si="6">+W5+V5</f>
        <v>0</v>
      </c>
      <c r="Y5" s="54"/>
      <c r="Z5" s="54"/>
      <c r="AA5" s="54">
        <f t="shared" ref="AA5:AA7" si="7">+Z5+Y5</f>
        <v>0</v>
      </c>
      <c r="AB5" s="66"/>
      <c r="AC5" s="54"/>
      <c r="AD5" s="54">
        <f t="shared" ref="AD5:AD7" si="8">+AB5+AC5</f>
        <v>0</v>
      </c>
      <c r="AE5" s="66"/>
      <c r="AF5" s="54"/>
      <c r="AG5" s="289">
        <f t="shared" ref="AG5:AG7" si="9">+AF5+AE5</f>
        <v>0</v>
      </c>
      <c r="AH5" s="54"/>
      <c r="AI5" s="54"/>
      <c r="AJ5" s="158">
        <f t="shared" ref="AJ5:AJ7" si="10">+AI5+AH5</f>
        <v>0</v>
      </c>
    </row>
    <row r="6" spans="1:36" ht="12.75" customHeight="1" x14ac:dyDescent="0.2">
      <c r="A6" s="355" t="s">
        <v>389</v>
      </c>
      <c r="B6" s="802" t="s">
        <v>390</v>
      </c>
      <c r="C6" s="785"/>
      <c r="D6" s="203">
        <f t="shared" ref="D6:F6" si="11">+G6+J6+AB6+AE6+M6+V6+Y6+P6+S6+AH6</f>
        <v>2280</v>
      </c>
      <c r="E6" s="54">
        <f t="shared" si="11"/>
        <v>0</v>
      </c>
      <c r="F6" s="158">
        <f t="shared" si="11"/>
        <v>2280</v>
      </c>
      <c r="G6" s="199"/>
      <c r="H6" s="54"/>
      <c r="I6" s="54">
        <f t="shared" si="1"/>
        <v>0</v>
      </c>
      <c r="J6" s="66"/>
      <c r="K6" s="54"/>
      <c r="L6" s="54">
        <f t="shared" si="2"/>
        <v>0</v>
      </c>
      <c r="M6" s="66">
        <v>2280</v>
      </c>
      <c r="N6" s="54"/>
      <c r="O6" s="54">
        <f t="shared" si="3"/>
        <v>2280</v>
      </c>
      <c r="P6" s="66"/>
      <c r="Q6" s="54"/>
      <c r="R6" s="54">
        <f t="shared" si="4"/>
        <v>0</v>
      </c>
      <c r="S6" s="66"/>
      <c r="T6" s="54"/>
      <c r="U6" s="54">
        <f t="shared" si="5"/>
        <v>0</v>
      </c>
      <c r="V6" s="66"/>
      <c r="W6" s="54"/>
      <c r="X6" s="54">
        <f t="shared" si="6"/>
        <v>0</v>
      </c>
      <c r="Y6" s="54"/>
      <c r="Z6" s="54"/>
      <c r="AA6" s="54">
        <f t="shared" si="7"/>
        <v>0</v>
      </c>
      <c r="AB6" s="66"/>
      <c r="AC6" s="54"/>
      <c r="AD6" s="54">
        <f t="shared" si="8"/>
        <v>0</v>
      </c>
      <c r="AE6" s="66"/>
      <c r="AF6" s="54"/>
      <c r="AG6" s="289">
        <f t="shared" si="9"/>
        <v>0</v>
      </c>
      <c r="AH6" s="54"/>
      <c r="AI6" s="54"/>
      <c r="AJ6" s="158">
        <f t="shared" si="10"/>
        <v>0</v>
      </c>
    </row>
    <row r="7" spans="1:36" ht="12.75" customHeight="1" x14ac:dyDescent="0.2">
      <c r="A7" s="355" t="s">
        <v>391</v>
      </c>
      <c r="B7" s="802" t="s">
        <v>121</v>
      </c>
      <c r="C7" s="785"/>
      <c r="D7" s="203">
        <f t="shared" ref="D7:F7" si="12">+G7+J7+AB7+AE7+M7+V7+Y7+P7+S7+AH7</f>
        <v>2280</v>
      </c>
      <c r="E7" s="54">
        <f t="shared" si="12"/>
        <v>0</v>
      </c>
      <c r="F7" s="158">
        <f t="shared" si="12"/>
        <v>2280</v>
      </c>
      <c r="G7" s="54">
        <f>+G5+G6</f>
        <v>0</v>
      </c>
      <c r="H7" s="54">
        <f>+H6+H5</f>
        <v>0</v>
      </c>
      <c r="I7" s="54">
        <f t="shared" si="1"/>
        <v>0</v>
      </c>
      <c r="J7" s="54">
        <f>+J5+J6</f>
        <v>0</v>
      </c>
      <c r="K7" s="54">
        <f>+K6+K5</f>
        <v>0</v>
      </c>
      <c r="L7" s="54">
        <f t="shared" si="2"/>
        <v>0</v>
      </c>
      <c r="M7" s="54">
        <f>+M5+M6</f>
        <v>2280</v>
      </c>
      <c r="N7" s="54">
        <f>+N6+N5</f>
        <v>0</v>
      </c>
      <c r="O7" s="54">
        <f t="shared" si="3"/>
        <v>2280</v>
      </c>
      <c r="P7" s="54">
        <f>+P5+P6</f>
        <v>0</v>
      </c>
      <c r="Q7" s="54">
        <f>+Q6+Q5</f>
        <v>0</v>
      </c>
      <c r="R7" s="54">
        <f t="shared" si="4"/>
        <v>0</v>
      </c>
      <c r="S7" s="54">
        <f>+S5+S6</f>
        <v>0</v>
      </c>
      <c r="T7" s="54">
        <f>+T6+T5</f>
        <v>0</v>
      </c>
      <c r="U7" s="54">
        <f t="shared" si="5"/>
        <v>0</v>
      </c>
      <c r="V7" s="54">
        <f>+V5+V6</f>
        <v>0</v>
      </c>
      <c r="W7" s="54">
        <f t="shared" ref="W7:Z7" si="13">+W6+W5</f>
        <v>0</v>
      </c>
      <c r="X7" s="54">
        <f t="shared" si="13"/>
        <v>0</v>
      </c>
      <c r="Y7" s="54">
        <f t="shared" si="13"/>
        <v>0</v>
      </c>
      <c r="Z7" s="54">
        <f t="shared" si="13"/>
        <v>0</v>
      </c>
      <c r="AA7" s="54">
        <f t="shared" si="7"/>
        <v>0</v>
      </c>
      <c r="AB7" s="54">
        <f>+AB5+AB6</f>
        <v>0</v>
      </c>
      <c r="AC7" s="54">
        <f>+AC6+AC5</f>
        <v>0</v>
      </c>
      <c r="AD7" s="54">
        <f t="shared" si="8"/>
        <v>0</v>
      </c>
      <c r="AE7" s="54">
        <f>+AE5+AE6</f>
        <v>0</v>
      </c>
      <c r="AF7" s="54">
        <f>+AF6+AF5</f>
        <v>0</v>
      </c>
      <c r="AG7" s="289">
        <f t="shared" si="9"/>
        <v>0</v>
      </c>
      <c r="AH7" s="54">
        <f t="shared" ref="AH7:AI7" si="14">+AH6+AH5</f>
        <v>0</v>
      </c>
      <c r="AI7" s="54">
        <f t="shared" si="14"/>
        <v>0</v>
      </c>
      <c r="AJ7" s="158">
        <f t="shared" si="10"/>
        <v>0</v>
      </c>
    </row>
    <row r="8" spans="1:36" ht="12" customHeight="1" x14ac:dyDescent="0.2">
      <c r="A8" s="356"/>
      <c r="B8" s="357"/>
      <c r="C8" s="293"/>
      <c r="D8" s="286"/>
      <c r="E8" s="286"/>
      <c r="F8" s="358"/>
      <c r="G8" s="55"/>
      <c r="H8" s="55"/>
      <c r="I8" s="286"/>
      <c r="J8" s="55"/>
      <c r="K8" s="55"/>
      <c r="L8" s="286"/>
      <c r="M8" s="55"/>
      <c r="N8" s="55"/>
      <c r="O8" s="286"/>
      <c r="P8" s="55"/>
      <c r="Q8" s="55"/>
      <c r="R8" s="286"/>
      <c r="S8" s="55"/>
      <c r="T8" s="55"/>
      <c r="U8" s="286"/>
      <c r="V8" s="55"/>
      <c r="W8" s="55"/>
      <c r="X8" s="286"/>
      <c r="Y8" s="55"/>
      <c r="Z8" s="55"/>
      <c r="AA8" s="286"/>
      <c r="AB8" s="55"/>
      <c r="AC8" s="55"/>
      <c r="AD8" s="286"/>
      <c r="AE8" s="55"/>
      <c r="AF8" s="55"/>
      <c r="AG8" s="286"/>
      <c r="AH8" s="359"/>
      <c r="AI8" s="55"/>
      <c r="AJ8" s="358"/>
    </row>
    <row r="9" spans="1:36" ht="12.75" customHeight="1" x14ac:dyDescent="0.2">
      <c r="A9" s="355" t="s">
        <v>392</v>
      </c>
      <c r="B9" s="802" t="s">
        <v>124</v>
      </c>
      <c r="C9" s="785"/>
      <c r="D9" s="203">
        <f t="shared" ref="D9:F9" si="15">+G9+J9+AB9+AE9+M9+V9+Y9+P9+S9+AH9</f>
        <v>411</v>
      </c>
      <c r="E9" s="54">
        <f t="shared" si="15"/>
        <v>0</v>
      </c>
      <c r="F9" s="158">
        <f t="shared" si="15"/>
        <v>411</v>
      </c>
      <c r="G9" s="199"/>
      <c r="H9" s="54"/>
      <c r="I9" s="54">
        <f>+H9+G9</f>
        <v>0</v>
      </c>
      <c r="J9" s="66"/>
      <c r="K9" s="54"/>
      <c r="L9" s="54">
        <f>+K9+J9</f>
        <v>0</v>
      </c>
      <c r="M9" s="66">
        <v>411</v>
      </c>
      <c r="N9" s="54"/>
      <c r="O9" s="54">
        <f>+N9+M9</f>
        <v>411</v>
      </c>
      <c r="P9" s="66"/>
      <c r="Q9" s="54"/>
      <c r="R9" s="54">
        <f>+Q9+P9</f>
        <v>0</v>
      </c>
      <c r="S9" s="66"/>
      <c r="T9" s="54"/>
      <c r="U9" s="54">
        <f>+T9+S9</f>
        <v>0</v>
      </c>
      <c r="V9" s="66"/>
      <c r="W9" s="54"/>
      <c r="X9" s="54">
        <f>+W9+V9</f>
        <v>0</v>
      </c>
      <c r="Y9" s="54"/>
      <c r="Z9" s="54"/>
      <c r="AA9" s="54">
        <f>+Z9+Y9</f>
        <v>0</v>
      </c>
      <c r="AB9" s="66"/>
      <c r="AC9" s="54"/>
      <c r="AD9" s="54">
        <f>+AB9+AC9</f>
        <v>0</v>
      </c>
      <c r="AE9" s="66"/>
      <c r="AF9" s="54"/>
      <c r="AG9" s="289">
        <f>+AF9+AE9</f>
        <v>0</v>
      </c>
      <c r="AH9" s="54"/>
      <c r="AI9" s="54"/>
      <c r="AJ9" s="158">
        <f>+AI9+AH9</f>
        <v>0</v>
      </c>
    </row>
    <row r="10" spans="1:36" ht="11.25" customHeight="1" x14ac:dyDescent="0.2">
      <c r="A10" s="291"/>
      <c r="B10" s="32"/>
      <c r="C10" s="299"/>
      <c r="D10" s="286"/>
      <c r="E10" s="286"/>
      <c r="F10" s="358"/>
      <c r="G10" s="5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286"/>
      <c r="S10" s="55"/>
      <c r="T10" s="55"/>
      <c r="U10" s="286"/>
      <c r="V10" s="55"/>
      <c r="W10" s="55"/>
      <c r="X10" s="286"/>
      <c r="Y10" s="55"/>
      <c r="Z10" s="55"/>
      <c r="AA10" s="286"/>
      <c r="AB10" s="55"/>
      <c r="AC10" s="55"/>
      <c r="AD10" s="286"/>
      <c r="AE10" s="55"/>
      <c r="AF10" s="55"/>
      <c r="AG10" s="286"/>
      <c r="AH10" s="359"/>
      <c r="AI10" s="55"/>
      <c r="AJ10" s="358"/>
    </row>
    <row r="11" spans="1:36" ht="12.75" customHeight="1" x14ac:dyDescent="0.2">
      <c r="A11" s="360" t="s">
        <v>417</v>
      </c>
      <c r="B11" s="801" t="s">
        <v>418</v>
      </c>
      <c r="C11" s="785"/>
      <c r="D11" s="203">
        <f t="shared" ref="D11:F11" si="16">+G11+J11+AB11+AE11+M11+V11+Y11+P11+S11+AH11</f>
        <v>0</v>
      </c>
      <c r="E11" s="54">
        <f t="shared" si="16"/>
        <v>0</v>
      </c>
      <c r="F11" s="158">
        <f t="shared" si="16"/>
        <v>0</v>
      </c>
      <c r="G11" s="199"/>
      <c r="H11" s="66"/>
      <c r="I11" s="54">
        <f t="shared" ref="I11:I35" si="17">+H11+G11</f>
        <v>0</v>
      </c>
      <c r="J11" s="66"/>
      <c r="K11" s="66"/>
      <c r="L11" s="54">
        <f t="shared" ref="L11:L35" si="18">+K11+J11</f>
        <v>0</v>
      </c>
      <c r="M11" s="66"/>
      <c r="N11" s="66"/>
      <c r="O11" s="54">
        <f t="shared" ref="O11:O35" si="19">+N11+M11</f>
        <v>0</v>
      </c>
      <c r="P11" s="66"/>
      <c r="Q11" s="66"/>
      <c r="R11" s="54">
        <f t="shared" ref="R11:R35" si="20">+Q11+P11</f>
        <v>0</v>
      </c>
      <c r="S11" s="66"/>
      <c r="T11" s="66"/>
      <c r="U11" s="54">
        <f t="shared" ref="U11:U35" si="21">+T11+S11</f>
        <v>0</v>
      </c>
      <c r="V11" s="66"/>
      <c r="W11" s="66"/>
      <c r="X11" s="54">
        <f t="shared" ref="X11:X35" si="22">+W11+V11</f>
        <v>0</v>
      </c>
      <c r="Y11" s="66"/>
      <c r="Z11" s="66"/>
      <c r="AA11" s="54">
        <f t="shared" ref="AA11:AA35" si="23">+Z11+Y11</f>
        <v>0</v>
      </c>
      <c r="AB11" s="66"/>
      <c r="AC11" s="66"/>
      <c r="AD11" s="54">
        <f t="shared" ref="AD11:AD35" si="24">+AB11+AC11</f>
        <v>0</v>
      </c>
      <c r="AE11" s="66"/>
      <c r="AF11" s="66"/>
      <c r="AG11" s="289">
        <f t="shared" ref="AG11:AG35" si="25">+AF11+AE11</f>
        <v>0</v>
      </c>
      <c r="AH11" s="66"/>
      <c r="AI11" s="66"/>
      <c r="AJ11" s="158">
        <f t="shared" ref="AJ11:AJ35" si="26">+AI11+AH11</f>
        <v>0</v>
      </c>
    </row>
    <row r="12" spans="1:36" ht="12.75" customHeight="1" x14ac:dyDescent="0.2">
      <c r="A12" s="360" t="s">
        <v>419</v>
      </c>
      <c r="B12" s="801" t="s">
        <v>420</v>
      </c>
      <c r="C12" s="785"/>
      <c r="D12" s="203">
        <f t="shared" ref="D12:F12" si="27">+G12+J12+AB12+AE12+M12+V12+Y12+P12+S12+AH12</f>
        <v>311</v>
      </c>
      <c r="E12" s="54">
        <f t="shared" si="27"/>
        <v>1244</v>
      </c>
      <c r="F12" s="158">
        <f t="shared" si="27"/>
        <v>1555</v>
      </c>
      <c r="G12" s="199"/>
      <c r="H12" s="66"/>
      <c r="I12" s="54">
        <f t="shared" si="17"/>
        <v>0</v>
      </c>
      <c r="J12" s="66"/>
      <c r="K12" s="66"/>
      <c r="L12" s="54">
        <f t="shared" si="18"/>
        <v>0</v>
      </c>
      <c r="M12" s="66"/>
      <c r="N12" s="66"/>
      <c r="O12" s="54">
        <f t="shared" si="19"/>
        <v>0</v>
      </c>
      <c r="P12" s="66">
        <v>150</v>
      </c>
      <c r="Q12" s="66">
        <v>601</v>
      </c>
      <c r="R12" s="54">
        <f t="shared" si="20"/>
        <v>751</v>
      </c>
      <c r="S12" s="66">
        <v>161</v>
      </c>
      <c r="T12" s="66">
        <v>643</v>
      </c>
      <c r="U12" s="54">
        <f t="shared" si="21"/>
        <v>804</v>
      </c>
      <c r="V12" s="66"/>
      <c r="W12" s="66"/>
      <c r="X12" s="54">
        <f t="shared" si="22"/>
        <v>0</v>
      </c>
      <c r="Y12" s="66"/>
      <c r="Z12" s="66"/>
      <c r="AA12" s="54">
        <f t="shared" si="23"/>
        <v>0</v>
      </c>
      <c r="AB12" s="66"/>
      <c r="AC12" s="66"/>
      <c r="AD12" s="54">
        <f t="shared" si="24"/>
        <v>0</v>
      </c>
      <c r="AE12" s="66"/>
      <c r="AF12" s="66"/>
      <c r="AG12" s="289">
        <f t="shared" si="25"/>
        <v>0</v>
      </c>
      <c r="AH12" s="66"/>
      <c r="AI12" s="66"/>
      <c r="AJ12" s="158">
        <f t="shared" si="26"/>
        <v>0</v>
      </c>
    </row>
    <row r="13" spans="1:36" ht="12.75" customHeight="1" x14ac:dyDescent="0.2">
      <c r="A13" s="360" t="s">
        <v>421</v>
      </c>
      <c r="B13" s="801" t="s">
        <v>422</v>
      </c>
      <c r="C13" s="785"/>
      <c r="D13" s="203">
        <f t="shared" ref="D13:F13" si="28">+G13+J13+AB13+AE13+M13+V13+Y13+P13+S13+AH13</f>
        <v>0</v>
      </c>
      <c r="E13" s="54">
        <f t="shared" si="28"/>
        <v>0</v>
      </c>
      <c r="F13" s="158">
        <f t="shared" si="28"/>
        <v>0</v>
      </c>
      <c r="G13" s="199"/>
      <c r="H13" s="66"/>
      <c r="I13" s="54">
        <f t="shared" si="17"/>
        <v>0</v>
      </c>
      <c r="J13" s="66"/>
      <c r="K13" s="66"/>
      <c r="L13" s="54">
        <f t="shared" si="18"/>
        <v>0</v>
      </c>
      <c r="M13" s="66"/>
      <c r="N13" s="66"/>
      <c r="O13" s="54">
        <f t="shared" si="19"/>
        <v>0</v>
      </c>
      <c r="P13" s="66"/>
      <c r="Q13" s="66"/>
      <c r="R13" s="54">
        <f t="shared" si="20"/>
        <v>0</v>
      </c>
      <c r="S13" s="66"/>
      <c r="T13" s="66"/>
      <c r="U13" s="54">
        <f t="shared" si="21"/>
        <v>0</v>
      </c>
      <c r="V13" s="66"/>
      <c r="W13" s="66"/>
      <c r="X13" s="54">
        <f t="shared" si="22"/>
        <v>0</v>
      </c>
      <c r="Y13" s="66"/>
      <c r="Z13" s="66"/>
      <c r="AA13" s="54">
        <f t="shared" si="23"/>
        <v>0</v>
      </c>
      <c r="AB13" s="66"/>
      <c r="AC13" s="66"/>
      <c r="AD13" s="54">
        <f t="shared" si="24"/>
        <v>0</v>
      </c>
      <c r="AE13" s="66"/>
      <c r="AF13" s="66"/>
      <c r="AG13" s="289">
        <f t="shared" si="25"/>
        <v>0</v>
      </c>
      <c r="AH13" s="66"/>
      <c r="AI13" s="66"/>
      <c r="AJ13" s="158">
        <f t="shared" si="26"/>
        <v>0</v>
      </c>
    </row>
    <row r="14" spans="1:36" ht="12.75" customHeight="1" x14ac:dyDescent="0.2">
      <c r="A14" s="355" t="s">
        <v>393</v>
      </c>
      <c r="B14" s="802" t="s">
        <v>394</v>
      </c>
      <c r="C14" s="785"/>
      <c r="D14" s="203">
        <f t="shared" ref="D14:F14" si="29">+G14+J14+AB14+AE14+M14+V14+Y14+P14+S14+AH14</f>
        <v>311</v>
      </c>
      <c r="E14" s="54">
        <f t="shared" si="29"/>
        <v>1244</v>
      </c>
      <c r="F14" s="158">
        <f t="shared" si="29"/>
        <v>1555</v>
      </c>
      <c r="G14" s="203">
        <f t="shared" ref="G14:H14" si="30">SUM(G11:G13)</f>
        <v>0</v>
      </c>
      <c r="H14" s="54">
        <f t="shared" si="30"/>
        <v>0</v>
      </c>
      <c r="I14" s="54">
        <f t="shared" si="17"/>
        <v>0</v>
      </c>
      <c r="J14" s="54">
        <f t="shared" ref="J14:K14" si="31">SUM(J11:J13)</f>
        <v>0</v>
      </c>
      <c r="K14" s="54">
        <f t="shared" si="31"/>
        <v>0</v>
      </c>
      <c r="L14" s="54">
        <f t="shared" si="18"/>
        <v>0</v>
      </c>
      <c r="M14" s="54">
        <f t="shared" ref="M14:N14" si="32">SUM(M11:M13)</f>
        <v>0</v>
      </c>
      <c r="N14" s="54">
        <f t="shared" si="32"/>
        <v>0</v>
      </c>
      <c r="O14" s="54">
        <f t="shared" si="19"/>
        <v>0</v>
      </c>
      <c r="P14" s="54">
        <f t="shared" ref="P14:Q14" si="33">SUM(P11:P13)</f>
        <v>150</v>
      </c>
      <c r="Q14" s="54">
        <f t="shared" si="33"/>
        <v>601</v>
      </c>
      <c r="R14" s="54">
        <f t="shared" si="20"/>
        <v>751</v>
      </c>
      <c r="S14" s="54">
        <f t="shared" ref="S14:T14" si="34">SUM(S11:S13)</f>
        <v>161</v>
      </c>
      <c r="T14" s="54">
        <f t="shared" si="34"/>
        <v>643</v>
      </c>
      <c r="U14" s="54">
        <f t="shared" si="21"/>
        <v>804</v>
      </c>
      <c r="V14" s="54">
        <f t="shared" ref="V14:W14" si="35">SUM(V11:V13)</f>
        <v>0</v>
      </c>
      <c r="W14" s="54">
        <f t="shared" si="35"/>
        <v>0</v>
      </c>
      <c r="X14" s="54">
        <f t="shared" si="22"/>
        <v>0</v>
      </c>
      <c r="Y14" s="54">
        <f t="shared" ref="Y14:Z14" si="36">SUM(Y11:Y13)</f>
        <v>0</v>
      </c>
      <c r="Z14" s="54">
        <f t="shared" si="36"/>
        <v>0</v>
      </c>
      <c r="AA14" s="54">
        <f t="shared" si="23"/>
        <v>0</v>
      </c>
      <c r="AB14" s="54">
        <f t="shared" ref="AB14:AC14" si="37">SUM(AB11:AB13)</f>
        <v>0</v>
      </c>
      <c r="AC14" s="54">
        <f t="shared" si="37"/>
        <v>0</v>
      </c>
      <c r="AD14" s="54">
        <f t="shared" si="24"/>
        <v>0</v>
      </c>
      <c r="AE14" s="54">
        <f t="shared" ref="AE14:AF14" si="38">SUM(AE11:AE13)</f>
        <v>0</v>
      </c>
      <c r="AF14" s="54">
        <f t="shared" si="38"/>
        <v>0</v>
      </c>
      <c r="AG14" s="289">
        <f t="shared" si="25"/>
        <v>0</v>
      </c>
      <c r="AH14" s="54">
        <f t="shared" ref="AH14:AI14" si="39">SUM(AH11:AH13)</f>
        <v>0</v>
      </c>
      <c r="AI14" s="54">
        <f t="shared" si="39"/>
        <v>0</v>
      </c>
      <c r="AJ14" s="158">
        <f t="shared" si="26"/>
        <v>0</v>
      </c>
    </row>
    <row r="15" spans="1:36" ht="12.75" customHeight="1" x14ac:dyDescent="0.2">
      <c r="A15" s="360" t="s">
        <v>423</v>
      </c>
      <c r="B15" s="801" t="s">
        <v>424</v>
      </c>
      <c r="C15" s="785"/>
      <c r="D15" s="203">
        <f t="shared" ref="D15:F15" si="40">+G15+J15+AB15+AE15+M15+V15+Y15+P15+S15+AH15</f>
        <v>0</v>
      </c>
      <c r="E15" s="54">
        <f t="shared" si="40"/>
        <v>0</v>
      </c>
      <c r="F15" s="158">
        <f t="shared" si="40"/>
        <v>0</v>
      </c>
      <c r="G15" s="199"/>
      <c r="H15" s="66"/>
      <c r="I15" s="54">
        <f t="shared" si="17"/>
        <v>0</v>
      </c>
      <c r="J15" s="66"/>
      <c r="K15" s="66"/>
      <c r="L15" s="54">
        <f t="shared" si="18"/>
        <v>0</v>
      </c>
      <c r="M15" s="66"/>
      <c r="N15" s="66"/>
      <c r="O15" s="54">
        <f t="shared" si="19"/>
        <v>0</v>
      </c>
      <c r="P15" s="66"/>
      <c r="Q15" s="66"/>
      <c r="R15" s="54">
        <f t="shared" si="20"/>
        <v>0</v>
      </c>
      <c r="S15" s="66"/>
      <c r="T15" s="66"/>
      <c r="U15" s="54">
        <f t="shared" si="21"/>
        <v>0</v>
      </c>
      <c r="V15" s="66"/>
      <c r="W15" s="66"/>
      <c r="X15" s="54">
        <f t="shared" si="22"/>
        <v>0</v>
      </c>
      <c r="Y15" s="66"/>
      <c r="Z15" s="66"/>
      <c r="AA15" s="54">
        <f t="shared" si="23"/>
        <v>0</v>
      </c>
      <c r="AB15" s="66"/>
      <c r="AC15" s="66"/>
      <c r="AD15" s="54">
        <f t="shared" si="24"/>
        <v>0</v>
      </c>
      <c r="AE15" s="66"/>
      <c r="AF15" s="66"/>
      <c r="AG15" s="289">
        <f t="shared" si="25"/>
        <v>0</v>
      </c>
      <c r="AH15" s="66"/>
      <c r="AI15" s="66"/>
      <c r="AJ15" s="158">
        <f t="shared" si="26"/>
        <v>0</v>
      </c>
    </row>
    <row r="16" spans="1:36" ht="12.75" customHeight="1" x14ac:dyDescent="0.2">
      <c r="A16" s="360" t="s">
        <v>425</v>
      </c>
      <c r="B16" s="801" t="s">
        <v>426</v>
      </c>
      <c r="C16" s="785"/>
      <c r="D16" s="203">
        <f t="shared" ref="D16:F16" si="41">+G16+J16+AB16+AE16+M16+V16+Y16+P16+S16+AH16</f>
        <v>0</v>
      </c>
      <c r="E16" s="54">
        <f t="shared" si="41"/>
        <v>0</v>
      </c>
      <c r="F16" s="158">
        <f t="shared" si="41"/>
        <v>0</v>
      </c>
      <c r="G16" s="199"/>
      <c r="H16" s="66"/>
      <c r="I16" s="54">
        <f t="shared" si="17"/>
        <v>0</v>
      </c>
      <c r="J16" s="66"/>
      <c r="K16" s="66"/>
      <c r="L16" s="54">
        <f t="shared" si="18"/>
        <v>0</v>
      </c>
      <c r="M16" s="66"/>
      <c r="N16" s="66"/>
      <c r="O16" s="54">
        <f t="shared" si="19"/>
        <v>0</v>
      </c>
      <c r="P16" s="66"/>
      <c r="Q16" s="66"/>
      <c r="R16" s="54">
        <f t="shared" si="20"/>
        <v>0</v>
      </c>
      <c r="S16" s="66"/>
      <c r="T16" s="66"/>
      <c r="U16" s="54">
        <f t="shared" si="21"/>
        <v>0</v>
      </c>
      <c r="V16" s="66"/>
      <c r="W16" s="66"/>
      <c r="X16" s="54">
        <f t="shared" si="22"/>
        <v>0</v>
      </c>
      <c r="Y16" s="66"/>
      <c r="Z16" s="66"/>
      <c r="AA16" s="54">
        <f t="shared" si="23"/>
        <v>0</v>
      </c>
      <c r="AB16" s="66"/>
      <c r="AC16" s="66"/>
      <c r="AD16" s="54">
        <f t="shared" si="24"/>
        <v>0</v>
      </c>
      <c r="AE16" s="66"/>
      <c r="AF16" s="66"/>
      <c r="AG16" s="289">
        <f t="shared" si="25"/>
        <v>0</v>
      </c>
      <c r="AH16" s="66"/>
      <c r="AI16" s="66"/>
      <c r="AJ16" s="158">
        <f t="shared" si="26"/>
        <v>0</v>
      </c>
    </row>
    <row r="17" spans="1:36" ht="12.75" customHeight="1" x14ac:dyDescent="0.2">
      <c r="A17" s="355" t="s">
        <v>395</v>
      </c>
      <c r="B17" s="802" t="s">
        <v>396</v>
      </c>
      <c r="C17" s="785"/>
      <c r="D17" s="203">
        <f t="shared" ref="D17:F17" si="42">+G17+J17+AB17+AE17+M17+V17+Y17+P17+S17+AH17</f>
        <v>0</v>
      </c>
      <c r="E17" s="54">
        <f t="shared" si="42"/>
        <v>0</v>
      </c>
      <c r="F17" s="158">
        <f t="shared" si="42"/>
        <v>0</v>
      </c>
      <c r="G17" s="203">
        <f t="shared" ref="G17:H17" si="43">+G15+G16</f>
        <v>0</v>
      </c>
      <c r="H17" s="54">
        <f t="shared" si="43"/>
        <v>0</v>
      </c>
      <c r="I17" s="54">
        <f t="shared" si="17"/>
        <v>0</v>
      </c>
      <c r="J17" s="54">
        <f t="shared" ref="J17:K17" si="44">+J15+J16</f>
        <v>0</v>
      </c>
      <c r="K17" s="54">
        <f t="shared" si="44"/>
        <v>0</v>
      </c>
      <c r="L17" s="54">
        <f t="shared" si="18"/>
        <v>0</v>
      </c>
      <c r="M17" s="54">
        <f t="shared" ref="M17:N17" si="45">+M15+M16</f>
        <v>0</v>
      </c>
      <c r="N17" s="54">
        <f t="shared" si="45"/>
        <v>0</v>
      </c>
      <c r="O17" s="54">
        <f t="shared" si="19"/>
        <v>0</v>
      </c>
      <c r="P17" s="54">
        <f t="shared" ref="P17:Q17" si="46">+P15+P16</f>
        <v>0</v>
      </c>
      <c r="Q17" s="54">
        <f t="shared" si="46"/>
        <v>0</v>
      </c>
      <c r="R17" s="54">
        <f t="shared" si="20"/>
        <v>0</v>
      </c>
      <c r="S17" s="54">
        <f t="shared" ref="S17:T17" si="47">+S15+S16</f>
        <v>0</v>
      </c>
      <c r="T17" s="54">
        <f t="shared" si="47"/>
        <v>0</v>
      </c>
      <c r="U17" s="54">
        <f t="shared" si="21"/>
        <v>0</v>
      </c>
      <c r="V17" s="54">
        <f t="shared" ref="V17:W17" si="48">+V15+V16</f>
        <v>0</v>
      </c>
      <c r="W17" s="54">
        <f t="shared" si="48"/>
        <v>0</v>
      </c>
      <c r="X17" s="54">
        <f t="shared" si="22"/>
        <v>0</v>
      </c>
      <c r="Y17" s="54">
        <f t="shared" ref="Y17:Z17" si="49">+Y15+Y16</f>
        <v>0</v>
      </c>
      <c r="Z17" s="54">
        <f t="shared" si="49"/>
        <v>0</v>
      </c>
      <c r="AA17" s="54">
        <f t="shared" si="23"/>
        <v>0</v>
      </c>
      <c r="AB17" s="54">
        <f t="shared" ref="AB17:AC17" si="50">+AB15+AB16</f>
        <v>0</v>
      </c>
      <c r="AC17" s="54">
        <f t="shared" si="50"/>
        <v>0</v>
      </c>
      <c r="AD17" s="54">
        <f t="shared" si="24"/>
        <v>0</v>
      </c>
      <c r="AE17" s="54">
        <f t="shared" ref="AE17:AF17" si="51">+AE15+AE16</f>
        <v>0</v>
      </c>
      <c r="AF17" s="54">
        <f t="shared" si="51"/>
        <v>0</v>
      </c>
      <c r="AG17" s="289">
        <f t="shared" si="25"/>
        <v>0</v>
      </c>
      <c r="AH17" s="54">
        <f t="shared" ref="AH17:AI17" si="52">+AH15+AH16</f>
        <v>0</v>
      </c>
      <c r="AI17" s="54">
        <f t="shared" si="52"/>
        <v>0</v>
      </c>
      <c r="AJ17" s="158">
        <f t="shared" si="26"/>
        <v>0</v>
      </c>
    </row>
    <row r="18" spans="1:36" ht="12.75" customHeight="1" x14ac:dyDescent="0.2">
      <c r="A18" s="360" t="s">
        <v>427</v>
      </c>
      <c r="B18" s="801" t="s">
        <v>428</v>
      </c>
      <c r="C18" s="785"/>
      <c r="D18" s="203">
        <f t="shared" ref="D18:F18" si="53">+G18+J18+AB18+AE18+M18+V18+Y18+P18+S18+AH18</f>
        <v>0</v>
      </c>
      <c r="E18" s="54">
        <f t="shared" si="53"/>
        <v>0</v>
      </c>
      <c r="F18" s="158">
        <f t="shared" si="53"/>
        <v>0</v>
      </c>
      <c r="G18" s="199"/>
      <c r="H18" s="66"/>
      <c r="I18" s="54">
        <f t="shared" si="17"/>
        <v>0</v>
      </c>
      <c r="J18" s="66"/>
      <c r="K18" s="66"/>
      <c r="L18" s="54">
        <f t="shared" si="18"/>
        <v>0</v>
      </c>
      <c r="M18" s="66"/>
      <c r="N18" s="66"/>
      <c r="O18" s="54">
        <f t="shared" si="19"/>
        <v>0</v>
      </c>
      <c r="P18" s="66"/>
      <c r="Q18" s="66"/>
      <c r="R18" s="54">
        <f t="shared" si="20"/>
        <v>0</v>
      </c>
      <c r="S18" s="66"/>
      <c r="T18" s="66"/>
      <c r="U18" s="54">
        <f t="shared" si="21"/>
        <v>0</v>
      </c>
      <c r="V18" s="66"/>
      <c r="W18" s="66"/>
      <c r="X18" s="54">
        <f t="shared" si="22"/>
        <v>0</v>
      </c>
      <c r="Y18" s="66"/>
      <c r="Z18" s="66"/>
      <c r="AA18" s="54">
        <f t="shared" si="23"/>
        <v>0</v>
      </c>
      <c r="AB18" s="66"/>
      <c r="AC18" s="66"/>
      <c r="AD18" s="54">
        <f t="shared" si="24"/>
        <v>0</v>
      </c>
      <c r="AE18" s="66"/>
      <c r="AF18" s="66"/>
      <c r="AG18" s="289">
        <f t="shared" si="25"/>
        <v>0</v>
      </c>
      <c r="AH18" s="66"/>
      <c r="AI18" s="66"/>
      <c r="AJ18" s="158">
        <f t="shared" si="26"/>
        <v>0</v>
      </c>
    </row>
    <row r="19" spans="1:36" ht="12.75" customHeight="1" x14ac:dyDescent="0.2">
      <c r="A19" s="360" t="s">
        <v>429</v>
      </c>
      <c r="B19" s="801" t="s">
        <v>430</v>
      </c>
      <c r="C19" s="785"/>
      <c r="D19" s="203">
        <f t="shared" ref="D19:F19" si="54">+G19+J19+AB19+AE19+M19+V19+Y19+P19+S19+AH19</f>
        <v>0</v>
      </c>
      <c r="E19" s="54">
        <f t="shared" si="54"/>
        <v>0</v>
      </c>
      <c r="F19" s="158">
        <f t="shared" si="54"/>
        <v>0</v>
      </c>
      <c r="G19" s="199"/>
      <c r="H19" s="66"/>
      <c r="I19" s="54">
        <f t="shared" si="17"/>
        <v>0</v>
      </c>
      <c r="J19" s="66"/>
      <c r="K19" s="66"/>
      <c r="L19" s="54">
        <f t="shared" si="18"/>
        <v>0</v>
      </c>
      <c r="M19" s="66"/>
      <c r="N19" s="66"/>
      <c r="O19" s="54">
        <f t="shared" si="19"/>
        <v>0</v>
      </c>
      <c r="P19" s="66"/>
      <c r="Q19" s="66"/>
      <c r="R19" s="54">
        <f t="shared" si="20"/>
        <v>0</v>
      </c>
      <c r="S19" s="66"/>
      <c r="T19" s="66"/>
      <c r="U19" s="54">
        <f t="shared" si="21"/>
        <v>0</v>
      </c>
      <c r="V19" s="66"/>
      <c r="W19" s="66"/>
      <c r="X19" s="54">
        <f t="shared" si="22"/>
        <v>0</v>
      </c>
      <c r="Y19" s="66"/>
      <c r="Z19" s="66"/>
      <c r="AA19" s="54">
        <f t="shared" si="23"/>
        <v>0</v>
      </c>
      <c r="AB19" s="66"/>
      <c r="AC19" s="66"/>
      <c r="AD19" s="54">
        <f t="shared" si="24"/>
        <v>0</v>
      </c>
      <c r="AE19" s="66"/>
      <c r="AF19" s="66"/>
      <c r="AG19" s="289">
        <f t="shared" si="25"/>
        <v>0</v>
      </c>
      <c r="AH19" s="66"/>
      <c r="AI19" s="66"/>
      <c r="AJ19" s="158">
        <f t="shared" si="26"/>
        <v>0</v>
      </c>
    </row>
    <row r="20" spans="1:36" ht="12.75" customHeight="1" x14ac:dyDescent="0.2">
      <c r="A20" s="360" t="s">
        <v>431</v>
      </c>
      <c r="B20" s="801" t="s">
        <v>432</v>
      </c>
      <c r="C20" s="785"/>
      <c r="D20" s="203">
        <f t="shared" ref="D20:F20" si="55">+G20+J20+AB20+AE20+M20+V20+Y20+P20+S20+AH20</f>
        <v>0</v>
      </c>
      <c r="E20" s="54">
        <f t="shared" si="55"/>
        <v>0</v>
      </c>
      <c r="F20" s="158">
        <f t="shared" si="55"/>
        <v>0</v>
      </c>
      <c r="G20" s="199"/>
      <c r="H20" s="66"/>
      <c r="I20" s="54">
        <f t="shared" si="17"/>
        <v>0</v>
      </c>
      <c r="J20" s="66"/>
      <c r="K20" s="66"/>
      <c r="L20" s="54">
        <f t="shared" si="18"/>
        <v>0</v>
      </c>
      <c r="M20" s="66"/>
      <c r="N20" s="66"/>
      <c r="O20" s="54">
        <f t="shared" si="19"/>
        <v>0</v>
      </c>
      <c r="P20" s="66"/>
      <c r="Q20" s="66"/>
      <c r="R20" s="54">
        <f t="shared" si="20"/>
        <v>0</v>
      </c>
      <c r="S20" s="66"/>
      <c r="T20" s="66"/>
      <c r="U20" s="54">
        <f t="shared" si="21"/>
        <v>0</v>
      </c>
      <c r="V20" s="66"/>
      <c r="W20" s="66"/>
      <c r="X20" s="54">
        <f t="shared" si="22"/>
        <v>0</v>
      </c>
      <c r="Y20" s="66"/>
      <c r="Z20" s="66"/>
      <c r="AA20" s="54">
        <f t="shared" si="23"/>
        <v>0</v>
      </c>
      <c r="AB20" s="66"/>
      <c r="AC20" s="66"/>
      <c r="AD20" s="54">
        <f t="shared" si="24"/>
        <v>0</v>
      </c>
      <c r="AE20" s="66"/>
      <c r="AF20" s="66"/>
      <c r="AG20" s="289">
        <f t="shared" si="25"/>
        <v>0</v>
      </c>
      <c r="AH20" s="66"/>
      <c r="AI20" s="66"/>
      <c r="AJ20" s="158">
        <f t="shared" si="26"/>
        <v>0</v>
      </c>
    </row>
    <row r="21" spans="1:36" ht="12.75" customHeight="1" x14ac:dyDescent="0.2">
      <c r="A21" s="360" t="s">
        <v>433</v>
      </c>
      <c r="B21" s="801" t="s">
        <v>434</v>
      </c>
      <c r="C21" s="785"/>
      <c r="D21" s="203">
        <f t="shared" ref="D21:F21" si="56">+G21+J21+AB21+AE21+M21+V21+Y21+P21+S21+AH21</f>
        <v>0</v>
      </c>
      <c r="E21" s="54">
        <f t="shared" si="56"/>
        <v>0</v>
      </c>
      <c r="F21" s="158">
        <f t="shared" si="56"/>
        <v>0</v>
      </c>
      <c r="G21" s="199"/>
      <c r="H21" s="66"/>
      <c r="I21" s="54">
        <f t="shared" si="17"/>
        <v>0</v>
      </c>
      <c r="J21" s="66"/>
      <c r="K21" s="66"/>
      <c r="L21" s="54">
        <f t="shared" si="18"/>
        <v>0</v>
      </c>
      <c r="M21" s="66"/>
      <c r="N21" s="66"/>
      <c r="O21" s="54">
        <f t="shared" si="19"/>
        <v>0</v>
      </c>
      <c r="P21" s="66"/>
      <c r="Q21" s="66"/>
      <c r="R21" s="54">
        <f t="shared" si="20"/>
        <v>0</v>
      </c>
      <c r="S21" s="66"/>
      <c r="T21" s="66"/>
      <c r="U21" s="54">
        <f t="shared" si="21"/>
        <v>0</v>
      </c>
      <c r="V21" s="66"/>
      <c r="W21" s="66"/>
      <c r="X21" s="54">
        <f t="shared" si="22"/>
        <v>0</v>
      </c>
      <c r="Y21" s="66"/>
      <c r="Z21" s="66"/>
      <c r="AA21" s="54">
        <f t="shared" si="23"/>
        <v>0</v>
      </c>
      <c r="AB21" s="66"/>
      <c r="AC21" s="66"/>
      <c r="AD21" s="54">
        <f t="shared" si="24"/>
        <v>0</v>
      </c>
      <c r="AE21" s="66"/>
      <c r="AF21" s="66"/>
      <c r="AG21" s="289">
        <f t="shared" si="25"/>
        <v>0</v>
      </c>
      <c r="AH21" s="66"/>
      <c r="AI21" s="66"/>
      <c r="AJ21" s="158">
        <f t="shared" si="26"/>
        <v>0</v>
      </c>
    </row>
    <row r="22" spans="1:36" ht="12.75" customHeight="1" x14ac:dyDescent="0.2">
      <c r="A22" s="360" t="s">
        <v>435</v>
      </c>
      <c r="B22" s="801" t="s">
        <v>436</v>
      </c>
      <c r="C22" s="785"/>
      <c r="D22" s="203">
        <f t="shared" ref="D22:F22" si="57">+G22+J22+AB22+AE22+M22+V22+Y22+P22+S22+AH22</f>
        <v>0</v>
      </c>
      <c r="E22" s="54">
        <f t="shared" si="57"/>
        <v>0</v>
      </c>
      <c r="F22" s="158">
        <f t="shared" si="57"/>
        <v>0</v>
      </c>
      <c r="G22" s="199"/>
      <c r="H22" s="66"/>
      <c r="I22" s="54">
        <f t="shared" si="17"/>
        <v>0</v>
      </c>
      <c r="J22" s="66"/>
      <c r="K22" s="66"/>
      <c r="L22" s="54">
        <f t="shared" si="18"/>
        <v>0</v>
      </c>
      <c r="M22" s="66"/>
      <c r="N22" s="66"/>
      <c r="O22" s="54">
        <f t="shared" si="19"/>
        <v>0</v>
      </c>
      <c r="P22" s="66"/>
      <c r="Q22" s="66"/>
      <c r="R22" s="54">
        <f t="shared" si="20"/>
        <v>0</v>
      </c>
      <c r="S22" s="66"/>
      <c r="T22" s="66"/>
      <c r="U22" s="54">
        <f t="shared" si="21"/>
        <v>0</v>
      </c>
      <c r="V22" s="66"/>
      <c r="W22" s="66"/>
      <c r="X22" s="54">
        <f t="shared" si="22"/>
        <v>0</v>
      </c>
      <c r="Y22" s="66"/>
      <c r="Z22" s="66"/>
      <c r="AA22" s="54">
        <f t="shared" si="23"/>
        <v>0</v>
      </c>
      <c r="AB22" s="66"/>
      <c r="AC22" s="66"/>
      <c r="AD22" s="54">
        <f t="shared" si="24"/>
        <v>0</v>
      </c>
      <c r="AE22" s="66"/>
      <c r="AF22" s="66"/>
      <c r="AG22" s="289">
        <f t="shared" si="25"/>
        <v>0</v>
      </c>
      <c r="AH22" s="66"/>
      <c r="AI22" s="66"/>
      <c r="AJ22" s="158">
        <f t="shared" si="26"/>
        <v>0</v>
      </c>
    </row>
    <row r="23" spans="1:36" ht="12.75" customHeight="1" x14ac:dyDescent="0.2">
      <c r="A23" s="360" t="s">
        <v>437</v>
      </c>
      <c r="B23" s="801" t="s">
        <v>438</v>
      </c>
      <c r="C23" s="785"/>
      <c r="D23" s="203">
        <f t="shared" ref="D23:F23" si="58">+G23+J23+AB23+AE23+M23+V23+Y23+P23+S23+AH23</f>
        <v>1412</v>
      </c>
      <c r="E23" s="54">
        <f t="shared" si="58"/>
        <v>1565</v>
      </c>
      <c r="F23" s="158">
        <f t="shared" si="58"/>
        <v>2977</v>
      </c>
      <c r="G23" s="199"/>
      <c r="H23" s="66"/>
      <c r="I23" s="54">
        <f t="shared" si="17"/>
        <v>0</v>
      </c>
      <c r="J23" s="66"/>
      <c r="K23" s="66"/>
      <c r="L23" s="54">
        <f t="shared" si="18"/>
        <v>0</v>
      </c>
      <c r="M23" s="66">
        <v>1056</v>
      </c>
      <c r="N23" s="66"/>
      <c r="O23" s="54">
        <f t="shared" si="19"/>
        <v>1056</v>
      </c>
      <c r="P23" s="66">
        <v>60</v>
      </c>
      <c r="Q23" s="66">
        <f>239-200+236</f>
        <v>275</v>
      </c>
      <c r="R23" s="54">
        <f t="shared" si="20"/>
        <v>335</v>
      </c>
      <c r="S23" s="66">
        <v>296</v>
      </c>
      <c r="T23" s="66">
        <f>1185-131+236</f>
        <v>1290</v>
      </c>
      <c r="U23" s="54">
        <f t="shared" si="21"/>
        <v>1586</v>
      </c>
      <c r="V23" s="362"/>
      <c r="W23" s="66"/>
      <c r="X23" s="54">
        <f t="shared" si="22"/>
        <v>0</v>
      </c>
      <c r="Y23" s="66"/>
      <c r="Z23" s="66"/>
      <c r="AA23" s="54">
        <f t="shared" si="23"/>
        <v>0</v>
      </c>
      <c r="AB23" s="66"/>
      <c r="AC23" s="66"/>
      <c r="AD23" s="54">
        <f t="shared" si="24"/>
        <v>0</v>
      </c>
      <c r="AE23" s="66"/>
      <c r="AF23" s="66"/>
      <c r="AG23" s="289">
        <f t="shared" si="25"/>
        <v>0</v>
      </c>
      <c r="AH23" s="66"/>
      <c r="AI23" s="66"/>
      <c r="AJ23" s="158">
        <f t="shared" si="26"/>
        <v>0</v>
      </c>
    </row>
    <row r="24" spans="1:36" ht="12.75" customHeight="1" x14ac:dyDescent="0.2">
      <c r="A24" s="360" t="s">
        <v>439</v>
      </c>
      <c r="B24" s="801" t="s">
        <v>440</v>
      </c>
      <c r="C24" s="785"/>
      <c r="D24" s="203">
        <f t="shared" ref="D24:F24" si="59">+G24+J24+AB24+AE24+M24+V24+Y24+P24+S24+AH24</f>
        <v>6059</v>
      </c>
      <c r="E24" s="54">
        <f t="shared" si="59"/>
        <v>0</v>
      </c>
      <c r="F24" s="158">
        <f t="shared" si="59"/>
        <v>6059</v>
      </c>
      <c r="G24" s="199">
        <f>2+1016+390+3132</f>
        <v>4540</v>
      </c>
      <c r="H24" s="66"/>
      <c r="I24" s="54">
        <f t="shared" si="17"/>
        <v>4540</v>
      </c>
      <c r="J24" s="66"/>
      <c r="K24" s="66"/>
      <c r="L24" s="54">
        <f t="shared" si="18"/>
        <v>0</v>
      </c>
      <c r="M24" s="66">
        <v>525</v>
      </c>
      <c r="N24" s="66"/>
      <c r="O24" s="54">
        <f t="shared" si="19"/>
        <v>525</v>
      </c>
      <c r="P24" s="66"/>
      <c r="Q24" s="66"/>
      <c r="R24" s="54">
        <f t="shared" si="20"/>
        <v>0</v>
      </c>
      <c r="S24" s="66"/>
      <c r="T24" s="66"/>
      <c r="U24" s="54">
        <f t="shared" si="21"/>
        <v>0</v>
      </c>
      <c r="V24" s="66">
        <v>525</v>
      </c>
      <c r="W24" s="66"/>
      <c r="X24" s="54">
        <f t="shared" si="22"/>
        <v>525</v>
      </c>
      <c r="Y24" s="66"/>
      <c r="Z24" s="66"/>
      <c r="AA24" s="54">
        <f t="shared" si="23"/>
        <v>0</v>
      </c>
      <c r="AB24" s="66">
        <v>100</v>
      </c>
      <c r="AC24" s="66"/>
      <c r="AD24" s="54">
        <f t="shared" si="24"/>
        <v>100</v>
      </c>
      <c r="AE24" s="66">
        <v>369</v>
      </c>
      <c r="AF24" s="66"/>
      <c r="AG24" s="289">
        <f t="shared" si="25"/>
        <v>369</v>
      </c>
      <c r="AH24" s="66"/>
      <c r="AI24" s="66"/>
      <c r="AJ24" s="158">
        <f t="shared" si="26"/>
        <v>0</v>
      </c>
    </row>
    <row r="25" spans="1:36" ht="12.75" customHeight="1" x14ac:dyDescent="0.2">
      <c r="A25" s="355" t="s">
        <v>397</v>
      </c>
      <c r="B25" s="802" t="s">
        <v>398</v>
      </c>
      <c r="C25" s="785"/>
      <c r="D25" s="203">
        <f t="shared" ref="D25:F25" si="60">+G25+J25+AB25+AE25+M25+V25+Y25+P25+S25+AH25</f>
        <v>7471</v>
      </c>
      <c r="E25" s="54">
        <f t="shared" si="60"/>
        <v>1565</v>
      </c>
      <c r="F25" s="158">
        <f t="shared" si="60"/>
        <v>9036</v>
      </c>
      <c r="G25" s="203">
        <f t="shared" ref="G25:H25" si="61">+G24+G23+G22+G21+G20+G19+G18</f>
        <v>4540</v>
      </c>
      <c r="H25" s="54">
        <f t="shared" si="61"/>
        <v>0</v>
      </c>
      <c r="I25" s="54">
        <f t="shared" si="17"/>
        <v>4540</v>
      </c>
      <c r="J25" s="54">
        <f t="shared" ref="J25:K25" si="62">+J24+J23+J22+J21+J20+J19+J18</f>
        <v>0</v>
      </c>
      <c r="K25" s="54">
        <f t="shared" si="62"/>
        <v>0</v>
      </c>
      <c r="L25" s="54">
        <f t="shared" si="18"/>
        <v>0</v>
      </c>
      <c r="M25" s="54">
        <f t="shared" ref="M25:N25" si="63">+M24+M23+M22+M21+M20+M19+M18</f>
        <v>1581</v>
      </c>
      <c r="N25" s="54">
        <f t="shared" si="63"/>
        <v>0</v>
      </c>
      <c r="O25" s="54">
        <f t="shared" si="19"/>
        <v>1581</v>
      </c>
      <c r="P25" s="54">
        <f t="shared" ref="P25:Q25" si="64">+P24+P23+P22+P21+P20+P19+P18</f>
        <v>60</v>
      </c>
      <c r="Q25" s="54">
        <f t="shared" si="64"/>
        <v>275</v>
      </c>
      <c r="R25" s="54">
        <f t="shared" si="20"/>
        <v>335</v>
      </c>
      <c r="S25" s="54">
        <f t="shared" ref="S25:T25" si="65">+S24+S23+S22+S21+S20+S19+S18</f>
        <v>296</v>
      </c>
      <c r="T25" s="54">
        <f t="shared" si="65"/>
        <v>1290</v>
      </c>
      <c r="U25" s="54">
        <f t="shared" si="21"/>
        <v>1586</v>
      </c>
      <c r="V25" s="54">
        <f t="shared" ref="V25:W25" si="66">+V24+V23+V22+V21+V20+V19+V18</f>
        <v>525</v>
      </c>
      <c r="W25" s="54">
        <f t="shared" si="66"/>
        <v>0</v>
      </c>
      <c r="X25" s="54">
        <f t="shared" si="22"/>
        <v>525</v>
      </c>
      <c r="Y25" s="54">
        <f t="shared" ref="Y25:Z25" si="67">+Y24+Y23+Y22+Y21+Y20+Y19+Y18</f>
        <v>0</v>
      </c>
      <c r="Z25" s="54">
        <f t="shared" si="67"/>
        <v>0</v>
      </c>
      <c r="AA25" s="54">
        <f t="shared" si="23"/>
        <v>0</v>
      </c>
      <c r="AB25" s="54">
        <f t="shared" ref="AB25:AC25" si="68">+AB24+AB23+AB22+AB21+AB20+AB19+AB18</f>
        <v>100</v>
      </c>
      <c r="AC25" s="54">
        <f t="shared" si="68"/>
        <v>0</v>
      </c>
      <c r="AD25" s="54">
        <f t="shared" si="24"/>
        <v>100</v>
      </c>
      <c r="AE25" s="54">
        <f t="shared" ref="AE25:AF25" si="69">+AE24+AE23+AE22+AE21+AE20+AE19+AE18</f>
        <v>369</v>
      </c>
      <c r="AF25" s="54">
        <f t="shared" si="69"/>
        <v>0</v>
      </c>
      <c r="AG25" s="289">
        <f t="shared" si="25"/>
        <v>369</v>
      </c>
      <c r="AH25" s="54">
        <f t="shared" ref="AH25:AI25" si="70">+AH24+AH23+AH22+AH21+AH20+AH19+AH18</f>
        <v>0</v>
      </c>
      <c r="AI25" s="54">
        <f t="shared" si="70"/>
        <v>0</v>
      </c>
      <c r="AJ25" s="158">
        <f t="shared" si="26"/>
        <v>0</v>
      </c>
    </row>
    <row r="26" spans="1:36" ht="12.75" customHeight="1" x14ac:dyDescent="0.2">
      <c r="A26" s="360" t="s">
        <v>441</v>
      </c>
      <c r="B26" s="801" t="s">
        <v>442</v>
      </c>
      <c r="C26" s="785"/>
      <c r="D26" s="203">
        <f t="shared" ref="D26:F26" si="71">+G26+J26+AB26+AE26+M26+V26+Y26+P26+S26+AH26</f>
        <v>0</v>
      </c>
      <c r="E26" s="54">
        <f t="shared" si="71"/>
        <v>0</v>
      </c>
      <c r="F26" s="158">
        <f t="shared" si="71"/>
        <v>0</v>
      </c>
      <c r="G26" s="199"/>
      <c r="H26" s="66"/>
      <c r="I26" s="54">
        <f t="shared" si="17"/>
        <v>0</v>
      </c>
      <c r="J26" s="66"/>
      <c r="K26" s="66"/>
      <c r="L26" s="54">
        <f t="shared" si="18"/>
        <v>0</v>
      </c>
      <c r="M26" s="66"/>
      <c r="N26" s="66"/>
      <c r="O26" s="54">
        <f t="shared" si="19"/>
        <v>0</v>
      </c>
      <c r="P26" s="66"/>
      <c r="Q26" s="66"/>
      <c r="R26" s="54">
        <f t="shared" si="20"/>
        <v>0</v>
      </c>
      <c r="S26" s="66"/>
      <c r="T26" s="66"/>
      <c r="U26" s="54">
        <f t="shared" si="21"/>
        <v>0</v>
      </c>
      <c r="V26" s="66"/>
      <c r="W26" s="66"/>
      <c r="X26" s="54">
        <f t="shared" si="22"/>
        <v>0</v>
      </c>
      <c r="Y26" s="66"/>
      <c r="Z26" s="66"/>
      <c r="AA26" s="54">
        <f t="shared" si="23"/>
        <v>0</v>
      </c>
      <c r="AB26" s="66"/>
      <c r="AC26" s="66"/>
      <c r="AD26" s="54">
        <f t="shared" si="24"/>
        <v>0</v>
      </c>
      <c r="AE26" s="66"/>
      <c r="AF26" s="66"/>
      <c r="AG26" s="289">
        <f t="shared" si="25"/>
        <v>0</v>
      </c>
      <c r="AH26" s="66"/>
      <c r="AI26" s="66"/>
      <c r="AJ26" s="158">
        <f t="shared" si="26"/>
        <v>0</v>
      </c>
    </row>
    <row r="27" spans="1:36" ht="12.75" customHeight="1" x14ac:dyDescent="0.2">
      <c r="A27" s="360" t="s">
        <v>443</v>
      </c>
      <c r="B27" s="801" t="s">
        <v>444</v>
      </c>
      <c r="C27" s="785"/>
      <c r="D27" s="203">
        <f t="shared" ref="D27:F27" si="72">+G27+J27+AB27+AE27+M27+V27+Y27+P27+S27+AH27</f>
        <v>4237</v>
      </c>
      <c r="E27" s="54">
        <f t="shared" si="72"/>
        <v>252</v>
      </c>
      <c r="F27" s="158">
        <f t="shared" si="72"/>
        <v>4489</v>
      </c>
      <c r="G27" s="199"/>
      <c r="H27" s="66"/>
      <c r="I27" s="54">
        <f t="shared" si="17"/>
        <v>0</v>
      </c>
      <c r="J27" s="66">
        <v>181</v>
      </c>
      <c r="K27" s="66"/>
      <c r="L27" s="54">
        <f t="shared" si="18"/>
        <v>181</v>
      </c>
      <c r="M27" s="66">
        <v>3701</v>
      </c>
      <c r="N27" s="66"/>
      <c r="O27" s="54">
        <f t="shared" si="19"/>
        <v>3701</v>
      </c>
      <c r="P27" s="66">
        <v>31</v>
      </c>
      <c r="Q27" s="66">
        <v>126</v>
      </c>
      <c r="R27" s="54">
        <f t="shared" si="20"/>
        <v>157</v>
      </c>
      <c r="S27" s="66">
        <v>32</v>
      </c>
      <c r="T27" s="66">
        <v>126</v>
      </c>
      <c r="U27" s="54">
        <f t="shared" si="21"/>
        <v>158</v>
      </c>
      <c r="V27" s="66">
        <v>250</v>
      </c>
      <c r="W27" s="66"/>
      <c r="X27" s="54">
        <f t="shared" si="22"/>
        <v>250</v>
      </c>
      <c r="Y27" s="66"/>
      <c r="Z27" s="66"/>
      <c r="AA27" s="54">
        <f t="shared" si="23"/>
        <v>0</v>
      </c>
      <c r="AB27" s="66"/>
      <c r="AC27" s="66"/>
      <c r="AD27" s="54">
        <f t="shared" si="24"/>
        <v>0</v>
      </c>
      <c r="AE27" s="66">
        <v>42</v>
      </c>
      <c r="AF27" s="66"/>
      <c r="AG27" s="289">
        <f t="shared" si="25"/>
        <v>42</v>
      </c>
      <c r="AH27" s="66"/>
      <c r="AI27" s="66"/>
      <c r="AJ27" s="158">
        <f t="shared" si="26"/>
        <v>0</v>
      </c>
    </row>
    <row r="28" spans="1:36" ht="12.75" customHeight="1" x14ac:dyDescent="0.2">
      <c r="A28" s="355" t="s">
        <v>399</v>
      </c>
      <c r="B28" s="802" t="s">
        <v>400</v>
      </c>
      <c r="C28" s="785"/>
      <c r="D28" s="203">
        <f t="shared" ref="D28:F28" si="73">+G28+J28+AB28+AE28+M28+V28+Y28+P28+S28+AH28</f>
        <v>4237</v>
      </c>
      <c r="E28" s="54">
        <f t="shared" si="73"/>
        <v>252</v>
      </c>
      <c r="F28" s="158">
        <f t="shared" si="73"/>
        <v>4489</v>
      </c>
      <c r="G28" s="203">
        <f t="shared" ref="G28:H28" si="74">SUM(G26:G27)</f>
        <v>0</v>
      </c>
      <c r="H28" s="54">
        <f t="shared" si="74"/>
        <v>0</v>
      </c>
      <c r="I28" s="54">
        <f t="shared" si="17"/>
        <v>0</v>
      </c>
      <c r="J28" s="54">
        <f t="shared" ref="J28:K28" si="75">SUM(J26:J27)</f>
        <v>181</v>
      </c>
      <c r="K28" s="54">
        <f t="shared" si="75"/>
        <v>0</v>
      </c>
      <c r="L28" s="54">
        <f t="shared" si="18"/>
        <v>181</v>
      </c>
      <c r="M28" s="54">
        <f t="shared" ref="M28:N28" si="76">SUM(M26:M27)</f>
        <v>3701</v>
      </c>
      <c r="N28" s="54">
        <f t="shared" si="76"/>
        <v>0</v>
      </c>
      <c r="O28" s="54">
        <f t="shared" si="19"/>
        <v>3701</v>
      </c>
      <c r="P28" s="54">
        <f t="shared" ref="P28:Q28" si="77">SUM(P26:P27)</f>
        <v>31</v>
      </c>
      <c r="Q28" s="54">
        <f t="shared" si="77"/>
        <v>126</v>
      </c>
      <c r="R28" s="54">
        <f t="shared" si="20"/>
        <v>157</v>
      </c>
      <c r="S28" s="54">
        <f t="shared" ref="S28:T28" si="78">SUM(S26:S27)</f>
        <v>32</v>
      </c>
      <c r="T28" s="54">
        <f t="shared" si="78"/>
        <v>126</v>
      </c>
      <c r="U28" s="54">
        <f t="shared" si="21"/>
        <v>158</v>
      </c>
      <c r="V28" s="54">
        <f t="shared" ref="V28:W28" si="79">SUM(V26:V27)</f>
        <v>250</v>
      </c>
      <c r="W28" s="54">
        <f t="shared" si="79"/>
        <v>0</v>
      </c>
      <c r="X28" s="54">
        <f t="shared" si="22"/>
        <v>250</v>
      </c>
      <c r="Y28" s="54">
        <f t="shared" ref="Y28:Z28" si="80">SUM(Y26:Y27)</f>
        <v>0</v>
      </c>
      <c r="Z28" s="54">
        <f t="shared" si="80"/>
        <v>0</v>
      </c>
      <c r="AA28" s="54">
        <f t="shared" si="23"/>
        <v>0</v>
      </c>
      <c r="AB28" s="54">
        <f t="shared" ref="AB28:AC28" si="81">SUM(AB26:AB27)</f>
        <v>0</v>
      </c>
      <c r="AC28" s="54">
        <f t="shared" si="81"/>
        <v>0</v>
      </c>
      <c r="AD28" s="54">
        <f t="shared" si="24"/>
        <v>0</v>
      </c>
      <c r="AE28" s="54">
        <f t="shared" ref="AE28:AF28" si="82">SUM(AE26:AE27)</f>
        <v>42</v>
      </c>
      <c r="AF28" s="54">
        <f t="shared" si="82"/>
        <v>0</v>
      </c>
      <c r="AG28" s="289">
        <f t="shared" si="25"/>
        <v>42</v>
      </c>
      <c r="AH28" s="54">
        <f t="shared" ref="AH28:AI28" si="83">SUM(AH26:AH27)</f>
        <v>0</v>
      </c>
      <c r="AI28" s="54">
        <f t="shared" si="83"/>
        <v>0</v>
      </c>
      <c r="AJ28" s="158">
        <f t="shared" si="26"/>
        <v>0</v>
      </c>
    </row>
    <row r="29" spans="1:36" ht="12.75" customHeight="1" x14ac:dyDescent="0.2">
      <c r="A29" s="360" t="s">
        <v>445</v>
      </c>
      <c r="B29" s="801" t="s">
        <v>446</v>
      </c>
      <c r="C29" s="785"/>
      <c r="D29" s="203">
        <f t="shared" ref="D29:F29" si="84">+G29+J29+AB29+AE29+M29+V29+Y29+P29+S29+AH29</f>
        <v>4609</v>
      </c>
      <c r="E29" s="54">
        <f t="shared" si="84"/>
        <v>899</v>
      </c>
      <c r="F29" s="158">
        <f t="shared" si="84"/>
        <v>5508</v>
      </c>
      <c r="G29" s="199">
        <f>532+1+107+247+510+105+326</f>
        <v>1828</v>
      </c>
      <c r="H29" s="66"/>
      <c r="I29" s="54">
        <f t="shared" si="17"/>
        <v>1828</v>
      </c>
      <c r="J29" s="66">
        <f>213+49</f>
        <v>262</v>
      </c>
      <c r="K29" s="66"/>
      <c r="L29" s="54">
        <f t="shared" si="18"/>
        <v>262</v>
      </c>
      <c r="M29" s="66">
        <f>153+285+999</f>
        <v>1437</v>
      </c>
      <c r="N29" s="66"/>
      <c r="O29" s="54">
        <f t="shared" si="19"/>
        <v>1437</v>
      </c>
      <c r="P29" s="66">
        <f>65+41+16+8</f>
        <v>130</v>
      </c>
      <c r="Q29" s="66">
        <f>261-47+64</f>
        <v>278</v>
      </c>
      <c r="R29" s="54">
        <f t="shared" si="20"/>
        <v>408</v>
      </c>
      <c r="S29" s="66">
        <f>66+43+14+9</f>
        <v>132</v>
      </c>
      <c r="T29" s="66">
        <f>528+62+3-36+64</f>
        <v>621</v>
      </c>
      <c r="U29" s="54">
        <f t="shared" si="21"/>
        <v>753</v>
      </c>
      <c r="V29" s="66">
        <f>142+162+157+67</f>
        <v>528</v>
      </c>
      <c r="W29" s="66"/>
      <c r="X29" s="54">
        <f t="shared" si="22"/>
        <v>528</v>
      </c>
      <c r="Y29" s="66"/>
      <c r="Z29" s="66"/>
      <c r="AA29" s="54">
        <f t="shared" si="23"/>
        <v>0</v>
      </c>
      <c r="AB29" s="66">
        <f>21+27</f>
        <v>48</v>
      </c>
      <c r="AC29" s="66"/>
      <c r="AD29" s="54">
        <f t="shared" si="24"/>
        <v>48</v>
      </c>
      <c r="AE29" s="66">
        <f>100+78+66</f>
        <v>244</v>
      </c>
      <c r="AF29" s="66"/>
      <c r="AG29" s="289">
        <f t="shared" si="25"/>
        <v>244</v>
      </c>
      <c r="AH29" s="66"/>
      <c r="AI29" s="66"/>
      <c r="AJ29" s="158">
        <f t="shared" si="26"/>
        <v>0</v>
      </c>
    </row>
    <row r="30" spans="1:36" ht="12.75" customHeight="1" x14ac:dyDescent="0.2">
      <c r="A30" s="360" t="s">
        <v>447</v>
      </c>
      <c r="B30" s="801" t="s">
        <v>448</v>
      </c>
      <c r="C30" s="785"/>
      <c r="D30" s="203">
        <f t="shared" ref="D30:F30" si="85">+G30+J30+AB30+AE30+M30+V30+Y30+P30+S30+AH30</f>
        <v>94800</v>
      </c>
      <c r="E30" s="54">
        <f t="shared" si="85"/>
        <v>0</v>
      </c>
      <c r="F30" s="158">
        <f t="shared" si="85"/>
        <v>94800</v>
      </c>
      <c r="G30" s="199">
        <v>56109</v>
      </c>
      <c r="H30" s="66"/>
      <c r="I30" s="54">
        <f t="shared" si="17"/>
        <v>56109</v>
      </c>
      <c r="J30" s="66"/>
      <c r="K30" s="66"/>
      <c r="L30" s="54">
        <f t="shared" si="18"/>
        <v>0</v>
      </c>
      <c r="M30" s="66"/>
      <c r="N30" s="66"/>
      <c r="O30" s="54">
        <f t="shared" si="19"/>
        <v>0</v>
      </c>
      <c r="P30" s="66"/>
      <c r="Q30" s="66"/>
      <c r="R30" s="54">
        <f t="shared" si="20"/>
        <v>0</v>
      </c>
      <c r="S30" s="66"/>
      <c r="T30" s="66"/>
      <c r="U30" s="54">
        <f t="shared" si="21"/>
        <v>0</v>
      </c>
      <c r="V30" s="66">
        <f>22746+15945</f>
        <v>38691</v>
      </c>
      <c r="W30" s="66"/>
      <c r="X30" s="54">
        <f t="shared" si="22"/>
        <v>38691</v>
      </c>
      <c r="Y30" s="66"/>
      <c r="Z30" s="66"/>
      <c r="AA30" s="54">
        <f t="shared" si="23"/>
        <v>0</v>
      </c>
      <c r="AB30" s="66"/>
      <c r="AC30" s="66"/>
      <c r="AD30" s="54">
        <f t="shared" si="24"/>
        <v>0</v>
      </c>
      <c r="AE30" s="66"/>
      <c r="AF30" s="66"/>
      <c r="AG30" s="289">
        <f t="shared" si="25"/>
        <v>0</v>
      </c>
      <c r="AH30" s="66"/>
      <c r="AI30" s="66"/>
      <c r="AJ30" s="158">
        <f t="shared" si="26"/>
        <v>0</v>
      </c>
    </row>
    <row r="31" spans="1:36" ht="12.75" customHeight="1" x14ac:dyDescent="0.2">
      <c r="A31" s="360" t="s">
        <v>449</v>
      </c>
      <c r="B31" s="801" t="s">
        <v>450</v>
      </c>
      <c r="C31" s="785"/>
      <c r="D31" s="203">
        <f t="shared" ref="D31:F31" si="86">+G31+J31+AB31+AE31+M31+V31+Y31+P31+S31+AH31</f>
        <v>0</v>
      </c>
      <c r="E31" s="54">
        <f t="shared" si="86"/>
        <v>0</v>
      </c>
      <c r="F31" s="158">
        <f t="shared" si="86"/>
        <v>0</v>
      </c>
      <c r="G31" s="199"/>
      <c r="H31" s="66"/>
      <c r="I31" s="54">
        <f t="shared" si="17"/>
        <v>0</v>
      </c>
      <c r="J31" s="66"/>
      <c r="K31" s="66"/>
      <c r="L31" s="54">
        <f t="shared" si="18"/>
        <v>0</v>
      </c>
      <c r="M31" s="66"/>
      <c r="N31" s="66"/>
      <c r="O31" s="54">
        <f t="shared" si="19"/>
        <v>0</v>
      </c>
      <c r="P31" s="66"/>
      <c r="Q31" s="66"/>
      <c r="R31" s="54">
        <f t="shared" si="20"/>
        <v>0</v>
      </c>
      <c r="S31" s="66"/>
      <c r="T31" s="66"/>
      <c r="U31" s="54">
        <f t="shared" si="21"/>
        <v>0</v>
      </c>
      <c r="V31" s="66"/>
      <c r="W31" s="66"/>
      <c r="X31" s="54">
        <f t="shared" si="22"/>
        <v>0</v>
      </c>
      <c r="Y31" s="66"/>
      <c r="Z31" s="66"/>
      <c r="AA31" s="54">
        <f t="shared" si="23"/>
        <v>0</v>
      </c>
      <c r="AB31" s="66"/>
      <c r="AC31" s="66"/>
      <c r="AD31" s="54">
        <f t="shared" si="24"/>
        <v>0</v>
      </c>
      <c r="AE31" s="66"/>
      <c r="AF31" s="66"/>
      <c r="AG31" s="289">
        <f t="shared" si="25"/>
        <v>0</v>
      </c>
      <c r="AH31" s="66"/>
      <c r="AI31" s="66"/>
      <c r="AJ31" s="158">
        <f t="shared" si="26"/>
        <v>0</v>
      </c>
    </row>
    <row r="32" spans="1:36" ht="12.75" customHeight="1" x14ac:dyDescent="0.2">
      <c r="A32" s="360" t="s">
        <v>451</v>
      </c>
      <c r="B32" s="801" t="s">
        <v>452</v>
      </c>
      <c r="C32" s="785"/>
      <c r="D32" s="203">
        <f t="shared" ref="D32:F32" si="87">+G32+J32+AB32+AE32+M32+V32+Y32+P32+S32+AH32</f>
        <v>0</v>
      </c>
      <c r="E32" s="54">
        <f t="shared" si="87"/>
        <v>0</v>
      </c>
      <c r="F32" s="158">
        <f t="shared" si="87"/>
        <v>0</v>
      </c>
      <c r="G32" s="199"/>
      <c r="H32" s="66"/>
      <c r="I32" s="54">
        <f t="shared" si="17"/>
        <v>0</v>
      </c>
      <c r="J32" s="66"/>
      <c r="K32" s="66"/>
      <c r="L32" s="54">
        <f t="shared" si="18"/>
        <v>0</v>
      </c>
      <c r="M32" s="66"/>
      <c r="N32" s="66"/>
      <c r="O32" s="54">
        <f t="shared" si="19"/>
        <v>0</v>
      </c>
      <c r="P32" s="66"/>
      <c r="Q32" s="66"/>
      <c r="R32" s="54">
        <f t="shared" si="20"/>
        <v>0</v>
      </c>
      <c r="S32" s="66"/>
      <c r="T32" s="66"/>
      <c r="U32" s="54">
        <f t="shared" si="21"/>
        <v>0</v>
      </c>
      <c r="V32" s="66"/>
      <c r="W32" s="66"/>
      <c r="X32" s="54">
        <f t="shared" si="22"/>
        <v>0</v>
      </c>
      <c r="Y32" s="66"/>
      <c r="Z32" s="66"/>
      <c r="AA32" s="54">
        <f t="shared" si="23"/>
        <v>0</v>
      </c>
      <c r="AB32" s="66"/>
      <c r="AC32" s="66"/>
      <c r="AD32" s="54">
        <f t="shared" si="24"/>
        <v>0</v>
      </c>
      <c r="AE32" s="66"/>
      <c r="AF32" s="66"/>
      <c r="AG32" s="289">
        <f t="shared" si="25"/>
        <v>0</v>
      </c>
      <c r="AH32" s="66"/>
      <c r="AI32" s="66"/>
      <c r="AJ32" s="158">
        <f t="shared" si="26"/>
        <v>0</v>
      </c>
    </row>
    <row r="33" spans="1:36" ht="12.75" customHeight="1" x14ac:dyDescent="0.2">
      <c r="A33" s="360" t="s">
        <v>453</v>
      </c>
      <c r="B33" s="801" t="s">
        <v>454</v>
      </c>
      <c r="C33" s="785"/>
      <c r="D33" s="203">
        <f t="shared" ref="D33:F33" si="88">+G33+J33+AB33+AE33+M33+V33+Y33+P33+S33+AH33</f>
        <v>9798</v>
      </c>
      <c r="E33" s="54">
        <f t="shared" si="88"/>
        <v>-15</v>
      </c>
      <c r="F33" s="158">
        <f t="shared" si="88"/>
        <v>9783</v>
      </c>
      <c r="G33" s="199">
        <f>1971+396+913+1969</f>
        <v>5249</v>
      </c>
      <c r="H33" s="66"/>
      <c r="I33" s="54">
        <f t="shared" si="17"/>
        <v>5249</v>
      </c>
      <c r="J33" s="66">
        <v>787</v>
      </c>
      <c r="K33" s="66"/>
      <c r="L33" s="54">
        <f t="shared" si="18"/>
        <v>787</v>
      </c>
      <c r="M33" s="66">
        <v>1417</v>
      </c>
      <c r="N33" s="66"/>
      <c r="O33" s="54">
        <f t="shared" si="19"/>
        <v>1417</v>
      </c>
      <c r="P33" s="66">
        <v>335</v>
      </c>
      <c r="Q33" s="66">
        <v>-99</v>
      </c>
      <c r="R33" s="54">
        <f t="shared" si="20"/>
        <v>236</v>
      </c>
      <c r="S33" s="66">
        <v>156</v>
      </c>
      <c r="T33" s="66">
        <v>84</v>
      </c>
      <c r="U33" s="54">
        <f t="shared" si="21"/>
        <v>240</v>
      </c>
      <c r="V33" s="66">
        <f>600+580</f>
        <v>1180</v>
      </c>
      <c r="W33" s="66"/>
      <c r="X33" s="54">
        <f t="shared" si="22"/>
        <v>1180</v>
      </c>
      <c r="Y33" s="66"/>
      <c r="Z33" s="66"/>
      <c r="AA33" s="54">
        <f t="shared" si="23"/>
        <v>0</v>
      </c>
      <c r="AB33" s="66">
        <f>80+60</f>
        <v>140</v>
      </c>
      <c r="AC33" s="66"/>
      <c r="AD33" s="54">
        <f t="shared" si="24"/>
        <v>140</v>
      </c>
      <c r="AE33" s="66">
        <f>288+246</f>
        <v>534</v>
      </c>
      <c r="AF33" s="66"/>
      <c r="AG33" s="289">
        <f t="shared" si="25"/>
        <v>534</v>
      </c>
      <c r="AH33" s="66"/>
      <c r="AI33" s="66"/>
      <c r="AJ33" s="158">
        <f t="shared" si="26"/>
        <v>0</v>
      </c>
    </row>
    <row r="34" spans="1:36" ht="12.75" customHeight="1" x14ac:dyDescent="0.2">
      <c r="A34" s="355" t="s">
        <v>401</v>
      </c>
      <c r="B34" s="802" t="s">
        <v>402</v>
      </c>
      <c r="C34" s="785"/>
      <c r="D34" s="203">
        <f t="shared" ref="D34:F34" si="89">+G34+J34+AB34+AE34+M34+V34+Y34+P34+S34+AH34</f>
        <v>109207</v>
      </c>
      <c r="E34" s="54">
        <f t="shared" si="89"/>
        <v>884</v>
      </c>
      <c r="F34" s="158">
        <f t="shared" si="89"/>
        <v>110091</v>
      </c>
      <c r="G34" s="203">
        <f t="shared" ref="G34:H34" si="90">SUM(G29:G33)</f>
        <v>63186</v>
      </c>
      <c r="H34" s="54">
        <f t="shared" si="90"/>
        <v>0</v>
      </c>
      <c r="I34" s="54">
        <f t="shared" si="17"/>
        <v>63186</v>
      </c>
      <c r="J34" s="54">
        <f t="shared" ref="J34:K34" si="91">SUM(J29:J33)</f>
        <v>1049</v>
      </c>
      <c r="K34" s="54">
        <f t="shared" si="91"/>
        <v>0</v>
      </c>
      <c r="L34" s="54">
        <f t="shared" si="18"/>
        <v>1049</v>
      </c>
      <c r="M34" s="54">
        <f t="shared" ref="M34:N34" si="92">SUM(M29:M33)</f>
        <v>2854</v>
      </c>
      <c r="N34" s="54">
        <f t="shared" si="92"/>
        <v>0</v>
      </c>
      <c r="O34" s="54">
        <f t="shared" si="19"/>
        <v>2854</v>
      </c>
      <c r="P34" s="54">
        <f t="shared" ref="P34:Q34" si="93">SUM(P29:P33)</f>
        <v>465</v>
      </c>
      <c r="Q34" s="54">
        <f t="shared" si="93"/>
        <v>179</v>
      </c>
      <c r="R34" s="54">
        <f t="shared" si="20"/>
        <v>644</v>
      </c>
      <c r="S34" s="54">
        <f t="shared" ref="S34:T34" si="94">SUM(S29:S33)</f>
        <v>288</v>
      </c>
      <c r="T34" s="54">
        <f t="shared" si="94"/>
        <v>705</v>
      </c>
      <c r="U34" s="54">
        <f t="shared" si="21"/>
        <v>993</v>
      </c>
      <c r="V34" s="54">
        <f t="shared" ref="V34:W34" si="95">SUM(V29:V33)</f>
        <v>40399</v>
      </c>
      <c r="W34" s="54">
        <f t="shared" si="95"/>
        <v>0</v>
      </c>
      <c r="X34" s="54">
        <f t="shared" si="22"/>
        <v>40399</v>
      </c>
      <c r="Y34" s="54">
        <f t="shared" ref="Y34:Z34" si="96">SUM(Y29:Y33)</f>
        <v>0</v>
      </c>
      <c r="Z34" s="54">
        <f t="shared" si="96"/>
        <v>0</v>
      </c>
      <c r="AA34" s="54">
        <f t="shared" si="23"/>
        <v>0</v>
      </c>
      <c r="AB34" s="54">
        <f t="shared" ref="AB34:AC34" si="97">SUM(AB29:AB33)</f>
        <v>188</v>
      </c>
      <c r="AC34" s="54">
        <f t="shared" si="97"/>
        <v>0</v>
      </c>
      <c r="AD34" s="54">
        <f t="shared" si="24"/>
        <v>188</v>
      </c>
      <c r="AE34" s="54">
        <f t="shared" ref="AE34:AF34" si="98">SUM(AE29:AE33)</f>
        <v>778</v>
      </c>
      <c r="AF34" s="54">
        <f t="shared" si="98"/>
        <v>0</v>
      </c>
      <c r="AG34" s="289">
        <f t="shared" si="25"/>
        <v>778</v>
      </c>
      <c r="AH34" s="54">
        <f t="shared" ref="AH34:AI34" si="99">SUM(AH29:AH33)</f>
        <v>0</v>
      </c>
      <c r="AI34" s="54">
        <f t="shared" si="99"/>
        <v>0</v>
      </c>
      <c r="AJ34" s="158">
        <f t="shared" si="26"/>
        <v>0</v>
      </c>
    </row>
    <row r="35" spans="1:36" ht="12.75" customHeight="1" x14ac:dyDescent="0.2">
      <c r="A35" s="355" t="s">
        <v>403</v>
      </c>
      <c r="B35" s="802" t="s">
        <v>126</v>
      </c>
      <c r="C35" s="785"/>
      <c r="D35" s="203">
        <f t="shared" ref="D35:F35" si="100">+G35+J35+AB35+AE35+M35+V35+Y35+P35+S35+AH35</f>
        <v>121226</v>
      </c>
      <c r="E35" s="54">
        <f t="shared" si="100"/>
        <v>3945</v>
      </c>
      <c r="F35" s="158">
        <f t="shared" si="100"/>
        <v>125171</v>
      </c>
      <c r="G35" s="203">
        <f t="shared" ref="G35:H35" si="101">+G34+G28+G25+G17+G14</f>
        <v>67726</v>
      </c>
      <c r="H35" s="54">
        <f t="shared" si="101"/>
        <v>0</v>
      </c>
      <c r="I35" s="54">
        <f t="shared" si="17"/>
        <v>67726</v>
      </c>
      <c r="J35" s="54">
        <f t="shared" ref="J35:K35" si="102">+J34+J28+J25+J17+J14</f>
        <v>1230</v>
      </c>
      <c r="K35" s="54">
        <f t="shared" si="102"/>
        <v>0</v>
      </c>
      <c r="L35" s="54">
        <f t="shared" si="18"/>
        <v>1230</v>
      </c>
      <c r="M35" s="54">
        <f t="shared" ref="M35:N35" si="103">+M34+M28+M25+M17+M14</f>
        <v>8136</v>
      </c>
      <c r="N35" s="54">
        <f t="shared" si="103"/>
        <v>0</v>
      </c>
      <c r="O35" s="54">
        <f t="shared" si="19"/>
        <v>8136</v>
      </c>
      <c r="P35" s="54">
        <f t="shared" ref="P35:Q35" si="104">+P34+P28+P25+P17+P14</f>
        <v>706</v>
      </c>
      <c r="Q35" s="54">
        <f t="shared" si="104"/>
        <v>1181</v>
      </c>
      <c r="R35" s="54">
        <f t="shared" si="20"/>
        <v>1887</v>
      </c>
      <c r="S35" s="54">
        <f t="shared" ref="S35:T35" si="105">+S34+S28+S25+S17+S14</f>
        <v>777</v>
      </c>
      <c r="T35" s="54">
        <f t="shared" si="105"/>
        <v>2764</v>
      </c>
      <c r="U35" s="54">
        <f t="shared" si="21"/>
        <v>3541</v>
      </c>
      <c r="V35" s="54">
        <f t="shared" ref="V35:W35" si="106">+V34+V28+V25+V17+V14</f>
        <v>41174</v>
      </c>
      <c r="W35" s="54">
        <f t="shared" si="106"/>
        <v>0</v>
      </c>
      <c r="X35" s="54">
        <f t="shared" si="22"/>
        <v>41174</v>
      </c>
      <c r="Y35" s="54">
        <f t="shared" ref="Y35:Z35" si="107">+Y34+Y28+Y25+Y17+Y14</f>
        <v>0</v>
      </c>
      <c r="Z35" s="54">
        <f t="shared" si="107"/>
        <v>0</v>
      </c>
      <c r="AA35" s="54">
        <f t="shared" si="23"/>
        <v>0</v>
      </c>
      <c r="AB35" s="54">
        <f t="shared" ref="AB35:AC35" si="108">+AB34+AB28+AB25+AB17+AB14</f>
        <v>288</v>
      </c>
      <c r="AC35" s="54">
        <f t="shared" si="108"/>
        <v>0</v>
      </c>
      <c r="AD35" s="54">
        <f t="shared" si="24"/>
        <v>288</v>
      </c>
      <c r="AE35" s="54">
        <f t="shared" ref="AE35:AF35" si="109">+AE34+AE28+AE25+AE17+AE14</f>
        <v>1189</v>
      </c>
      <c r="AF35" s="54">
        <f t="shared" si="109"/>
        <v>0</v>
      </c>
      <c r="AG35" s="289">
        <f t="shared" si="25"/>
        <v>1189</v>
      </c>
      <c r="AH35" s="54">
        <f t="shared" ref="AH35:AI35" si="110">+AH34+AH28+AH25+AH17+AH14</f>
        <v>0</v>
      </c>
      <c r="AI35" s="54">
        <f t="shared" si="110"/>
        <v>0</v>
      </c>
      <c r="AJ35" s="158">
        <f t="shared" si="26"/>
        <v>0</v>
      </c>
    </row>
    <row r="36" spans="1:36" ht="12" customHeight="1" x14ac:dyDescent="0.2">
      <c r="A36" s="356"/>
      <c r="B36" s="813"/>
      <c r="C36" s="794"/>
      <c r="D36" s="286"/>
      <c r="E36" s="286"/>
      <c r="F36" s="358"/>
      <c r="G36" s="5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286"/>
      <c r="S36" s="55"/>
      <c r="T36" s="55"/>
      <c r="U36" s="286"/>
      <c r="V36" s="55"/>
      <c r="W36" s="55"/>
      <c r="X36" s="286"/>
      <c r="Y36" s="55"/>
      <c r="Z36" s="55"/>
      <c r="AA36" s="286"/>
      <c r="AB36" s="55"/>
      <c r="AC36" s="55"/>
      <c r="AD36" s="286"/>
      <c r="AE36" s="55"/>
      <c r="AF36" s="55"/>
      <c r="AG36" s="286"/>
      <c r="AH36" s="359"/>
      <c r="AI36" s="55"/>
      <c r="AJ36" s="358"/>
    </row>
    <row r="37" spans="1:36" ht="12.75" hidden="1" customHeight="1" x14ac:dyDescent="0.2">
      <c r="A37" s="360" t="s">
        <v>455</v>
      </c>
      <c r="B37" s="812" t="s">
        <v>456</v>
      </c>
      <c r="C37" s="785"/>
      <c r="D37" s="203">
        <f t="shared" ref="D37:F37" si="111">+G37+J37+AB37+AE37+M37+V37+Y37+P37+S37+AH37</f>
        <v>0</v>
      </c>
      <c r="E37" s="54">
        <f t="shared" si="111"/>
        <v>0</v>
      </c>
      <c r="F37" s="158">
        <f t="shared" si="111"/>
        <v>0</v>
      </c>
      <c r="G37" s="199"/>
      <c r="H37" s="66"/>
      <c r="I37" s="54">
        <f t="shared" ref="I37:I52" si="112">+H37+G37</f>
        <v>0</v>
      </c>
      <c r="J37" s="66"/>
      <c r="K37" s="66"/>
      <c r="L37" s="54">
        <f t="shared" ref="L37:L52" si="113">+K37+J37</f>
        <v>0</v>
      </c>
      <c r="M37" s="66"/>
      <c r="N37" s="66"/>
      <c r="O37" s="54">
        <f t="shared" ref="O37:O52" si="114">+N37+M37</f>
        <v>0</v>
      </c>
      <c r="P37" s="66"/>
      <c r="Q37" s="66"/>
      <c r="R37" s="54">
        <f t="shared" ref="R37:R52" si="115">+Q37+P37</f>
        <v>0</v>
      </c>
      <c r="S37" s="66"/>
      <c r="T37" s="66"/>
      <c r="U37" s="54">
        <f t="shared" ref="U37:U52" si="116">+T37+S37</f>
        <v>0</v>
      </c>
      <c r="V37" s="66"/>
      <c r="W37" s="66"/>
      <c r="X37" s="54">
        <f t="shared" ref="X37:X52" si="117">+W37+V37</f>
        <v>0</v>
      </c>
      <c r="Y37" s="66"/>
      <c r="Z37" s="66"/>
      <c r="AA37" s="54">
        <f t="shared" ref="AA37:AA52" si="118">+Z37+Y37</f>
        <v>0</v>
      </c>
      <c r="AB37" s="66"/>
      <c r="AC37" s="66"/>
      <c r="AD37" s="54">
        <f t="shared" ref="AD37:AD52" si="119">+AB37+AC37</f>
        <v>0</v>
      </c>
      <c r="AE37" s="66"/>
      <c r="AF37" s="66"/>
      <c r="AG37" s="289">
        <f t="shared" ref="AG37:AG52" si="120">+AF37+AE37</f>
        <v>0</v>
      </c>
      <c r="AH37" s="66"/>
      <c r="AI37" s="66"/>
      <c r="AJ37" s="158">
        <f t="shared" ref="AJ37:AJ52" si="121">+AI37+AH37</f>
        <v>0</v>
      </c>
    </row>
    <row r="38" spans="1:36" ht="12.75" hidden="1" customHeight="1" x14ac:dyDescent="0.2">
      <c r="A38" s="360" t="s">
        <v>457</v>
      </c>
      <c r="B38" s="812" t="s">
        <v>514</v>
      </c>
      <c r="C38" s="785"/>
      <c r="D38" s="203">
        <f t="shared" ref="D38:F38" si="122">+G38+J38+AB38+AE38+M38+V38+Y38+P38+S38+AH38</f>
        <v>0</v>
      </c>
      <c r="E38" s="54">
        <f t="shared" si="122"/>
        <v>0</v>
      </c>
      <c r="F38" s="158">
        <f t="shared" si="122"/>
        <v>0</v>
      </c>
      <c r="G38" s="199"/>
      <c r="H38" s="66"/>
      <c r="I38" s="54">
        <f t="shared" si="112"/>
        <v>0</v>
      </c>
      <c r="J38" s="66"/>
      <c r="K38" s="66"/>
      <c r="L38" s="54">
        <f t="shared" si="113"/>
        <v>0</v>
      </c>
      <c r="M38" s="66"/>
      <c r="N38" s="66"/>
      <c r="O38" s="54">
        <f t="shared" si="114"/>
        <v>0</v>
      </c>
      <c r="P38" s="66"/>
      <c r="Q38" s="66"/>
      <c r="R38" s="54">
        <f t="shared" si="115"/>
        <v>0</v>
      </c>
      <c r="S38" s="66"/>
      <c r="T38" s="66"/>
      <c r="U38" s="54">
        <f t="shared" si="116"/>
        <v>0</v>
      </c>
      <c r="V38" s="66"/>
      <c r="W38" s="66"/>
      <c r="X38" s="54">
        <f t="shared" si="117"/>
        <v>0</v>
      </c>
      <c r="Y38" s="66"/>
      <c r="Z38" s="66"/>
      <c r="AA38" s="54">
        <f t="shared" si="118"/>
        <v>0</v>
      </c>
      <c r="AB38" s="66"/>
      <c r="AC38" s="66"/>
      <c r="AD38" s="54">
        <f t="shared" si="119"/>
        <v>0</v>
      </c>
      <c r="AE38" s="66"/>
      <c r="AF38" s="66"/>
      <c r="AG38" s="289">
        <f t="shared" si="120"/>
        <v>0</v>
      </c>
      <c r="AH38" s="66"/>
      <c r="AI38" s="66"/>
      <c r="AJ38" s="158">
        <f t="shared" si="121"/>
        <v>0</v>
      </c>
    </row>
    <row r="39" spans="1:36" ht="23.25" hidden="1" customHeight="1" x14ac:dyDescent="0.2">
      <c r="A39" s="360" t="s">
        <v>459</v>
      </c>
      <c r="B39" s="812" t="s">
        <v>460</v>
      </c>
      <c r="C39" s="785"/>
      <c r="D39" s="203">
        <f t="shared" ref="D39:F39" si="123">+G39+J39+AB39+AE39+M39+V39+Y39+P39+S39+AH39</f>
        <v>0</v>
      </c>
      <c r="E39" s="54">
        <f t="shared" si="123"/>
        <v>0</v>
      </c>
      <c r="F39" s="158">
        <f t="shared" si="123"/>
        <v>0</v>
      </c>
      <c r="G39" s="199"/>
      <c r="H39" s="66"/>
      <c r="I39" s="54">
        <f t="shared" si="112"/>
        <v>0</v>
      </c>
      <c r="J39" s="66"/>
      <c r="K39" s="66"/>
      <c r="L39" s="54">
        <f t="shared" si="113"/>
        <v>0</v>
      </c>
      <c r="M39" s="66"/>
      <c r="N39" s="66"/>
      <c r="O39" s="54">
        <f t="shared" si="114"/>
        <v>0</v>
      </c>
      <c r="P39" s="66"/>
      <c r="Q39" s="66"/>
      <c r="R39" s="54">
        <f t="shared" si="115"/>
        <v>0</v>
      </c>
      <c r="S39" s="66"/>
      <c r="T39" s="66"/>
      <c r="U39" s="54">
        <f t="shared" si="116"/>
        <v>0</v>
      </c>
      <c r="V39" s="66"/>
      <c r="W39" s="66"/>
      <c r="X39" s="54">
        <f t="shared" si="117"/>
        <v>0</v>
      </c>
      <c r="Y39" s="66"/>
      <c r="Z39" s="66"/>
      <c r="AA39" s="54">
        <f t="shared" si="118"/>
        <v>0</v>
      </c>
      <c r="AB39" s="66"/>
      <c r="AC39" s="66"/>
      <c r="AD39" s="54">
        <f t="shared" si="119"/>
        <v>0</v>
      </c>
      <c r="AE39" s="66"/>
      <c r="AF39" s="66"/>
      <c r="AG39" s="289">
        <f t="shared" si="120"/>
        <v>0</v>
      </c>
      <c r="AH39" s="66"/>
      <c r="AI39" s="66"/>
      <c r="AJ39" s="158">
        <f t="shared" si="121"/>
        <v>0</v>
      </c>
    </row>
    <row r="40" spans="1:36" ht="25.5" hidden="1" customHeight="1" x14ac:dyDescent="0.2">
      <c r="A40" s="360" t="s">
        <v>461</v>
      </c>
      <c r="B40" s="812" t="s">
        <v>515</v>
      </c>
      <c r="C40" s="785"/>
      <c r="D40" s="203">
        <f t="shared" ref="D40:F40" si="124">+G40+J40+AB40+AE40+M40+V40+Y40+P40+S40+AH40</f>
        <v>0</v>
      </c>
      <c r="E40" s="54">
        <f t="shared" si="124"/>
        <v>0</v>
      </c>
      <c r="F40" s="158">
        <f t="shared" si="124"/>
        <v>0</v>
      </c>
      <c r="G40" s="199"/>
      <c r="H40" s="66"/>
      <c r="I40" s="54">
        <f t="shared" si="112"/>
        <v>0</v>
      </c>
      <c r="J40" s="66"/>
      <c r="K40" s="66"/>
      <c r="L40" s="54">
        <f t="shared" si="113"/>
        <v>0</v>
      </c>
      <c r="M40" s="66"/>
      <c r="N40" s="66"/>
      <c r="O40" s="54">
        <f t="shared" si="114"/>
        <v>0</v>
      </c>
      <c r="P40" s="66"/>
      <c r="Q40" s="66"/>
      <c r="R40" s="54">
        <f t="shared" si="115"/>
        <v>0</v>
      </c>
      <c r="S40" s="66"/>
      <c r="T40" s="66"/>
      <c r="U40" s="54">
        <f t="shared" si="116"/>
        <v>0</v>
      </c>
      <c r="V40" s="66"/>
      <c r="W40" s="66"/>
      <c r="X40" s="54">
        <f t="shared" si="117"/>
        <v>0</v>
      </c>
      <c r="Y40" s="66"/>
      <c r="Z40" s="66"/>
      <c r="AA40" s="54">
        <f t="shared" si="118"/>
        <v>0</v>
      </c>
      <c r="AB40" s="66"/>
      <c r="AC40" s="66"/>
      <c r="AD40" s="54">
        <f t="shared" si="119"/>
        <v>0</v>
      </c>
      <c r="AE40" s="66"/>
      <c r="AF40" s="66"/>
      <c r="AG40" s="289">
        <f t="shared" si="120"/>
        <v>0</v>
      </c>
      <c r="AH40" s="66"/>
      <c r="AI40" s="66"/>
      <c r="AJ40" s="158">
        <f t="shared" si="121"/>
        <v>0</v>
      </c>
    </row>
    <row r="41" spans="1:36" ht="27" hidden="1" customHeight="1" x14ac:dyDescent="0.2">
      <c r="A41" s="360" t="s">
        <v>463</v>
      </c>
      <c r="B41" s="812" t="s">
        <v>464</v>
      </c>
      <c r="C41" s="785"/>
      <c r="D41" s="203">
        <f t="shared" ref="D41:F41" si="125">+G41+J41+AB41+AE41+M41+V41+Y41+P41+S41+AH41</f>
        <v>0</v>
      </c>
      <c r="E41" s="54">
        <f t="shared" si="125"/>
        <v>0</v>
      </c>
      <c r="F41" s="158">
        <f t="shared" si="125"/>
        <v>0</v>
      </c>
      <c r="G41" s="199"/>
      <c r="H41" s="66"/>
      <c r="I41" s="54">
        <f t="shared" si="112"/>
        <v>0</v>
      </c>
      <c r="J41" s="66"/>
      <c r="K41" s="66"/>
      <c r="L41" s="54">
        <f t="shared" si="113"/>
        <v>0</v>
      </c>
      <c r="M41" s="66"/>
      <c r="N41" s="66"/>
      <c r="O41" s="54">
        <f t="shared" si="114"/>
        <v>0</v>
      </c>
      <c r="P41" s="66"/>
      <c r="Q41" s="66"/>
      <c r="R41" s="54">
        <f t="shared" si="115"/>
        <v>0</v>
      </c>
      <c r="S41" s="66"/>
      <c r="T41" s="66"/>
      <c r="U41" s="54">
        <f t="shared" si="116"/>
        <v>0</v>
      </c>
      <c r="V41" s="66"/>
      <c r="W41" s="66"/>
      <c r="X41" s="54">
        <f t="shared" si="117"/>
        <v>0</v>
      </c>
      <c r="Y41" s="66"/>
      <c r="Z41" s="66"/>
      <c r="AA41" s="54">
        <f t="shared" si="118"/>
        <v>0</v>
      </c>
      <c r="AB41" s="66"/>
      <c r="AC41" s="66"/>
      <c r="AD41" s="54">
        <f t="shared" si="119"/>
        <v>0</v>
      </c>
      <c r="AE41" s="66"/>
      <c r="AF41" s="66"/>
      <c r="AG41" s="289">
        <f t="shared" si="120"/>
        <v>0</v>
      </c>
      <c r="AH41" s="66"/>
      <c r="AI41" s="66"/>
      <c r="AJ41" s="158">
        <f t="shared" si="121"/>
        <v>0</v>
      </c>
    </row>
    <row r="42" spans="1:36" ht="12.75" hidden="1" customHeight="1" x14ac:dyDescent="0.2">
      <c r="A42" s="360" t="s">
        <v>465</v>
      </c>
      <c r="B42" s="801" t="s">
        <v>466</v>
      </c>
      <c r="C42" s="785"/>
      <c r="D42" s="203">
        <f t="shared" ref="D42:F42" si="126">+G42+J42+AB42+AE42+M42+V42+Y42+P42+S42+AH42</f>
        <v>0</v>
      </c>
      <c r="E42" s="54">
        <f t="shared" si="126"/>
        <v>0</v>
      </c>
      <c r="F42" s="158">
        <f t="shared" si="126"/>
        <v>0</v>
      </c>
      <c r="G42" s="199"/>
      <c r="H42" s="66"/>
      <c r="I42" s="54">
        <f t="shared" si="112"/>
        <v>0</v>
      </c>
      <c r="J42" s="66"/>
      <c r="K42" s="66"/>
      <c r="L42" s="54">
        <f t="shared" si="113"/>
        <v>0</v>
      </c>
      <c r="M42" s="66"/>
      <c r="N42" s="66"/>
      <c r="O42" s="54">
        <f t="shared" si="114"/>
        <v>0</v>
      </c>
      <c r="P42" s="66"/>
      <c r="Q42" s="66"/>
      <c r="R42" s="54">
        <f t="shared" si="115"/>
        <v>0</v>
      </c>
      <c r="S42" s="66"/>
      <c r="T42" s="66"/>
      <c r="U42" s="54">
        <f t="shared" si="116"/>
        <v>0</v>
      </c>
      <c r="V42" s="66"/>
      <c r="W42" s="66"/>
      <c r="X42" s="54">
        <f t="shared" si="117"/>
        <v>0</v>
      </c>
      <c r="Y42" s="66"/>
      <c r="Z42" s="66"/>
      <c r="AA42" s="54">
        <f t="shared" si="118"/>
        <v>0</v>
      </c>
      <c r="AB42" s="66"/>
      <c r="AC42" s="66"/>
      <c r="AD42" s="54">
        <f t="shared" si="119"/>
        <v>0</v>
      </c>
      <c r="AE42" s="66"/>
      <c r="AF42" s="66"/>
      <c r="AG42" s="289">
        <f t="shared" si="120"/>
        <v>0</v>
      </c>
      <c r="AH42" s="66"/>
      <c r="AI42" s="66"/>
      <c r="AJ42" s="158">
        <f t="shared" si="121"/>
        <v>0</v>
      </c>
    </row>
    <row r="43" spans="1:36" ht="12.75" customHeight="1" x14ac:dyDescent="0.2">
      <c r="A43" s="355" t="s">
        <v>405</v>
      </c>
      <c r="B43" s="802" t="s">
        <v>130</v>
      </c>
      <c r="C43" s="785"/>
      <c r="D43" s="203">
        <f t="shared" ref="D43:F43" si="127">+G43+J43+AB43+AE43+M43+V43+Y43+P43+S43+AH43</f>
        <v>0</v>
      </c>
      <c r="E43" s="54">
        <f t="shared" si="127"/>
        <v>0</v>
      </c>
      <c r="F43" s="158">
        <f t="shared" si="127"/>
        <v>0</v>
      </c>
      <c r="G43" s="203"/>
      <c r="H43" s="54"/>
      <c r="I43" s="54">
        <f t="shared" si="112"/>
        <v>0</v>
      </c>
      <c r="J43" s="54"/>
      <c r="K43" s="54"/>
      <c r="L43" s="54">
        <f t="shared" si="113"/>
        <v>0</v>
      </c>
      <c r="M43" s="54"/>
      <c r="N43" s="54"/>
      <c r="O43" s="54">
        <f t="shared" si="114"/>
        <v>0</v>
      </c>
      <c r="P43" s="54"/>
      <c r="Q43" s="54"/>
      <c r="R43" s="54">
        <f t="shared" si="115"/>
        <v>0</v>
      </c>
      <c r="S43" s="54"/>
      <c r="T43" s="54"/>
      <c r="U43" s="54">
        <f t="shared" si="116"/>
        <v>0</v>
      </c>
      <c r="V43" s="54"/>
      <c r="W43" s="54"/>
      <c r="X43" s="54">
        <f t="shared" si="117"/>
        <v>0</v>
      </c>
      <c r="Y43" s="54"/>
      <c r="Z43" s="54"/>
      <c r="AA43" s="54">
        <f t="shared" si="118"/>
        <v>0</v>
      </c>
      <c r="AB43" s="54"/>
      <c r="AC43" s="54"/>
      <c r="AD43" s="54">
        <f t="shared" si="119"/>
        <v>0</v>
      </c>
      <c r="AE43" s="54"/>
      <c r="AF43" s="54"/>
      <c r="AG43" s="289">
        <f t="shared" si="120"/>
        <v>0</v>
      </c>
      <c r="AH43" s="54"/>
      <c r="AI43" s="54"/>
      <c r="AJ43" s="158">
        <f t="shared" si="121"/>
        <v>0</v>
      </c>
    </row>
    <row r="44" spans="1:36" ht="12" customHeight="1" x14ac:dyDescent="0.2">
      <c r="A44" s="356"/>
      <c r="B44" s="357"/>
      <c r="C44" s="293"/>
      <c r="D44" s="286"/>
      <c r="E44" s="286"/>
      <c r="F44" s="358"/>
      <c r="G44" s="55"/>
      <c r="H44" s="55"/>
      <c r="I44" s="286">
        <f t="shared" si="112"/>
        <v>0</v>
      </c>
      <c r="J44" s="55"/>
      <c r="K44" s="55"/>
      <c r="L44" s="286">
        <f t="shared" si="113"/>
        <v>0</v>
      </c>
      <c r="M44" s="55"/>
      <c r="N44" s="55"/>
      <c r="O44" s="286">
        <f t="shared" si="114"/>
        <v>0</v>
      </c>
      <c r="P44" s="55"/>
      <c r="Q44" s="55"/>
      <c r="R44" s="286">
        <f t="shared" si="115"/>
        <v>0</v>
      </c>
      <c r="S44" s="55"/>
      <c r="T44" s="55"/>
      <c r="U44" s="286">
        <f t="shared" si="116"/>
        <v>0</v>
      </c>
      <c r="V44" s="55"/>
      <c r="W44" s="55"/>
      <c r="X44" s="286">
        <f t="shared" si="117"/>
        <v>0</v>
      </c>
      <c r="Y44" s="55"/>
      <c r="Z44" s="55"/>
      <c r="AA44" s="286">
        <f t="shared" si="118"/>
        <v>0</v>
      </c>
      <c r="AB44" s="55"/>
      <c r="AC44" s="55"/>
      <c r="AD44" s="286">
        <f t="shared" si="119"/>
        <v>0</v>
      </c>
      <c r="AE44" s="55"/>
      <c r="AF44" s="55"/>
      <c r="AG44" s="286">
        <f t="shared" si="120"/>
        <v>0</v>
      </c>
      <c r="AH44" s="359"/>
      <c r="AI44" s="55"/>
      <c r="AJ44" s="358">
        <f t="shared" si="121"/>
        <v>0</v>
      </c>
    </row>
    <row r="45" spans="1:36" ht="12.75" customHeight="1" x14ac:dyDescent="0.2">
      <c r="A45" s="360" t="s">
        <v>467</v>
      </c>
      <c r="B45" s="801" t="s">
        <v>468</v>
      </c>
      <c r="C45" s="785"/>
      <c r="D45" s="203">
        <f t="shared" ref="D45:F45" si="128">+G45+J45+AB45+AE45+M45+V45+Y45+P45+S45+AH45</f>
        <v>6652</v>
      </c>
      <c r="E45" s="54">
        <f t="shared" si="128"/>
        <v>-736</v>
      </c>
      <c r="F45" s="158">
        <f t="shared" si="128"/>
        <v>5916</v>
      </c>
      <c r="G45" s="199"/>
      <c r="H45" s="66"/>
      <c r="I45" s="54">
        <f t="shared" si="112"/>
        <v>0</v>
      </c>
      <c r="J45" s="66"/>
      <c r="K45" s="66"/>
      <c r="L45" s="54">
        <f t="shared" si="113"/>
        <v>0</v>
      </c>
      <c r="M45" s="66">
        <v>338</v>
      </c>
      <c r="N45" s="66"/>
      <c r="O45" s="54">
        <f t="shared" si="114"/>
        <v>338</v>
      </c>
      <c r="P45" s="66">
        <v>3058</v>
      </c>
      <c r="Q45" s="66">
        <v>-736</v>
      </c>
      <c r="R45" s="54">
        <f t="shared" si="115"/>
        <v>2322</v>
      </c>
      <c r="S45" s="66">
        <v>2592</v>
      </c>
      <c r="T45" s="66"/>
      <c r="U45" s="54">
        <f t="shared" si="116"/>
        <v>2592</v>
      </c>
      <c r="V45" s="66"/>
      <c r="W45" s="66"/>
      <c r="X45" s="54">
        <f t="shared" si="117"/>
        <v>0</v>
      </c>
      <c r="Y45" s="66"/>
      <c r="Z45" s="66"/>
      <c r="AA45" s="54">
        <f t="shared" si="118"/>
        <v>0</v>
      </c>
      <c r="AB45" s="66"/>
      <c r="AC45" s="66"/>
      <c r="AD45" s="54">
        <f t="shared" si="119"/>
        <v>0</v>
      </c>
      <c r="AE45" s="66">
        <v>664</v>
      </c>
      <c r="AF45" s="66"/>
      <c r="AG45" s="289">
        <f t="shared" si="120"/>
        <v>664</v>
      </c>
      <c r="AH45" s="66"/>
      <c r="AI45" s="66"/>
      <c r="AJ45" s="158">
        <f t="shared" si="121"/>
        <v>0</v>
      </c>
    </row>
    <row r="46" spans="1:36" ht="12.75" customHeight="1" x14ac:dyDescent="0.2">
      <c r="A46" s="360" t="s">
        <v>469</v>
      </c>
      <c r="B46" s="801" t="s">
        <v>470</v>
      </c>
      <c r="C46" s="785"/>
      <c r="D46" s="203">
        <f t="shared" ref="D46:F46" si="129">+G46+J46+AB46+AE46+M46+V46+Y46+P46+S46+AH46</f>
        <v>473834</v>
      </c>
      <c r="E46" s="54">
        <f t="shared" si="129"/>
        <v>0</v>
      </c>
      <c r="F46" s="158">
        <f t="shared" si="129"/>
        <v>473834</v>
      </c>
      <c r="G46" s="199">
        <f>252+77878+207812</f>
        <v>285942</v>
      </c>
      <c r="H46" s="66"/>
      <c r="I46" s="54">
        <f t="shared" si="112"/>
        <v>285942</v>
      </c>
      <c r="J46" s="66"/>
      <c r="K46" s="66"/>
      <c r="L46" s="54">
        <f t="shared" si="113"/>
        <v>0</v>
      </c>
      <c r="M46" s="66"/>
      <c r="N46" s="66"/>
      <c r="O46" s="54">
        <f t="shared" si="114"/>
        <v>0</v>
      </c>
      <c r="P46" s="66"/>
      <c r="Q46" s="66"/>
      <c r="R46" s="54">
        <f t="shared" si="115"/>
        <v>0</v>
      </c>
      <c r="S46" s="66"/>
      <c r="T46" s="66"/>
      <c r="U46" s="54">
        <f t="shared" si="116"/>
        <v>0</v>
      </c>
      <c r="V46" s="66">
        <f>84245+59055</f>
        <v>143300</v>
      </c>
      <c r="W46" s="66"/>
      <c r="X46" s="54">
        <f t="shared" si="117"/>
        <v>143300</v>
      </c>
      <c r="Y46" s="66"/>
      <c r="Z46" s="66"/>
      <c r="AA46" s="54">
        <f t="shared" si="118"/>
        <v>0</v>
      </c>
      <c r="AB46" s="66">
        <v>59</v>
      </c>
      <c r="AC46" s="66"/>
      <c r="AD46" s="54">
        <f t="shared" si="119"/>
        <v>59</v>
      </c>
      <c r="AE46" s="66">
        <v>44533</v>
      </c>
      <c r="AF46" s="66"/>
      <c r="AG46" s="289">
        <f t="shared" si="120"/>
        <v>44533</v>
      </c>
      <c r="AH46" s="66"/>
      <c r="AI46" s="66"/>
      <c r="AJ46" s="158">
        <f t="shared" si="121"/>
        <v>0</v>
      </c>
    </row>
    <row r="47" spans="1:36" ht="12.75" customHeight="1" x14ac:dyDescent="0.2">
      <c r="A47" s="360" t="s">
        <v>471</v>
      </c>
      <c r="B47" s="801" t="s">
        <v>472</v>
      </c>
      <c r="C47" s="785"/>
      <c r="D47" s="203">
        <f t="shared" ref="D47:F47" si="130">+G47+J47+AB47+AE47+M47+V47+Y47+P47+S47+AH47</f>
        <v>7757</v>
      </c>
      <c r="E47" s="54">
        <f t="shared" si="130"/>
        <v>6439</v>
      </c>
      <c r="F47" s="158">
        <f t="shared" si="130"/>
        <v>14196</v>
      </c>
      <c r="G47" s="199"/>
      <c r="H47" s="66"/>
      <c r="I47" s="54">
        <f t="shared" si="112"/>
        <v>0</v>
      </c>
      <c r="J47" s="66"/>
      <c r="K47" s="66"/>
      <c r="L47" s="54">
        <f t="shared" si="113"/>
        <v>0</v>
      </c>
      <c r="M47" s="66"/>
      <c r="N47" s="66"/>
      <c r="O47" s="54">
        <f t="shared" si="114"/>
        <v>0</v>
      </c>
      <c r="P47" s="66">
        <v>3878</v>
      </c>
      <c r="Q47" s="66">
        <f>4028+23</f>
        <v>4051</v>
      </c>
      <c r="R47" s="54">
        <f t="shared" si="115"/>
        <v>7929</v>
      </c>
      <c r="S47" s="66">
        <v>3879</v>
      </c>
      <c r="T47" s="66">
        <v>2388</v>
      </c>
      <c r="U47" s="54">
        <f t="shared" si="116"/>
        <v>6267</v>
      </c>
      <c r="V47" s="66"/>
      <c r="W47" s="66"/>
      <c r="X47" s="54">
        <f t="shared" si="117"/>
        <v>0</v>
      </c>
      <c r="Y47" s="66"/>
      <c r="Z47" s="66"/>
      <c r="AA47" s="54">
        <f t="shared" si="118"/>
        <v>0</v>
      </c>
      <c r="AB47" s="66"/>
      <c r="AC47" s="66"/>
      <c r="AD47" s="54">
        <f t="shared" si="119"/>
        <v>0</v>
      </c>
      <c r="AE47" s="66"/>
      <c r="AF47" s="66"/>
      <c r="AG47" s="289">
        <f t="shared" si="120"/>
        <v>0</v>
      </c>
      <c r="AH47" s="66"/>
      <c r="AI47" s="66"/>
      <c r="AJ47" s="158">
        <f t="shared" si="121"/>
        <v>0</v>
      </c>
    </row>
    <row r="48" spans="1:36" ht="12.75" customHeight="1" x14ac:dyDescent="0.2">
      <c r="A48" s="360" t="s">
        <v>473</v>
      </c>
      <c r="B48" s="801" t="s">
        <v>474</v>
      </c>
      <c r="C48" s="785"/>
      <c r="D48" s="203">
        <f t="shared" ref="D48:F48" si="131">+G48+J48+AB48+AE48+M48+V48+Y48+P48+S48+AH48</f>
        <v>15314</v>
      </c>
      <c r="E48" s="54">
        <f t="shared" si="131"/>
        <v>8841</v>
      </c>
      <c r="F48" s="158">
        <f t="shared" si="131"/>
        <v>24155</v>
      </c>
      <c r="G48" s="199"/>
      <c r="H48" s="66"/>
      <c r="I48" s="54">
        <f t="shared" si="112"/>
        <v>0</v>
      </c>
      <c r="J48" s="66">
        <v>582</v>
      </c>
      <c r="K48" s="66"/>
      <c r="L48" s="54">
        <f t="shared" si="113"/>
        <v>582</v>
      </c>
      <c r="M48" s="66">
        <v>2362</v>
      </c>
      <c r="N48" s="66"/>
      <c r="O48" s="54">
        <f t="shared" si="114"/>
        <v>2362</v>
      </c>
      <c r="P48" s="66">
        <v>2698</v>
      </c>
      <c r="Q48" s="66">
        <f>1097+3138+200+85+714</f>
        <v>5234</v>
      </c>
      <c r="R48" s="54">
        <f t="shared" si="115"/>
        <v>7932</v>
      </c>
      <c r="S48" s="66">
        <v>492</v>
      </c>
      <c r="T48" s="66">
        <f>1337+2053+131</f>
        <v>3521</v>
      </c>
      <c r="U48" s="54">
        <f t="shared" si="116"/>
        <v>4013</v>
      </c>
      <c r="V48" s="66">
        <v>1030</v>
      </c>
      <c r="W48" s="66"/>
      <c r="X48" s="54">
        <f t="shared" si="117"/>
        <v>1030</v>
      </c>
      <c r="Y48" s="66"/>
      <c r="Z48" s="66"/>
      <c r="AA48" s="54">
        <f t="shared" si="118"/>
        <v>0</v>
      </c>
      <c r="AB48" s="66"/>
      <c r="AC48" s="66"/>
      <c r="AD48" s="54">
        <f t="shared" si="119"/>
        <v>0</v>
      </c>
      <c r="AE48" s="66"/>
      <c r="AF48" s="66"/>
      <c r="AG48" s="289">
        <f t="shared" si="120"/>
        <v>0</v>
      </c>
      <c r="AH48" s="66">
        <v>8150</v>
      </c>
      <c r="AI48" s="66">
        <v>86</v>
      </c>
      <c r="AJ48" s="158">
        <f t="shared" si="121"/>
        <v>8236</v>
      </c>
    </row>
    <row r="49" spans="1:36" ht="12.75" customHeight="1" x14ac:dyDescent="0.2">
      <c r="A49" s="360" t="s">
        <v>475</v>
      </c>
      <c r="B49" s="801" t="s">
        <v>476</v>
      </c>
      <c r="C49" s="785"/>
      <c r="D49" s="203">
        <f t="shared" ref="D49:F49" si="132">+G49+J49+AB49+AE49+M49+V49+Y49+P49+S49+AH49</f>
        <v>0</v>
      </c>
      <c r="E49" s="54">
        <f t="shared" si="132"/>
        <v>0</v>
      </c>
      <c r="F49" s="158">
        <f t="shared" si="132"/>
        <v>0</v>
      </c>
      <c r="G49" s="199"/>
      <c r="H49" s="66"/>
      <c r="I49" s="54">
        <f t="shared" si="112"/>
        <v>0</v>
      </c>
      <c r="J49" s="66"/>
      <c r="K49" s="66"/>
      <c r="L49" s="54">
        <f t="shared" si="113"/>
        <v>0</v>
      </c>
      <c r="M49" s="66"/>
      <c r="N49" s="66"/>
      <c r="O49" s="54">
        <f t="shared" si="114"/>
        <v>0</v>
      </c>
      <c r="P49" s="66"/>
      <c r="Q49" s="66"/>
      <c r="R49" s="54">
        <f t="shared" si="115"/>
        <v>0</v>
      </c>
      <c r="S49" s="66"/>
      <c r="T49" s="66"/>
      <c r="U49" s="54">
        <f t="shared" si="116"/>
        <v>0</v>
      </c>
      <c r="V49" s="66"/>
      <c r="W49" s="66"/>
      <c r="X49" s="54">
        <f t="shared" si="117"/>
        <v>0</v>
      </c>
      <c r="Y49" s="66"/>
      <c r="Z49" s="66"/>
      <c r="AA49" s="54">
        <f t="shared" si="118"/>
        <v>0</v>
      </c>
      <c r="AB49" s="66"/>
      <c r="AC49" s="66"/>
      <c r="AD49" s="54">
        <f t="shared" si="119"/>
        <v>0</v>
      </c>
      <c r="AE49" s="66"/>
      <c r="AF49" s="66"/>
      <c r="AG49" s="289">
        <f t="shared" si="120"/>
        <v>0</v>
      </c>
      <c r="AH49" s="66"/>
      <c r="AI49" s="66"/>
      <c r="AJ49" s="158">
        <f t="shared" si="121"/>
        <v>0</v>
      </c>
    </row>
    <row r="50" spans="1:36" ht="12.75" customHeight="1" x14ac:dyDescent="0.2">
      <c r="A50" s="360" t="s">
        <v>477</v>
      </c>
      <c r="B50" s="801" t="s">
        <v>478</v>
      </c>
      <c r="C50" s="785"/>
      <c r="D50" s="203">
        <f t="shared" ref="D50:F50" si="133">+G50+J50+AB50+AE50+M50+V50+Y50+P50+S50+AH50</f>
        <v>0</v>
      </c>
      <c r="E50" s="54">
        <f t="shared" si="133"/>
        <v>0</v>
      </c>
      <c r="F50" s="158">
        <f t="shared" si="133"/>
        <v>0</v>
      </c>
      <c r="G50" s="199"/>
      <c r="H50" s="66"/>
      <c r="I50" s="54">
        <f t="shared" si="112"/>
        <v>0</v>
      </c>
      <c r="J50" s="66"/>
      <c r="K50" s="66"/>
      <c r="L50" s="54">
        <f t="shared" si="113"/>
        <v>0</v>
      </c>
      <c r="M50" s="66"/>
      <c r="N50" s="66"/>
      <c r="O50" s="54">
        <f t="shared" si="114"/>
        <v>0</v>
      </c>
      <c r="P50" s="66"/>
      <c r="Q50" s="66"/>
      <c r="R50" s="54">
        <f t="shared" si="115"/>
        <v>0</v>
      </c>
      <c r="S50" s="66"/>
      <c r="T50" s="66"/>
      <c r="U50" s="54">
        <f t="shared" si="116"/>
        <v>0</v>
      </c>
      <c r="V50" s="66"/>
      <c r="W50" s="66"/>
      <c r="X50" s="54">
        <f t="shared" si="117"/>
        <v>0</v>
      </c>
      <c r="Y50" s="66"/>
      <c r="Z50" s="66"/>
      <c r="AA50" s="54">
        <f t="shared" si="118"/>
        <v>0</v>
      </c>
      <c r="AB50" s="66"/>
      <c r="AC50" s="66"/>
      <c r="AD50" s="54">
        <f t="shared" si="119"/>
        <v>0</v>
      </c>
      <c r="AE50" s="66"/>
      <c r="AF50" s="66"/>
      <c r="AG50" s="289">
        <f t="shared" si="120"/>
        <v>0</v>
      </c>
      <c r="AH50" s="66"/>
      <c r="AI50" s="66"/>
      <c r="AJ50" s="158">
        <f t="shared" si="121"/>
        <v>0</v>
      </c>
    </row>
    <row r="51" spans="1:36" ht="12.75" customHeight="1" x14ac:dyDescent="0.2">
      <c r="A51" s="360" t="s">
        <v>479</v>
      </c>
      <c r="B51" s="801" t="s">
        <v>480</v>
      </c>
      <c r="C51" s="785"/>
      <c r="D51" s="203">
        <f t="shared" ref="D51:F51" si="134">+G51+J51+AB51+AE51+M51+V51+Y51+P51+S51+AH51</f>
        <v>43633</v>
      </c>
      <c r="E51" s="54">
        <f t="shared" si="134"/>
        <v>1520</v>
      </c>
      <c r="F51" s="158">
        <f t="shared" si="134"/>
        <v>45153</v>
      </c>
      <c r="G51" s="199">
        <f>68+21027</f>
        <v>21095</v>
      </c>
      <c r="H51" s="66"/>
      <c r="I51" s="54">
        <f t="shared" si="112"/>
        <v>21095</v>
      </c>
      <c r="J51" s="66">
        <v>157</v>
      </c>
      <c r="K51" s="66"/>
      <c r="L51" s="54">
        <f t="shared" si="113"/>
        <v>157</v>
      </c>
      <c r="M51" s="66">
        <f>91+638</f>
        <v>729</v>
      </c>
      <c r="N51" s="66"/>
      <c r="O51" s="54">
        <f t="shared" si="114"/>
        <v>729</v>
      </c>
      <c r="P51" s="66">
        <f>1133+2135+730</f>
        <v>3998</v>
      </c>
      <c r="Q51" s="66">
        <f>847+14+46</f>
        <v>907</v>
      </c>
      <c r="R51" s="54">
        <f t="shared" si="115"/>
        <v>4905</v>
      </c>
      <c r="S51" s="66">
        <f>798+1283+805</f>
        <v>2886</v>
      </c>
      <c r="T51" s="66">
        <f>554+36</f>
        <v>590</v>
      </c>
      <c r="U51" s="54">
        <f t="shared" si="116"/>
        <v>3476</v>
      </c>
      <c r="V51" s="66">
        <v>278</v>
      </c>
      <c r="W51" s="66"/>
      <c r="X51" s="54">
        <f t="shared" si="117"/>
        <v>278</v>
      </c>
      <c r="Y51" s="66"/>
      <c r="Z51" s="66"/>
      <c r="AA51" s="54">
        <f t="shared" si="118"/>
        <v>0</v>
      </c>
      <c r="AB51" s="66">
        <v>87</v>
      </c>
      <c r="AC51" s="66"/>
      <c r="AD51" s="54">
        <f t="shared" si="119"/>
        <v>87</v>
      </c>
      <c r="AE51" s="66">
        <f>179+12024</f>
        <v>12203</v>
      </c>
      <c r="AF51" s="66"/>
      <c r="AG51" s="289">
        <f t="shared" si="120"/>
        <v>12203</v>
      </c>
      <c r="AH51" s="66">
        <v>2200</v>
      </c>
      <c r="AI51" s="66">
        <v>23</v>
      </c>
      <c r="AJ51" s="158">
        <f t="shared" si="121"/>
        <v>2223</v>
      </c>
    </row>
    <row r="52" spans="1:36" ht="12.75" customHeight="1" x14ac:dyDescent="0.2">
      <c r="A52" s="355" t="s">
        <v>407</v>
      </c>
      <c r="B52" s="802" t="s">
        <v>140</v>
      </c>
      <c r="C52" s="785"/>
      <c r="D52" s="203">
        <f t="shared" ref="D52:F52" si="135">+G52+J52+AB52+AE52+M52+V52+Y52+P52+S52+AH52</f>
        <v>547190</v>
      </c>
      <c r="E52" s="54">
        <f t="shared" si="135"/>
        <v>16064</v>
      </c>
      <c r="F52" s="158">
        <f t="shared" si="135"/>
        <v>563254</v>
      </c>
      <c r="G52" s="203">
        <f t="shared" ref="G52:H52" si="136">+G51+G50+G49+G48+G47+G46+G45</f>
        <v>307037</v>
      </c>
      <c r="H52" s="54">
        <f t="shared" si="136"/>
        <v>0</v>
      </c>
      <c r="I52" s="54">
        <f t="shared" si="112"/>
        <v>307037</v>
      </c>
      <c r="J52" s="54">
        <f t="shared" ref="J52:K52" si="137">+J51+J50+J49+J48+J47+J46+J45</f>
        <v>739</v>
      </c>
      <c r="K52" s="54">
        <f t="shared" si="137"/>
        <v>0</v>
      </c>
      <c r="L52" s="54">
        <f t="shared" si="113"/>
        <v>739</v>
      </c>
      <c r="M52" s="54">
        <f t="shared" ref="M52:N52" si="138">+M51+M50+M49+M48+M47+M46+M45</f>
        <v>3429</v>
      </c>
      <c r="N52" s="54">
        <f t="shared" si="138"/>
        <v>0</v>
      </c>
      <c r="O52" s="54">
        <f t="shared" si="114"/>
        <v>3429</v>
      </c>
      <c r="P52" s="54">
        <f t="shared" ref="P52:Q52" si="139">+P51+P50+P49+P48+P47+P46+P45</f>
        <v>13632</v>
      </c>
      <c r="Q52" s="54">
        <f t="shared" si="139"/>
        <v>9456</v>
      </c>
      <c r="R52" s="54">
        <f t="shared" si="115"/>
        <v>23088</v>
      </c>
      <c r="S52" s="54">
        <f t="shared" ref="S52:T52" si="140">+S51+S50+S49+S48+S47+S46+S45</f>
        <v>9849</v>
      </c>
      <c r="T52" s="54">
        <f t="shared" si="140"/>
        <v>6499</v>
      </c>
      <c r="U52" s="54">
        <f t="shared" si="116"/>
        <v>16348</v>
      </c>
      <c r="V52" s="54">
        <f t="shared" ref="V52:W52" si="141">+V51+V50+V49+V48+V47+V46+V45</f>
        <v>144608</v>
      </c>
      <c r="W52" s="54">
        <f t="shared" si="141"/>
        <v>0</v>
      </c>
      <c r="X52" s="54">
        <f t="shared" si="117"/>
        <v>144608</v>
      </c>
      <c r="Y52" s="54">
        <f t="shared" ref="Y52:Z52" si="142">+Y51+Y50+Y49+Y48+Y47+Y46+Y45</f>
        <v>0</v>
      </c>
      <c r="Z52" s="54">
        <f t="shared" si="142"/>
        <v>0</v>
      </c>
      <c r="AA52" s="54">
        <f t="shared" si="118"/>
        <v>0</v>
      </c>
      <c r="AB52" s="54">
        <f t="shared" ref="AB52:AC52" si="143">+AB51+AB50+AB49+AB48+AB47+AB46+AB45</f>
        <v>146</v>
      </c>
      <c r="AC52" s="54">
        <f t="shared" si="143"/>
        <v>0</v>
      </c>
      <c r="AD52" s="54">
        <f t="shared" si="119"/>
        <v>146</v>
      </c>
      <c r="AE52" s="54">
        <f t="shared" ref="AE52:AF52" si="144">+AE51+AE50+AE49+AE48+AE47+AE46+AE45</f>
        <v>57400</v>
      </c>
      <c r="AF52" s="54">
        <f t="shared" si="144"/>
        <v>0</v>
      </c>
      <c r="AG52" s="289">
        <f t="shared" si="120"/>
        <v>57400</v>
      </c>
      <c r="AH52" s="54">
        <f t="shared" ref="AH52:AI52" si="145">+AH51+AH50+AH49+AH48+AH47+AH46+AH45</f>
        <v>10350</v>
      </c>
      <c r="AI52" s="54">
        <f t="shared" si="145"/>
        <v>109</v>
      </c>
      <c r="AJ52" s="158">
        <f t="shared" si="121"/>
        <v>10459</v>
      </c>
    </row>
    <row r="53" spans="1:36" ht="14.25" customHeight="1" x14ac:dyDescent="0.2">
      <c r="A53" s="356"/>
      <c r="B53" s="357"/>
      <c r="C53" s="293"/>
      <c r="D53" s="286"/>
      <c r="E53" s="286"/>
      <c r="F53" s="358"/>
      <c r="G53" s="55"/>
      <c r="H53" s="55"/>
      <c r="I53" s="286"/>
      <c r="J53" s="55"/>
      <c r="K53" s="55"/>
      <c r="L53" s="286"/>
      <c r="M53" s="55"/>
      <c r="N53" s="55"/>
      <c r="O53" s="286"/>
      <c r="P53" s="55"/>
      <c r="Q53" s="55"/>
      <c r="R53" s="286"/>
      <c r="S53" s="55"/>
      <c r="T53" s="55"/>
      <c r="U53" s="286"/>
      <c r="V53" s="55"/>
      <c r="W53" s="55"/>
      <c r="X53" s="286"/>
      <c r="Y53" s="55"/>
      <c r="Z53" s="55"/>
      <c r="AA53" s="286"/>
      <c r="AB53" s="55"/>
      <c r="AC53" s="55"/>
      <c r="AD53" s="286"/>
      <c r="AE53" s="55"/>
      <c r="AF53" s="55"/>
      <c r="AG53" s="286"/>
      <c r="AH53" s="359"/>
      <c r="AI53" s="55"/>
      <c r="AJ53" s="358"/>
    </row>
    <row r="54" spans="1:36" ht="12.75" customHeight="1" x14ac:dyDescent="0.2">
      <c r="A54" s="360" t="s">
        <v>481</v>
      </c>
      <c r="B54" s="801" t="s">
        <v>482</v>
      </c>
      <c r="C54" s="785"/>
      <c r="D54" s="203">
        <f t="shared" ref="D54:F54" si="146">+G54+J54+AB54+AE54+M54+V54+Y54+P54+S54+AH54</f>
        <v>3115</v>
      </c>
      <c r="E54" s="54">
        <f t="shared" si="146"/>
        <v>-2</v>
      </c>
      <c r="F54" s="158">
        <f t="shared" si="146"/>
        <v>3113</v>
      </c>
      <c r="G54" s="199"/>
      <c r="H54" s="66"/>
      <c r="I54" s="54">
        <f t="shared" ref="I54:I63" si="147">+H54+G54</f>
        <v>0</v>
      </c>
      <c r="J54" s="66"/>
      <c r="K54" s="66"/>
      <c r="L54" s="54">
        <f t="shared" ref="L54:L63" si="148">+K54+J54</f>
        <v>0</v>
      </c>
      <c r="M54" s="66"/>
      <c r="N54" s="66"/>
      <c r="O54" s="54">
        <f t="shared" ref="O54:O63" si="149">+N54+M54</f>
        <v>0</v>
      </c>
      <c r="P54" s="66"/>
      <c r="Q54" s="66"/>
      <c r="R54" s="54">
        <f t="shared" ref="R54:R63" si="150">+Q54+P54</f>
        <v>0</v>
      </c>
      <c r="S54" s="66">
        <v>3115</v>
      </c>
      <c r="T54" s="66">
        <v>-2</v>
      </c>
      <c r="U54" s="54">
        <f t="shared" ref="U54:U63" si="151">+T54+S54</f>
        <v>3113</v>
      </c>
      <c r="V54" s="66"/>
      <c r="W54" s="66"/>
      <c r="X54" s="54">
        <f t="shared" ref="X54:X63" si="152">+W54+V54</f>
        <v>0</v>
      </c>
      <c r="Y54" s="66"/>
      <c r="Z54" s="66"/>
      <c r="AA54" s="54">
        <f t="shared" ref="AA54:AA63" si="153">+Z54+Y54</f>
        <v>0</v>
      </c>
      <c r="AB54" s="66"/>
      <c r="AC54" s="66"/>
      <c r="AD54" s="54">
        <f t="shared" ref="AD54:AD63" si="154">+AB54+AC54</f>
        <v>0</v>
      </c>
      <c r="AE54" s="66"/>
      <c r="AF54" s="66"/>
      <c r="AG54" s="289">
        <f t="shared" ref="AG54:AG63" si="155">+AF54+AE54</f>
        <v>0</v>
      </c>
      <c r="AH54" s="66"/>
      <c r="AI54" s="66"/>
      <c r="AJ54" s="158">
        <f t="shared" ref="AJ54:AJ63" si="156">+AI54+AH54</f>
        <v>0</v>
      </c>
    </row>
    <row r="55" spans="1:36" ht="12.75" customHeight="1" x14ac:dyDescent="0.2">
      <c r="A55" s="360" t="s">
        <v>483</v>
      </c>
      <c r="B55" s="801" t="s">
        <v>484</v>
      </c>
      <c r="C55" s="785"/>
      <c r="D55" s="203">
        <f t="shared" ref="D55:F55" si="157">+G55+J55+AB55+AE55+M55+V55+Y55+P55+S55+AH55</f>
        <v>0</v>
      </c>
      <c r="E55" s="54">
        <f t="shared" si="157"/>
        <v>0</v>
      </c>
      <c r="F55" s="158">
        <f t="shared" si="157"/>
        <v>0</v>
      </c>
      <c r="G55" s="199"/>
      <c r="H55" s="66"/>
      <c r="I55" s="54">
        <f t="shared" si="147"/>
        <v>0</v>
      </c>
      <c r="J55" s="66"/>
      <c r="K55" s="66"/>
      <c r="L55" s="54">
        <f t="shared" si="148"/>
        <v>0</v>
      </c>
      <c r="M55" s="66"/>
      <c r="N55" s="66"/>
      <c r="O55" s="54">
        <f t="shared" si="149"/>
        <v>0</v>
      </c>
      <c r="P55" s="66"/>
      <c r="Q55" s="66"/>
      <c r="R55" s="54">
        <f t="shared" si="150"/>
        <v>0</v>
      </c>
      <c r="S55" s="66"/>
      <c r="T55" s="66"/>
      <c r="U55" s="54">
        <f t="shared" si="151"/>
        <v>0</v>
      </c>
      <c r="V55" s="66"/>
      <c r="W55" s="66"/>
      <c r="X55" s="54">
        <f t="shared" si="152"/>
        <v>0</v>
      </c>
      <c r="Y55" s="66"/>
      <c r="Z55" s="66"/>
      <c r="AA55" s="54">
        <f t="shared" si="153"/>
        <v>0</v>
      </c>
      <c r="AB55" s="66"/>
      <c r="AC55" s="66"/>
      <c r="AD55" s="54">
        <f t="shared" si="154"/>
        <v>0</v>
      </c>
      <c r="AE55" s="66"/>
      <c r="AF55" s="66"/>
      <c r="AG55" s="289">
        <f t="shared" si="155"/>
        <v>0</v>
      </c>
      <c r="AH55" s="66"/>
      <c r="AI55" s="66"/>
      <c r="AJ55" s="158">
        <f t="shared" si="156"/>
        <v>0</v>
      </c>
    </row>
    <row r="56" spans="1:36" ht="12.75" customHeight="1" x14ac:dyDescent="0.2">
      <c r="A56" s="360" t="s">
        <v>485</v>
      </c>
      <c r="B56" s="801" t="s">
        <v>486</v>
      </c>
      <c r="C56" s="785"/>
      <c r="D56" s="203">
        <f t="shared" ref="D56:F56" si="158">+G56+J56+AB56+AE56+M56+V56+Y56+P56+S56+AH56</f>
        <v>0</v>
      </c>
      <c r="E56" s="54">
        <f t="shared" si="158"/>
        <v>0</v>
      </c>
      <c r="F56" s="158">
        <f t="shared" si="158"/>
        <v>0</v>
      </c>
      <c r="G56" s="199"/>
      <c r="H56" s="66"/>
      <c r="I56" s="54">
        <f t="shared" si="147"/>
        <v>0</v>
      </c>
      <c r="J56" s="66"/>
      <c r="K56" s="66"/>
      <c r="L56" s="54">
        <f t="shared" si="148"/>
        <v>0</v>
      </c>
      <c r="M56" s="66"/>
      <c r="N56" s="66"/>
      <c r="O56" s="54">
        <f t="shared" si="149"/>
        <v>0</v>
      </c>
      <c r="P56" s="66"/>
      <c r="Q56" s="66"/>
      <c r="R56" s="54">
        <f t="shared" si="150"/>
        <v>0</v>
      </c>
      <c r="S56" s="66"/>
      <c r="T56" s="66"/>
      <c r="U56" s="54">
        <f t="shared" si="151"/>
        <v>0</v>
      </c>
      <c r="V56" s="66"/>
      <c r="W56" s="66"/>
      <c r="X56" s="54">
        <f t="shared" si="152"/>
        <v>0</v>
      </c>
      <c r="Y56" s="66"/>
      <c r="Z56" s="66"/>
      <c r="AA56" s="54">
        <f t="shared" si="153"/>
        <v>0</v>
      </c>
      <c r="AB56" s="66"/>
      <c r="AC56" s="66"/>
      <c r="AD56" s="54">
        <f t="shared" si="154"/>
        <v>0</v>
      </c>
      <c r="AE56" s="66"/>
      <c r="AF56" s="66"/>
      <c r="AG56" s="289">
        <f t="shared" si="155"/>
        <v>0</v>
      </c>
      <c r="AH56" s="66"/>
      <c r="AI56" s="66"/>
      <c r="AJ56" s="158">
        <f t="shared" si="156"/>
        <v>0</v>
      </c>
    </row>
    <row r="57" spans="1:36" ht="12.75" customHeight="1" x14ac:dyDescent="0.2">
      <c r="A57" s="360" t="s">
        <v>487</v>
      </c>
      <c r="B57" s="801" t="s">
        <v>488</v>
      </c>
      <c r="C57" s="785"/>
      <c r="D57" s="203">
        <f t="shared" ref="D57:F57" si="159">+G57+J57+AB57+AE57+M57+V57+Y57+P57+S57+AH57</f>
        <v>841</v>
      </c>
      <c r="E57" s="54">
        <f t="shared" si="159"/>
        <v>-1</v>
      </c>
      <c r="F57" s="158">
        <f t="shared" si="159"/>
        <v>840</v>
      </c>
      <c r="G57" s="199"/>
      <c r="H57" s="66"/>
      <c r="I57" s="54">
        <f t="shared" si="147"/>
        <v>0</v>
      </c>
      <c r="J57" s="66"/>
      <c r="K57" s="66"/>
      <c r="L57" s="54">
        <f t="shared" si="148"/>
        <v>0</v>
      </c>
      <c r="M57" s="66"/>
      <c r="N57" s="66"/>
      <c r="O57" s="54">
        <f t="shared" si="149"/>
        <v>0</v>
      </c>
      <c r="P57" s="66"/>
      <c r="Q57" s="66"/>
      <c r="R57" s="54">
        <f t="shared" si="150"/>
        <v>0</v>
      </c>
      <c r="S57" s="66">
        <v>841</v>
      </c>
      <c r="T57" s="66">
        <v>-1</v>
      </c>
      <c r="U57" s="54">
        <f t="shared" si="151"/>
        <v>840</v>
      </c>
      <c r="V57" s="66"/>
      <c r="W57" s="66"/>
      <c r="X57" s="54">
        <f t="shared" si="152"/>
        <v>0</v>
      </c>
      <c r="Y57" s="66"/>
      <c r="Z57" s="66"/>
      <c r="AA57" s="54">
        <f t="shared" si="153"/>
        <v>0</v>
      </c>
      <c r="AB57" s="66"/>
      <c r="AC57" s="66"/>
      <c r="AD57" s="54">
        <f t="shared" si="154"/>
        <v>0</v>
      </c>
      <c r="AE57" s="66"/>
      <c r="AF57" s="66"/>
      <c r="AG57" s="289">
        <f t="shared" si="155"/>
        <v>0</v>
      </c>
      <c r="AH57" s="66"/>
      <c r="AI57" s="66"/>
      <c r="AJ57" s="158">
        <f t="shared" si="156"/>
        <v>0</v>
      </c>
    </row>
    <row r="58" spans="1:36" ht="12.75" customHeight="1" x14ac:dyDescent="0.2">
      <c r="A58" s="355" t="s">
        <v>408</v>
      </c>
      <c r="B58" s="802" t="s">
        <v>145</v>
      </c>
      <c r="C58" s="785"/>
      <c r="D58" s="203">
        <f t="shared" ref="D58:F58" si="160">+G58+J58+AB58+AE58+M58+V58+Y58+P58+S58+AH58</f>
        <v>3956</v>
      </c>
      <c r="E58" s="54">
        <f t="shared" si="160"/>
        <v>-3</v>
      </c>
      <c r="F58" s="158">
        <f t="shared" si="160"/>
        <v>3953</v>
      </c>
      <c r="G58" s="203">
        <f t="shared" ref="G58:H58" si="161">SUM(G54:G57)</f>
        <v>0</v>
      </c>
      <c r="H58" s="54">
        <f t="shared" si="161"/>
        <v>0</v>
      </c>
      <c r="I58" s="54">
        <f t="shared" si="147"/>
        <v>0</v>
      </c>
      <c r="J58" s="54">
        <f t="shared" ref="J58:K58" si="162">SUM(J54:J57)</f>
        <v>0</v>
      </c>
      <c r="K58" s="54">
        <f t="shared" si="162"/>
        <v>0</v>
      </c>
      <c r="L58" s="54">
        <f t="shared" si="148"/>
        <v>0</v>
      </c>
      <c r="M58" s="54">
        <f t="shared" ref="M58:N58" si="163">SUM(M54:M57)</f>
        <v>0</v>
      </c>
      <c r="N58" s="54">
        <f t="shared" si="163"/>
        <v>0</v>
      </c>
      <c r="O58" s="54">
        <f t="shared" si="149"/>
        <v>0</v>
      </c>
      <c r="P58" s="54">
        <f t="shared" ref="P58:Q58" si="164">SUM(P54:P57)</f>
        <v>0</v>
      </c>
      <c r="Q58" s="54">
        <f t="shared" si="164"/>
        <v>0</v>
      </c>
      <c r="R58" s="54">
        <f t="shared" si="150"/>
        <v>0</v>
      </c>
      <c r="S58" s="54">
        <f t="shared" ref="S58:T58" si="165">SUM(S54:S57)</f>
        <v>3956</v>
      </c>
      <c r="T58" s="54">
        <f t="shared" si="165"/>
        <v>-3</v>
      </c>
      <c r="U58" s="54">
        <f t="shared" si="151"/>
        <v>3953</v>
      </c>
      <c r="V58" s="54">
        <f t="shared" ref="V58:W58" si="166">SUM(V54:V57)</f>
        <v>0</v>
      </c>
      <c r="W58" s="54">
        <f t="shared" si="166"/>
        <v>0</v>
      </c>
      <c r="X58" s="54">
        <f t="shared" si="152"/>
        <v>0</v>
      </c>
      <c r="Y58" s="54">
        <f t="shared" ref="Y58:Z58" si="167">SUM(Y54:Y57)</f>
        <v>0</v>
      </c>
      <c r="Z58" s="54">
        <f t="shared" si="167"/>
        <v>0</v>
      </c>
      <c r="AA58" s="54">
        <f t="shared" si="153"/>
        <v>0</v>
      </c>
      <c r="AB58" s="54">
        <f t="shared" ref="AB58:AC58" si="168">SUM(AB54:AB57)</f>
        <v>0</v>
      </c>
      <c r="AC58" s="54">
        <f t="shared" si="168"/>
        <v>0</v>
      </c>
      <c r="AD58" s="54">
        <f t="shared" si="154"/>
        <v>0</v>
      </c>
      <c r="AE58" s="54">
        <f t="shared" ref="AE58:AF58" si="169">SUM(AE54:AE57)</f>
        <v>0</v>
      </c>
      <c r="AF58" s="54">
        <f t="shared" si="169"/>
        <v>0</v>
      </c>
      <c r="AG58" s="289">
        <f t="shared" si="155"/>
        <v>0</v>
      </c>
      <c r="AH58" s="54">
        <f t="shared" ref="AH58:AI58" si="170">SUM(AH54:AH57)</f>
        <v>0</v>
      </c>
      <c r="AI58" s="54">
        <f t="shared" si="170"/>
        <v>0</v>
      </c>
      <c r="AJ58" s="158">
        <f t="shared" si="156"/>
        <v>0</v>
      </c>
    </row>
    <row r="59" spans="1:36" ht="14.25" customHeight="1" x14ac:dyDescent="0.2">
      <c r="A59" s="356"/>
      <c r="B59" s="357"/>
      <c r="C59" s="293"/>
      <c r="D59" s="286"/>
      <c r="E59" s="286"/>
      <c r="F59" s="358"/>
      <c r="G59" s="55"/>
      <c r="H59" s="55"/>
      <c r="I59" s="286">
        <f t="shared" si="147"/>
        <v>0</v>
      </c>
      <c r="J59" s="55"/>
      <c r="K59" s="55"/>
      <c r="L59" s="286">
        <f t="shared" si="148"/>
        <v>0</v>
      </c>
      <c r="M59" s="55"/>
      <c r="N59" s="55"/>
      <c r="O59" s="286">
        <f t="shared" si="149"/>
        <v>0</v>
      </c>
      <c r="P59" s="55"/>
      <c r="Q59" s="55"/>
      <c r="R59" s="286">
        <f t="shared" si="150"/>
        <v>0</v>
      </c>
      <c r="S59" s="55"/>
      <c r="T59" s="55"/>
      <c r="U59" s="286">
        <f t="shared" si="151"/>
        <v>0</v>
      </c>
      <c r="V59" s="55"/>
      <c r="W59" s="55"/>
      <c r="X59" s="286">
        <f t="shared" si="152"/>
        <v>0</v>
      </c>
      <c r="Y59" s="55"/>
      <c r="Z59" s="55"/>
      <c r="AA59" s="286">
        <f t="shared" si="153"/>
        <v>0</v>
      </c>
      <c r="AB59" s="55"/>
      <c r="AC59" s="55"/>
      <c r="AD59" s="286">
        <f t="shared" si="154"/>
        <v>0</v>
      </c>
      <c r="AE59" s="55"/>
      <c r="AF59" s="55"/>
      <c r="AG59" s="286">
        <f t="shared" si="155"/>
        <v>0</v>
      </c>
      <c r="AH59" s="359"/>
      <c r="AI59" s="55"/>
      <c r="AJ59" s="358">
        <f t="shared" si="156"/>
        <v>0</v>
      </c>
    </row>
    <row r="60" spans="1:36" ht="14.25" hidden="1" customHeight="1" x14ac:dyDescent="0.2">
      <c r="A60" s="360" t="s">
        <v>489</v>
      </c>
      <c r="B60" s="825" t="s">
        <v>490</v>
      </c>
      <c r="C60" s="785"/>
      <c r="D60" s="203">
        <f t="shared" ref="D60:F60" si="171">+G60+J60+AB60+AE60+M60+V60+Y60+P60+S60+AH60</f>
        <v>0</v>
      </c>
      <c r="E60" s="54">
        <f t="shared" si="171"/>
        <v>0</v>
      </c>
      <c r="F60" s="158">
        <f t="shared" si="171"/>
        <v>0</v>
      </c>
      <c r="G60" s="199"/>
      <c r="H60" s="66"/>
      <c r="I60" s="54">
        <f t="shared" si="147"/>
        <v>0</v>
      </c>
      <c r="J60" s="66"/>
      <c r="K60" s="66"/>
      <c r="L60" s="54">
        <f t="shared" si="148"/>
        <v>0</v>
      </c>
      <c r="M60" s="66"/>
      <c r="N60" s="66"/>
      <c r="O60" s="54">
        <f t="shared" si="149"/>
        <v>0</v>
      </c>
      <c r="P60" s="66"/>
      <c r="Q60" s="66"/>
      <c r="R60" s="54">
        <f t="shared" si="150"/>
        <v>0</v>
      </c>
      <c r="S60" s="66"/>
      <c r="T60" s="66"/>
      <c r="U60" s="54">
        <f t="shared" si="151"/>
        <v>0</v>
      </c>
      <c r="V60" s="66"/>
      <c r="W60" s="66"/>
      <c r="X60" s="54">
        <f t="shared" si="152"/>
        <v>0</v>
      </c>
      <c r="Y60" s="66"/>
      <c r="Z60" s="66"/>
      <c r="AA60" s="54">
        <f t="shared" si="153"/>
        <v>0</v>
      </c>
      <c r="AB60" s="66"/>
      <c r="AC60" s="66"/>
      <c r="AD60" s="54">
        <f t="shared" si="154"/>
        <v>0</v>
      </c>
      <c r="AE60" s="66"/>
      <c r="AF60" s="66"/>
      <c r="AG60" s="289">
        <f t="shared" si="155"/>
        <v>0</v>
      </c>
      <c r="AH60" s="66"/>
      <c r="AI60" s="66"/>
      <c r="AJ60" s="158">
        <f t="shared" si="156"/>
        <v>0</v>
      </c>
    </row>
    <row r="61" spans="1:36" ht="14.25" hidden="1" customHeight="1" x14ac:dyDescent="0.2">
      <c r="A61" s="360" t="s">
        <v>491</v>
      </c>
      <c r="B61" s="801" t="s">
        <v>492</v>
      </c>
      <c r="C61" s="785"/>
      <c r="D61" s="203">
        <f t="shared" ref="D61:F61" si="172">+G61+J61+AB61+AE61+M61+V61+Y61+P61+S61+AH61</f>
        <v>0</v>
      </c>
      <c r="E61" s="54">
        <f t="shared" si="172"/>
        <v>0</v>
      </c>
      <c r="F61" s="158">
        <f t="shared" si="172"/>
        <v>0</v>
      </c>
      <c r="G61" s="199"/>
      <c r="H61" s="66"/>
      <c r="I61" s="54">
        <f t="shared" si="147"/>
        <v>0</v>
      </c>
      <c r="J61" s="66"/>
      <c r="K61" s="66"/>
      <c r="L61" s="54">
        <f t="shared" si="148"/>
        <v>0</v>
      </c>
      <c r="M61" s="66"/>
      <c r="N61" s="66"/>
      <c r="O61" s="54">
        <f t="shared" si="149"/>
        <v>0</v>
      </c>
      <c r="P61" s="66"/>
      <c r="Q61" s="66"/>
      <c r="R61" s="54">
        <f t="shared" si="150"/>
        <v>0</v>
      </c>
      <c r="S61" s="66"/>
      <c r="T61" s="66"/>
      <c r="U61" s="54">
        <f t="shared" si="151"/>
        <v>0</v>
      </c>
      <c r="V61" s="66"/>
      <c r="W61" s="66"/>
      <c r="X61" s="54">
        <f t="shared" si="152"/>
        <v>0</v>
      </c>
      <c r="Y61" s="66"/>
      <c r="Z61" s="66"/>
      <c r="AA61" s="54">
        <f t="shared" si="153"/>
        <v>0</v>
      </c>
      <c r="AB61" s="66"/>
      <c r="AC61" s="66"/>
      <c r="AD61" s="54">
        <f t="shared" si="154"/>
        <v>0</v>
      </c>
      <c r="AE61" s="66"/>
      <c r="AF61" s="66"/>
      <c r="AG61" s="289">
        <f t="shared" si="155"/>
        <v>0</v>
      </c>
      <c r="AH61" s="66"/>
      <c r="AI61" s="66"/>
      <c r="AJ61" s="158">
        <f t="shared" si="156"/>
        <v>0</v>
      </c>
    </row>
    <row r="62" spans="1:36" ht="12.75" hidden="1" customHeight="1" x14ac:dyDescent="0.2">
      <c r="A62" s="360" t="s">
        <v>519</v>
      </c>
      <c r="B62" s="801" t="s">
        <v>516</v>
      </c>
      <c r="C62" s="785"/>
      <c r="D62" s="203">
        <f t="shared" ref="D62:F62" si="173">+G62+J62+AB62+AE62+M62+V62+Y62+P62+S62+AH62</f>
        <v>0</v>
      </c>
      <c r="E62" s="54">
        <f t="shared" si="173"/>
        <v>0</v>
      </c>
      <c r="F62" s="158">
        <f t="shared" si="173"/>
        <v>0</v>
      </c>
      <c r="G62" s="199"/>
      <c r="H62" s="66"/>
      <c r="I62" s="54">
        <f t="shared" si="147"/>
        <v>0</v>
      </c>
      <c r="J62" s="66"/>
      <c r="K62" s="66"/>
      <c r="L62" s="54">
        <f t="shared" si="148"/>
        <v>0</v>
      </c>
      <c r="M62" s="66"/>
      <c r="N62" s="66"/>
      <c r="O62" s="54">
        <f t="shared" si="149"/>
        <v>0</v>
      </c>
      <c r="P62" s="66"/>
      <c r="Q62" s="66"/>
      <c r="R62" s="54">
        <f t="shared" si="150"/>
        <v>0</v>
      </c>
      <c r="S62" s="66"/>
      <c r="T62" s="66"/>
      <c r="U62" s="54">
        <f t="shared" si="151"/>
        <v>0</v>
      </c>
      <c r="V62" s="66"/>
      <c r="W62" s="66"/>
      <c r="X62" s="54">
        <f t="shared" si="152"/>
        <v>0</v>
      </c>
      <c r="Y62" s="66"/>
      <c r="Z62" s="66"/>
      <c r="AA62" s="54">
        <f t="shared" si="153"/>
        <v>0</v>
      </c>
      <c r="AB62" s="66"/>
      <c r="AC62" s="66"/>
      <c r="AD62" s="54">
        <f t="shared" si="154"/>
        <v>0</v>
      </c>
      <c r="AE62" s="66"/>
      <c r="AF62" s="66"/>
      <c r="AG62" s="289">
        <f t="shared" si="155"/>
        <v>0</v>
      </c>
      <c r="AH62" s="66"/>
      <c r="AI62" s="66"/>
      <c r="AJ62" s="158">
        <f t="shared" si="156"/>
        <v>0</v>
      </c>
    </row>
    <row r="63" spans="1:36" ht="12.75" customHeight="1" x14ac:dyDescent="0.2">
      <c r="A63" s="355" t="s">
        <v>409</v>
      </c>
      <c r="B63" s="802" t="s">
        <v>149</v>
      </c>
      <c r="C63" s="785"/>
      <c r="D63" s="203">
        <f t="shared" ref="D63:F63" si="174">+G63+J63+AB63+AE63+M63+V63+Y63+P63+S63+AH63</f>
        <v>0</v>
      </c>
      <c r="E63" s="54">
        <f t="shared" si="174"/>
        <v>0</v>
      </c>
      <c r="F63" s="158">
        <f t="shared" si="174"/>
        <v>0</v>
      </c>
      <c r="G63" s="203">
        <f t="shared" ref="G63:H63" si="175">SUM(G60:G62)</f>
        <v>0</v>
      </c>
      <c r="H63" s="54">
        <f t="shared" si="175"/>
        <v>0</v>
      </c>
      <c r="I63" s="54">
        <f t="shared" si="147"/>
        <v>0</v>
      </c>
      <c r="J63" s="54">
        <f t="shared" ref="J63:K63" si="176">SUM(J60:J62)</f>
        <v>0</v>
      </c>
      <c r="K63" s="54">
        <f t="shared" si="176"/>
        <v>0</v>
      </c>
      <c r="L63" s="54">
        <f t="shared" si="148"/>
        <v>0</v>
      </c>
      <c r="M63" s="54">
        <f t="shared" ref="M63:N63" si="177">SUM(M60:M62)</f>
        <v>0</v>
      </c>
      <c r="N63" s="54">
        <f t="shared" si="177"/>
        <v>0</v>
      </c>
      <c r="O63" s="54">
        <f t="shared" si="149"/>
        <v>0</v>
      </c>
      <c r="P63" s="54">
        <f t="shared" ref="P63:Q63" si="178">SUM(P60:P62)</f>
        <v>0</v>
      </c>
      <c r="Q63" s="54">
        <f t="shared" si="178"/>
        <v>0</v>
      </c>
      <c r="R63" s="54">
        <f t="shared" si="150"/>
        <v>0</v>
      </c>
      <c r="S63" s="54"/>
      <c r="T63" s="54">
        <f>SUM(T60:T62)</f>
        <v>0</v>
      </c>
      <c r="U63" s="54">
        <f t="shared" si="151"/>
        <v>0</v>
      </c>
      <c r="V63" s="54">
        <f t="shared" ref="V63:W63" si="179">SUM(V60:V62)</f>
        <v>0</v>
      </c>
      <c r="W63" s="54">
        <f t="shared" si="179"/>
        <v>0</v>
      </c>
      <c r="X63" s="54">
        <f t="shared" si="152"/>
        <v>0</v>
      </c>
      <c r="Y63" s="54">
        <f t="shared" ref="Y63:Z63" si="180">SUM(Y60:Y62)</f>
        <v>0</v>
      </c>
      <c r="Z63" s="54">
        <f t="shared" si="180"/>
        <v>0</v>
      </c>
      <c r="AA63" s="54">
        <f t="shared" si="153"/>
        <v>0</v>
      </c>
      <c r="AB63" s="54"/>
      <c r="AC63" s="54">
        <f>SUM(AC60:AC62)</f>
        <v>0</v>
      </c>
      <c r="AD63" s="54">
        <f t="shared" si="154"/>
        <v>0</v>
      </c>
      <c r="AE63" s="54"/>
      <c r="AF63" s="54">
        <f>SUM(AF60:AF62)</f>
        <v>0</v>
      </c>
      <c r="AG63" s="289">
        <f t="shared" si="155"/>
        <v>0</v>
      </c>
      <c r="AH63" s="54">
        <f t="shared" ref="AH63:AI63" si="181">SUM(AH60:AH62)</f>
        <v>0</v>
      </c>
      <c r="AI63" s="54">
        <f t="shared" si="181"/>
        <v>0</v>
      </c>
      <c r="AJ63" s="158">
        <f t="shared" si="156"/>
        <v>0</v>
      </c>
    </row>
    <row r="64" spans="1:36" ht="14.25" customHeight="1" x14ac:dyDescent="0.2">
      <c r="A64" s="356"/>
      <c r="B64" s="363"/>
      <c r="C64" s="364"/>
      <c r="D64" s="286"/>
      <c r="E64" s="286"/>
      <c r="F64" s="358"/>
      <c r="G64" s="55"/>
      <c r="H64" s="55"/>
      <c r="I64" s="286"/>
      <c r="J64" s="55"/>
      <c r="K64" s="55"/>
      <c r="L64" s="286"/>
      <c r="M64" s="55"/>
      <c r="N64" s="55"/>
      <c r="O64" s="286"/>
      <c r="P64" s="55"/>
      <c r="Q64" s="55"/>
      <c r="R64" s="286"/>
      <c r="S64" s="55"/>
      <c r="T64" s="55"/>
      <c r="U64" s="286"/>
      <c r="V64" s="55"/>
      <c r="W64" s="55"/>
      <c r="X64" s="286"/>
      <c r="Y64" s="55"/>
      <c r="Z64" s="55"/>
      <c r="AA64" s="286"/>
      <c r="AB64" s="55"/>
      <c r="AC64" s="55"/>
      <c r="AD64" s="286"/>
      <c r="AE64" s="55"/>
      <c r="AF64" s="55"/>
      <c r="AG64" s="286"/>
      <c r="AH64" s="359"/>
      <c r="AI64" s="55"/>
      <c r="AJ64" s="358"/>
    </row>
    <row r="65" spans="1:36" ht="12.75" customHeight="1" x14ac:dyDescent="0.2">
      <c r="A65" s="368" t="s">
        <v>410</v>
      </c>
      <c r="B65" s="816" t="s">
        <v>411</v>
      </c>
      <c r="C65" s="788"/>
      <c r="D65" s="167">
        <f t="shared" ref="D65:F65" si="182">+G65+J65+AB65+AE65+M65+V65+Y65+P65+S65+AH65</f>
        <v>675063</v>
      </c>
      <c r="E65" s="211">
        <f t="shared" si="182"/>
        <v>20006</v>
      </c>
      <c r="F65" s="168">
        <f t="shared" si="182"/>
        <v>695069</v>
      </c>
      <c r="G65" s="167">
        <f t="shared" ref="G65:H65" si="183">+G63+G58+G52+G43+G35+G9+G7</f>
        <v>374763</v>
      </c>
      <c r="H65" s="211">
        <f t="shared" si="183"/>
        <v>0</v>
      </c>
      <c r="I65" s="211">
        <f>+H65+G65</f>
        <v>374763</v>
      </c>
      <c r="J65" s="211">
        <f t="shared" ref="J65:K65" si="184">+J63+J58+J52+J43+J35+J9+J7</f>
        <v>1969</v>
      </c>
      <c r="K65" s="211">
        <f t="shared" si="184"/>
        <v>0</v>
      </c>
      <c r="L65" s="211">
        <f>+K65+J65</f>
        <v>1969</v>
      </c>
      <c r="M65" s="211">
        <f t="shared" ref="M65:N65" si="185">+M63+M58+M52+M43+M35+M9+M7</f>
        <v>14256</v>
      </c>
      <c r="N65" s="211">
        <f t="shared" si="185"/>
        <v>0</v>
      </c>
      <c r="O65" s="211">
        <f>+N65+M65</f>
        <v>14256</v>
      </c>
      <c r="P65" s="211">
        <f t="shared" ref="P65:Q65" si="186">+P63+P58+P52+P43+P35+P9+P7</f>
        <v>14338</v>
      </c>
      <c r="Q65" s="211">
        <f t="shared" si="186"/>
        <v>10637</v>
      </c>
      <c r="R65" s="211">
        <f>+Q65+P65</f>
        <v>24975</v>
      </c>
      <c r="S65" s="211">
        <f t="shared" ref="S65:T65" si="187">+S63+S58+S52+S43+S35+S9+S7</f>
        <v>14582</v>
      </c>
      <c r="T65" s="211">
        <f t="shared" si="187"/>
        <v>9260</v>
      </c>
      <c r="U65" s="211">
        <f>+T65+S65</f>
        <v>23842</v>
      </c>
      <c r="V65" s="211">
        <f t="shared" ref="V65:W65" si="188">+V63+V58+V52+V43+V35+V9+V7</f>
        <v>185782</v>
      </c>
      <c r="W65" s="211">
        <f t="shared" si="188"/>
        <v>0</v>
      </c>
      <c r="X65" s="211">
        <f>+W65+V65</f>
        <v>185782</v>
      </c>
      <c r="Y65" s="211">
        <f t="shared" ref="Y65:Z65" si="189">+Y63+Y58+Y52+Y43+Y35+Y9+Y7</f>
        <v>0</v>
      </c>
      <c r="Z65" s="211">
        <f t="shared" si="189"/>
        <v>0</v>
      </c>
      <c r="AA65" s="211">
        <f>+Z65+Y65</f>
        <v>0</v>
      </c>
      <c r="AB65" s="211">
        <f t="shared" ref="AB65:AC65" si="190">+AB63+AB58+AB52+AB43+AB35+AB9+AB7</f>
        <v>434</v>
      </c>
      <c r="AC65" s="211">
        <f t="shared" si="190"/>
        <v>0</v>
      </c>
      <c r="AD65" s="211">
        <f>+AB65+AC65</f>
        <v>434</v>
      </c>
      <c r="AE65" s="211">
        <f t="shared" ref="AE65:AF65" si="191">+AE63+AE58+AE52+AE43+AE35+AE9+AE7</f>
        <v>58589</v>
      </c>
      <c r="AF65" s="211">
        <f t="shared" si="191"/>
        <v>0</v>
      </c>
      <c r="AG65" s="309">
        <f>+AF65+AE65</f>
        <v>58589</v>
      </c>
      <c r="AH65" s="211">
        <f t="shared" ref="AH65:AI65" si="192">+AH63+AH58+AH52+AH43+AH35+AH9+AH7</f>
        <v>10350</v>
      </c>
      <c r="AI65" s="211">
        <f t="shared" si="192"/>
        <v>109</v>
      </c>
      <c r="AJ65" s="168">
        <f>+AI65+AH65</f>
        <v>10459</v>
      </c>
    </row>
    <row r="66" spans="1:36" ht="14.25" customHeight="1" x14ac:dyDescent="0.25">
      <c r="A66" s="212"/>
      <c r="B66" s="32"/>
      <c r="C66" s="3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312"/>
      <c r="AI66" s="312"/>
      <c r="AJ66" s="312"/>
    </row>
    <row r="67" spans="1:36" ht="14.25" customHeight="1" x14ac:dyDescent="0.25">
      <c r="A67" s="212"/>
      <c r="B67" s="32"/>
      <c r="C67" s="3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312"/>
      <c r="AI67" s="312"/>
      <c r="AJ67" s="312"/>
    </row>
    <row r="68" spans="1:36" ht="14.25" customHeight="1" x14ac:dyDescent="0.25">
      <c r="A68" s="212"/>
      <c r="B68" s="32"/>
      <c r="C68" s="3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312"/>
      <c r="AI68" s="312"/>
      <c r="AJ68" s="312"/>
    </row>
    <row r="69" spans="1:36" ht="14.25" customHeight="1" x14ac:dyDescent="0.25">
      <c r="A69" s="212"/>
      <c r="B69" s="32"/>
      <c r="C69" s="3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312"/>
      <c r="AI69" s="312"/>
      <c r="AJ69" s="312"/>
    </row>
    <row r="70" spans="1:36" ht="14.25" customHeight="1" x14ac:dyDescent="0.25">
      <c r="A70" s="212"/>
      <c r="B70" s="32"/>
      <c r="C70" s="3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312"/>
      <c r="AI70" s="312"/>
      <c r="AJ70" s="312"/>
    </row>
    <row r="71" spans="1:36" ht="14.25" customHeight="1" x14ac:dyDescent="0.25">
      <c r="A71" s="212"/>
      <c r="B71" s="32"/>
      <c r="C71" s="3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312"/>
      <c r="AI71" s="312"/>
      <c r="AJ71" s="312"/>
    </row>
    <row r="72" spans="1:36" ht="14.25" customHeight="1" x14ac:dyDescent="0.25">
      <c r="A72" s="212"/>
      <c r="B72" s="32"/>
      <c r="C72" s="3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312"/>
      <c r="AI72" s="312"/>
      <c r="AJ72" s="312"/>
    </row>
    <row r="73" spans="1:36" ht="14.25" customHeight="1" x14ac:dyDescent="0.25">
      <c r="A73" s="212"/>
      <c r="B73" s="32"/>
      <c r="C73" s="3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312"/>
      <c r="AI73" s="312"/>
      <c r="AJ73" s="312"/>
    </row>
    <row r="74" spans="1:36" ht="14.25" customHeight="1" x14ac:dyDescent="0.25">
      <c r="A74" s="212"/>
      <c r="B74" s="32"/>
      <c r="C74" s="3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312"/>
      <c r="AI74" s="312"/>
      <c r="AJ74" s="312"/>
    </row>
    <row r="75" spans="1:36" ht="14.25" customHeight="1" x14ac:dyDescent="0.25">
      <c r="A75" s="212"/>
      <c r="B75" s="32"/>
      <c r="C75" s="3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312"/>
      <c r="AI75" s="312"/>
      <c r="AJ75" s="312"/>
    </row>
    <row r="76" spans="1:36" ht="14.25" customHeight="1" x14ac:dyDescent="0.25">
      <c r="A76" s="212"/>
      <c r="B76" s="32"/>
      <c r="C76" s="3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312"/>
      <c r="AI76" s="312"/>
      <c r="AJ76" s="312"/>
    </row>
    <row r="77" spans="1:36" ht="14.25" customHeight="1" x14ac:dyDescent="0.25">
      <c r="A77" s="212"/>
      <c r="B77" s="32"/>
      <c r="C77" s="3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312"/>
      <c r="AI77" s="312"/>
      <c r="AJ77" s="312"/>
    </row>
    <row r="78" spans="1:36" ht="14.25" customHeight="1" x14ac:dyDescent="0.25">
      <c r="A78" s="212"/>
      <c r="B78" s="32"/>
      <c r="C78" s="3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312"/>
      <c r="AI78" s="312"/>
      <c r="AJ78" s="312"/>
    </row>
    <row r="79" spans="1:36" ht="14.25" customHeight="1" x14ac:dyDescent="0.25">
      <c r="A79" s="212"/>
      <c r="B79" s="32"/>
      <c r="C79" s="3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312"/>
      <c r="AI79" s="312"/>
      <c r="AJ79" s="312"/>
    </row>
    <row r="80" spans="1:36" ht="14.25" customHeight="1" x14ac:dyDescent="0.25">
      <c r="A80" s="212"/>
      <c r="B80" s="32"/>
      <c r="C80" s="3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312"/>
      <c r="AI80" s="312"/>
      <c r="AJ80" s="312"/>
    </row>
    <row r="81" spans="1:36" ht="14.25" customHeight="1" x14ac:dyDescent="0.25">
      <c r="A81" s="212"/>
      <c r="B81" s="32"/>
      <c r="C81" s="3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312"/>
      <c r="AI81" s="312"/>
      <c r="AJ81" s="312"/>
    </row>
    <row r="82" spans="1:36" ht="14.25" customHeight="1" x14ac:dyDescent="0.25">
      <c r="A82" s="212"/>
      <c r="B82" s="32"/>
      <c r="C82" s="3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312"/>
      <c r="AI82" s="312"/>
      <c r="AJ82" s="312"/>
    </row>
    <row r="83" spans="1:36" ht="14.25" customHeight="1" x14ac:dyDescent="0.25">
      <c r="A83" s="212"/>
      <c r="B83" s="32"/>
      <c r="C83" s="3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312"/>
      <c r="AI83" s="312"/>
      <c r="AJ83" s="312"/>
    </row>
    <row r="84" spans="1:36" ht="14.25" customHeight="1" x14ac:dyDescent="0.25">
      <c r="A84" s="212"/>
      <c r="B84" s="32"/>
      <c r="C84" s="3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312"/>
      <c r="AI84" s="312"/>
      <c r="AJ84" s="312"/>
    </row>
    <row r="85" spans="1:36" ht="14.25" customHeight="1" x14ac:dyDescent="0.25">
      <c r="A85" s="212"/>
      <c r="B85" s="32"/>
      <c r="C85" s="3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312"/>
      <c r="AI85" s="312"/>
      <c r="AJ85" s="312"/>
    </row>
    <row r="86" spans="1:36" ht="14.25" customHeight="1" x14ac:dyDescent="0.25">
      <c r="A86" s="212"/>
      <c r="B86" s="32"/>
      <c r="C86" s="3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312"/>
      <c r="AI86" s="312"/>
      <c r="AJ86" s="312"/>
    </row>
    <row r="87" spans="1:36" ht="14.25" customHeight="1" x14ac:dyDescent="0.25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312"/>
      <c r="AI87" s="312"/>
      <c r="AJ87" s="312"/>
    </row>
    <row r="88" spans="1:36" ht="14.25" customHeight="1" x14ac:dyDescent="0.25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312"/>
      <c r="AI88" s="312"/>
      <c r="AJ88" s="312"/>
    </row>
    <row r="89" spans="1:36" ht="14.25" customHeight="1" x14ac:dyDescent="0.25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312"/>
      <c r="AI89" s="312"/>
      <c r="AJ89" s="312"/>
    </row>
    <row r="90" spans="1:36" ht="14.25" customHeight="1" x14ac:dyDescent="0.25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312"/>
      <c r="AI90" s="312"/>
      <c r="AJ90" s="312"/>
    </row>
    <row r="91" spans="1:36" ht="14.25" customHeight="1" x14ac:dyDescent="0.25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312"/>
      <c r="AI91" s="312"/>
      <c r="AJ91" s="312"/>
    </row>
    <row r="92" spans="1:36" ht="14.25" customHeight="1" x14ac:dyDescent="0.25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312"/>
      <c r="AI92" s="312"/>
      <c r="AJ92" s="312"/>
    </row>
    <row r="93" spans="1:36" ht="14.25" customHeight="1" x14ac:dyDescent="0.25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312"/>
      <c r="AI93" s="312"/>
      <c r="AJ93" s="312"/>
    </row>
    <row r="94" spans="1:36" ht="14.25" customHeight="1" x14ac:dyDescent="0.25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312"/>
      <c r="AI94" s="312"/>
      <c r="AJ94" s="312"/>
    </row>
    <row r="95" spans="1:36" ht="14.25" customHeight="1" x14ac:dyDescent="0.25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312"/>
      <c r="AI95" s="312"/>
      <c r="AJ95" s="312"/>
    </row>
    <row r="96" spans="1:36" ht="14.25" customHeight="1" x14ac:dyDescent="0.25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312"/>
      <c r="AI96" s="312"/>
      <c r="AJ96" s="312"/>
    </row>
    <row r="97" spans="1:36" ht="14.25" customHeight="1" x14ac:dyDescent="0.25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312"/>
      <c r="AI97" s="312"/>
      <c r="AJ97" s="312"/>
    </row>
    <row r="98" spans="1:36" ht="14.25" customHeight="1" x14ac:dyDescent="0.25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312"/>
      <c r="AI98" s="312"/>
      <c r="AJ98" s="312"/>
    </row>
    <row r="99" spans="1:36" ht="14.25" customHeight="1" x14ac:dyDescent="0.25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312"/>
      <c r="AI99" s="312"/>
      <c r="AJ99" s="312"/>
    </row>
    <row r="100" spans="1:36" ht="14.25" customHeight="1" x14ac:dyDescent="0.25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312"/>
      <c r="AI100" s="312"/>
      <c r="AJ100" s="312"/>
    </row>
    <row r="101" spans="1:3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312"/>
      <c r="AI101" s="312"/>
      <c r="AJ101" s="312"/>
    </row>
    <row r="102" spans="1:3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312"/>
      <c r="AI102" s="312"/>
      <c r="AJ102" s="312"/>
    </row>
    <row r="103" spans="1:3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312"/>
      <c r="AI103" s="312"/>
      <c r="AJ103" s="312"/>
    </row>
    <row r="104" spans="1:3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312"/>
      <c r="AI104" s="312"/>
      <c r="AJ104" s="312"/>
    </row>
    <row r="105" spans="1:3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312"/>
      <c r="AI105" s="312"/>
      <c r="AJ105" s="312"/>
    </row>
    <row r="106" spans="1:3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312"/>
      <c r="AI106" s="312"/>
      <c r="AJ106" s="312"/>
    </row>
    <row r="107" spans="1:3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312"/>
      <c r="AI107" s="312"/>
      <c r="AJ107" s="312"/>
    </row>
    <row r="108" spans="1:3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312"/>
      <c r="AI108" s="312"/>
      <c r="AJ108" s="312"/>
    </row>
    <row r="109" spans="1:3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312"/>
      <c r="AI109" s="312"/>
      <c r="AJ109" s="312"/>
    </row>
    <row r="110" spans="1:3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312"/>
      <c r="AI110" s="312"/>
      <c r="AJ110" s="312"/>
    </row>
    <row r="111" spans="1:3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312"/>
      <c r="AI111" s="312"/>
      <c r="AJ111" s="312"/>
    </row>
    <row r="112" spans="1:3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312"/>
      <c r="AI112" s="312"/>
      <c r="AJ112" s="312"/>
    </row>
    <row r="113" spans="1:3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312"/>
      <c r="AI113" s="312"/>
      <c r="AJ113" s="312"/>
    </row>
    <row r="114" spans="1:3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312"/>
      <c r="AI114" s="312"/>
      <c r="AJ114" s="312"/>
    </row>
    <row r="115" spans="1:3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312"/>
      <c r="AI115" s="312"/>
      <c r="AJ115" s="312"/>
    </row>
    <row r="116" spans="1:3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312"/>
      <c r="AI116" s="312"/>
      <c r="AJ116" s="312"/>
    </row>
    <row r="117" spans="1:3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312"/>
      <c r="AI117" s="312"/>
      <c r="AJ117" s="312"/>
    </row>
    <row r="118" spans="1:3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312"/>
      <c r="AI118" s="312"/>
      <c r="AJ118" s="312"/>
    </row>
    <row r="119" spans="1:3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312"/>
      <c r="AI119" s="312"/>
      <c r="AJ119" s="312"/>
    </row>
    <row r="120" spans="1:3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312"/>
      <c r="AI120" s="312"/>
      <c r="AJ120" s="312"/>
    </row>
    <row r="121" spans="1:3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312"/>
      <c r="AI121" s="312"/>
      <c r="AJ121" s="312"/>
    </row>
    <row r="122" spans="1:3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312"/>
      <c r="AI122" s="312"/>
      <c r="AJ122" s="312"/>
    </row>
    <row r="123" spans="1:3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312"/>
      <c r="AI123" s="312"/>
      <c r="AJ123" s="312"/>
    </row>
    <row r="124" spans="1:3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312"/>
      <c r="AI124" s="312"/>
      <c r="AJ124" s="312"/>
    </row>
    <row r="125" spans="1:3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312"/>
      <c r="AI125" s="312"/>
      <c r="AJ125" s="312"/>
    </row>
    <row r="126" spans="1:3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312"/>
      <c r="AI126" s="312"/>
      <c r="AJ126" s="312"/>
    </row>
    <row r="127" spans="1:3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312"/>
      <c r="AI127" s="312"/>
      <c r="AJ127" s="312"/>
    </row>
    <row r="128" spans="1:3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312"/>
      <c r="AI128" s="312"/>
      <c r="AJ128" s="312"/>
    </row>
    <row r="129" spans="1:3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312"/>
      <c r="AI129" s="312"/>
      <c r="AJ129" s="312"/>
    </row>
    <row r="130" spans="1:3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312"/>
      <c r="AI130" s="312"/>
      <c r="AJ130" s="312"/>
    </row>
    <row r="131" spans="1:3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312"/>
      <c r="AI131" s="312"/>
      <c r="AJ131" s="312"/>
    </row>
    <row r="132" spans="1:3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312"/>
      <c r="AI132" s="312"/>
      <c r="AJ132" s="312"/>
    </row>
    <row r="133" spans="1:3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312"/>
      <c r="AI133" s="312"/>
      <c r="AJ133" s="312"/>
    </row>
    <row r="134" spans="1:3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312"/>
      <c r="AI134" s="312"/>
      <c r="AJ134" s="312"/>
    </row>
    <row r="135" spans="1:3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312"/>
      <c r="AI135" s="312"/>
      <c r="AJ135" s="312"/>
    </row>
    <row r="136" spans="1:3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312"/>
      <c r="AI136" s="312"/>
      <c r="AJ136" s="312"/>
    </row>
    <row r="137" spans="1:3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312"/>
      <c r="AI137" s="312"/>
      <c r="AJ137" s="312"/>
    </row>
    <row r="138" spans="1:3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312"/>
      <c r="AI138" s="312"/>
      <c r="AJ138" s="312"/>
    </row>
    <row r="139" spans="1:3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312"/>
      <c r="AI139" s="312"/>
      <c r="AJ139" s="312"/>
    </row>
    <row r="140" spans="1:3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312"/>
      <c r="AI140" s="312"/>
      <c r="AJ140" s="312"/>
    </row>
    <row r="141" spans="1:3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312"/>
      <c r="AI141" s="312"/>
      <c r="AJ141" s="312"/>
    </row>
    <row r="142" spans="1:3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312"/>
      <c r="AI142" s="312"/>
      <c r="AJ142" s="312"/>
    </row>
    <row r="143" spans="1:3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312"/>
      <c r="AI143" s="312"/>
      <c r="AJ143" s="312"/>
    </row>
    <row r="144" spans="1:3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312"/>
      <c r="AI144" s="312"/>
      <c r="AJ144" s="312"/>
    </row>
    <row r="145" spans="1:3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312"/>
      <c r="AI145" s="312"/>
      <c r="AJ145" s="312"/>
    </row>
    <row r="146" spans="1:3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312"/>
      <c r="AI146" s="312"/>
      <c r="AJ146" s="312"/>
    </row>
    <row r="147" spans="1:3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312"/>
      <c r="AI147" s="312"/>
      <c r="AJ147" s="312"/>
    </row>
    <row r="148" spans="1:3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312"/>
      <c r="AI148" s="312"/>
      <c r="AJ148" s="312"/>
    </row>
    <row r="149" spans="1:3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312"/>
      <c r="AI149" s="312"/>
      <c r="AJ149" s="312"/>
    </row>
    <row r="150" spans="1:3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312"/>
      <c r="AI150" s="312"/>
      <c r="AJ150" s="312"/>
    </row>
    <row r="151" spans="1:3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312"/>
      <c r="AI151" s="312"/>
      <c r="AJ151" s="312"/>
    </row>
    <row r="152" spans="1:3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312"/>
      <c r="AI152" s="312"/>
      <c r="AJ152" s="312"/>
    </row>
    <row r="153" spans="1:3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312"/>
      <c r="AI153" s="312"/>
      <c r="AJ153" s="312"/>
    </row>
    <row r="154" spans="1:3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312"/>
      <c r="AI154" s="312"/>
      <c r="AJ154" s="312"/>
    </row>
    <row r="155" spans="1:3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312"/>
      <c r="AI155" s="312"/>
      <c r="AJ155" s="312"/>
    </row>
    <row r="156" spans="1:3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312"/>
      <c r="AI156" s="312"/>
      <c r="AJ156" s="312"/>
    </row>
    <row r="157" spans="1:3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312"/>
      <c r="AI157" s="312"/>
      <c r="AJ157" s="312"/>
    </row>
    <row r="158" spans="1:3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312"/>
      <c r="AI158" s="312"/>
      <c r="AJ158" s="312"/>
    </row>
    <row r="159" spans="1:3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312"/>
      <c r="AI159" s="312"/>
      <c r="AJ159" s="312"/>
    </row>
    <row r="160" spans="1:3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312"/>
      <c r="AI160" s="312"/>
      <c r="AJ160" s="312"/>
    </row>
    <row r="161" spans="1:3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312"/>
      <c r="AI161" s="312"/>
      <c r="AJ161" s="312"/>
    </row>
    <row r="162" spans="1:3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312"/>
      <c r="AI162" s="312"/>
      <c r="AJ162" s="312"/>
    </row>
    <row r="163" spans="1:3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312"/>
      <c r="AI163" s="312"/>
      <c r="AJ163" s="312"/>
    </row>
    <row r="164" spans="1:3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312"/>
      <c r="AI164" s="312"/>
      <c r="AJ164" s="312"/>
    </row>
    <row r="165" spans="1:3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312"/>
      <c r="AI165" s="312"/>
      <c r="AJ165" s="312"/>
    </row>
    <row r="166" spans="1:3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312"/>
      <c r="AI166" s="312"/>
      <c r="AJ166" s="312"/>
    </row>
    <row r="167" spans="1:3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312"/>
      <c r="AI167" s="312"/>
      <c r="AJ167" s="312"/>
    </row>
    <row r="168" spans="1:3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312"/>
      <c r="AI168" s="312"/>
      <c r="AJ168" s="312"/>
    </row>
    <row r="169" spans="1:3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312"/>
      <c r="AI169" s="312"/>
      <c r="AJ169" s="312"/>
    </row>
    <row r="170" spans="1:3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312"/>
      <c r="AI170" s="312"/>
      <c r="AJ170" s="312"/>
    </row>
    <row r="171" spans="1:3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312"/>
      <c r="AI171" s="312"/>
      <c r="AJ171" s="312"/>
    </row>
    <row r="172" spans="1:3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312"/>
      <c r="AI172" s="312"/>
      <c r="AJ172" s="312"/>
    </row>
    <row r="173" spans="1:3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312"/>
      <c r="AI173" s="312"/>
      <c r="AJ173" s="312"/>
    </row>
    <row r="174" spans="1:3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312"/>
      <c r="AI174" s="312"/>
      <c r="AJ174" s="312"/>
    </row>
    <row r="175" spans="1:3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312"/>
      <c r="AI175" s="312"/>
      <c r="AJ175" s="312"/>
    </row>
    <row r="176" spans="1:3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312"/>
      <c r="AI176" s="312"/>
      <c r="AJ176" s="312"/>
    </row>
    <row r="177" spans="1:3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312"/>
      <c r="AI177" s="312"/>
      <c r="AJ177" s="312"/>
    </row>
    <row r="178" spans="1:3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312"/>
      <c r="AI178" s="312"/>
      <c r="AJ178" s="312"/>
    </row>
    <row r="179" spans="1:3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312"/>
      <c r="AI179" s="312"/>
      <c r="AJ179" s="312"/>
    </row>
    <row r="180" spans="1:3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312"/>
      <c r="AI180" s="312"/>
      <c r="AJ180" s="312"/>
    </row>
    <row r="181" spans="1:3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312"/>
      <c r="AI181" s="312"/>
      <c r="AJ181" s="312"/>
    </row>
    <row r="182" spans="1:3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312"/>
      <c r="AI182" s="312"/>
      <c r="AJ182" s="312"/>
    </row>
    <row r="183" spans="1:3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312"/>
      <c r="AI183" s="312"/>
      <c r="AJ183" s="312"/>
    </row>
    <row r="184" spans="1:3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312"/>
      <c r="AI184" s="312"/>
      <c r="AJ184" s="312"/>
    </row>
    <row r="185" spans="1:3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312"/>
      <c r="AI185" s="312"/>
      <c r="AJ185" s="312"/>
    </row>
    <row r="186" spans="1:3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312"/>
      <c r="AI186" s="312"/>
      <c r="AJ186" s="312"/>
    </row>
    <row r="187" spans="1:3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312"/>
      <c r="AI187" s="312"/>
      <c r="AJ187" s="312"/>
    </row>
    <row r="188" spans="1:3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312"/>
      <c r="AI188" s="312"/>
      <c r="AJ188" s="312"/>
    </row>
    <row r="189" spans="1:3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312"/>
      <c r="AI189" s="312"/>
      <c r="AJ189" s="312"/>
    </row>
    <row r="190" spans="1:3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312"/>
      <c r="AI190" s="312"/>
      <c r="AJ190" s="312"/>
    </row>
    <row r="191" spans="1:3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312"/>
      <c r="AI191" s="312"/>
      <c r="AJ191" s="312"/>
    </row>
    <row r="192" spans="1:3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312"/>
      <c r="AI192" s="312"/>
      <c r="AJ192" s="312"/>
    </row>
    <row r="193" spans="1:3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312"/>
      <c r="AI193" s="312"/>
      <c r="AJ193" s="312"/>
    </row>
    <row r="194" spans="1:3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312"/>
      <c r="AI194" s="312"/>
      <c r="AJ194" s="312"/>
    </row>
    <row r="195" spans="1:3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312"/>
      <c r="AI195" s="312"/>
      <c r="AJ195" s="312"/>
    </row>
    <row r="196" spans="1:3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312"/>
      <c r="AI196" s="312"/>
      <c r="AJ196" s="312"/>
    </row>
    <row r="197" spans="1:3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312"/>
      <c r="AI197" s="312"/>
      <c r="AJ197" s="312"/>
    </row>
    <row r="198" spans="1:3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312"/>
      <c r="AI198" s="312"/>
      <c r="AJ198" s="312"/>
    </row>
    <row r="199" spans="1:3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312"/>
      <c r="AI199" s="312"/>
      <c r="AJ199" s="312"/>
    </row>
    <row r="200" spans="1:3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312"/>
      <c r="AI200" s="312"/>
      <c r="AJ200" s="312"/>
    </row>
    <row r="201" spans="1:3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312"/>
      <c r="AI201" s="312"/>
      <c r="AJ201" s="312"/>
    </row>
    <row r="202" spans="1:3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312"/>
      <c r="AI202" s="312"/>
      <c r="AJ202" s="312"/>
    </row>
    <row r="203" spans="1:3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312"/>
      <c r="AI203" s="312"/>
      <c r="AJ203" s="312"/>
    </row>
    <row r="204" spans="1:3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312"/>
      <c r="AI204" s="312"/>
      <c r="AJ204" s="312"/>
    </row>
    <row r="205" spans="1:3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312"/>
      <c r="AI205" s="312"/>
      <c r="AJ205" s="312"/>
    </row>
    <row r="206" spans="1:3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312"/>
      <c r="AI206" s="312"/>
      <c r="AJ206" s="312"/>
    </row>
    <row r="207" spans="1:3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312"/>
      <c r="AI207" s="312"/>
      <c r="AJ207" s="312"/>
    </row>
    <row r="208" spans="1:3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312"/>
      <c r="AI208" s="312"/>
      <c r="AJ208" s="312"/>
    </row>
    <row r="209" spans="1:3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312"/>
      <c r="AI209" s="312"/>
      <c r="AJ209" s="312"/>
    </row>
    <row r="210" spans="1:3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312"/>
      <c r="AI210" s="312"/>
      <c r="AJ210" s="312"/>
    </row>
    <row r="211" spans="1:3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312"/>
      <c r="AI211" s="312"/>
      <c r="AJ211" s="312"/>
    </row>
    <row r="212" spans="1:3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312"/>
      <c r="AI212" s="312"/>
      <c r="AJ212" s="312"/>
    </row>
    <row r="213" spans="1:3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312"/>
      <c r="AI213" s="312"/>
      <c r="AJ213" s="312"/>
    </row>
    <row r="214" spans="1:3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312"/>
      <c r="AI214" s="312"/>
      <c r="AJ214" s="312"/>
    </row>
    <row r="215" spans="1:3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312"/>
      <c r="AI215" s="312"/>
      <c r="AJ215" s="312"/>
    </row>
    <row r="216" spans="1:3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312"/>
      <c r="AI216" s="312"/>
      <c r="AJ216" s="312"/>
    </row>
    <row r="217" spans="1:3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312"/>
      <c r="AI217" s="312"/>
      <c r="AJ217" s="312"/>
    </row>
    <row r="218" spans="1:3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312"/>
      <c r="AI218" s="312"/>
      <c r="AJ218" s="312"/>
    </row>
    <row r="219" spans="1:3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312"/>
      <c r="AI219" s="312"/>
      <c r="AJ219" s="312"/>
    </row>
    <row r="220" spans="1:3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312"/>
      <c r="AI220" s="312"/>
      <c r="AJ220" s="312"/>
    </row>
    <row r="221" spans="1:3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312"/>
      <c r="AI221" s="312"/>
      <c r="AJ221" s="312"/>
    </row>
    <row r="222" spans="1:3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312"/>
      <c r="AI222" s="312"/>
      <c r="AJ222" s="312"/>
    </row>
    <row r="223" spans="1:3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312"/>
      <c r="AI223" s="312"/>
      <c r="AJ223" s="312"/>
    </row>
    <row r="224" spans="1:3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312"/>
      <c r="AI224" s="312"/>
      <c r="AJ224" s="312"/>
    </row>
    <row r="225" spans="1:3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312"/>
      <c r="AI225" s="312"/>
      <c r="AJ225" s="312"/>
    </row>
    <row r="226" spans="1:3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312"/>
      <c r="AI226" s="312"/>
      <c r="AJ226" s="312"/>
    </row>
    <row r="227" spans="1:3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312"/>
      <c r="AI227" s="312"/>
      <c r="AJ227" s="312"/>
    </row>
    <row r="228" spans="1:3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312"/>
      <c r="AI228" s="312"/>
      <c r="AJ228" s="312"/>
    </row>
    <row r="229" spans="1:3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312"/>
      <c r="AI229" s="312"/>
      <c r="AJ229" s="312"/>
    </row>
    <row r="230" spans="1:3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312"/>
      <c r="AI230" s="312"/>
      <c r="AJ230" s="312"/>
    </row>
    <row r="231" spans="1:3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312"/>
      <c r="AI231" s="312"/>
      <c r="AJ231" s="312"/>
    </row>
    <row r="232" spans="1:3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312"/>
      <c r="AI232" s="312"/>
      <c r="AJ232" s="312"/>
    </row>
    <row r="233" spans="1:3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312"/>
      <c r="AI233" s="312"/>
      <c r="AJ233" s="312"/>
    </row>
    <row r="234" spans="1:3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312"/>
      <c r="AI234" s="312"/>
      <c r="AJ234" s="312"/>
    </row>
    <row r="235" spans="1:3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312"/>
      <c r="AI235" s="312"/>
      <c r="AJ235" s="312"/>
    </row>
    <row r="236" spans="1:3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312"/>
      <c r="AI236" s="312"/>
      <c r="AJ236" s="312"/>
    </row>
    <row r="237" spans="1:3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312"/>
      <c r="AI237" s="312"/>
      <c r="AJ237" s="312"/>
    </row>
    <row r="238" spans="1:3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312"/>
      <c r="AI238" s="312"/>
      <c r="AJ238" s="312"/>
    </row>
    <row r="239" spans="1:3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312"/>
      <c r="AI239" s="312"/>
      <c r="AJ239" s="312"/>
    </row>
    <row r="240" spans="1:3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312"/>
      <c r="AI240" s="312"/>
      <c r="AJ240" s="312"/>
    </row>
    <row r="241" spans="1:3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312"/>
      <c r="AI241" s="312"/>
      <c r="AJ241" s="312"/>
    </row>
    <row r="242" spans="1:3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312"/>
      <c r="AI242" s="312"/>
      <c r="AJ242" s="312"/>
    </row>
    <row r="243" spans="1:3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312"/>
      <c r="AI243" s="312"/>
      <c r="AJ243" s="312"/>
    </row>
    <row r="244" spans="1:3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312"/>
      <c r="AI244" s="312"/>
      <c r="AJ244" s="312"/>
    </row>
    <row r="245" spans="1:3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312"/>
      <c r="AI245" s="312"/>
      <c r="AJ245" s="312"/>
    </row>
    <row r="246" spans="1:3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312"/>
      <c r="AI246" s="312"/>
      <c r="AJ246" s="312"/>
    </row>
    <row r="247" spans="1:3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312"/>
      <c r="AI247" s="312"/>
      <c r="AJ247" s="312"/>
    </row>
    <row r="248" spans="1:3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312"/>
      <c r="AI248" s="312"/>
      <c r="AJ248" s="312"/>
    </row>
    <row r="249" spans="1:3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312"/>
      <c r="AI249" s="312"/>
      <c r="AJ249" s="312"/>
    </row>
    <row r="250" spans="1:3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312"/>
      <c r="AI250" s="312"/>
      <c r="AJ250" s="312"/>
    </row>
    <row r="251" spans="1:3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312"/>
      <c r="AI251" s="312"/>
      <c r="AJ251" s="312"/>
    </row>
    <row r="252" spans="1:3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312"/>
      <c r="AI252" s="312"/>
      <c r="AJ252" s="312"/>
    </row>
    <row r="253" spans="1:3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312"/>
      <c r="AI253" s="312"/>
      <c r="AJ253" s="312"/>
    </row>
    <row r="254" spans="1:3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312"/>
      <c r="AI254" s="312"/>
      <c r="AJ254" s="312"/>
    </row>
    <row r="255" spans="1:3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312"/>
      <c r="AI255" s="312"/>
      <c r="AJ255" s="312"/>
    </row>
    <row r="256" spans="1:3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312"/>
      <c r="AI256" s="312"/>
      <c r="AJ256" s="312"/>
    </row>
    <row r="257" spans="1:3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312"/>
      <c r="AI257" s="312"/>
      <c r="AJ257" s="312"/>
    </row>
    <row r="258" spans="1:3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312"/>
      <c r="AI258" s="312"/>
      <c r="AJ258" s="312"/>
    </row>
    <row r="259" spans="1:3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312"/>
      <c r="AI259" s="312"/>
      <c r="AJ259" s="312"/>
    </row>
    <row r="260" spans="1:3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312"/>
      <c r="AI260" s="312"/>
      <c r="AJ260" s="312"/>
    </row>
    <row r="261" spans="1:3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312"/>
      <c r="AI261" s="312"/>
      <c r="AJ261" s="312"/>
    </row>
    <row r="262" spans="1:3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312"/>
      <c r="AI262" s="312"/>
      <c r="AJ262" s="312"/>
    </row>
    <row r="263" spans="1:3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312"/>
      <c r="AI263" s="312"/>
      <c r="AJ263" s="312"/>
    </row>
    <row r="264" spans="1:3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312"/>
      <c r="AI264" s="312"/>
      <c r="AJ264" s="312"/>
    </row>
    <row r="265" spans="1:3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312"/>
      <c r="AI265" s="312"/>
      <c r="AJ265" s="312"/>
    </row>
    <row r="266" spans="1:3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312"/>
      <c r="AI266" s="312"/>
      <c r="AJ266" s="312"/>
    </row>
    <row r="267" spans="1:3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312"/>
      <c r="AI267" s="312"/>
      <c r="AJ267" s="312"/>
    </row>
    <row r="268" spans="1:3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312"/>
      <c r="AI268" s="312"/>
      <c r="AJ268" s="312"/>
    </row>
    <row r="269" spans="1:3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312"/>
      <c r="AI269" s="312"/>
      <c r="AJ269" s="312"/>
    </row>
    <row r="270" spans="1:3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312"/>
      <c r="AI270" s="312"/>
      <c r="AJ270" s="312"/>
    </row>
    <row r="271" spans="1:3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312"/>
      <c r="AI271" s="312"/>
      <c r="AJ271" s="312"/>
    </row>
    <row r="272" spans="1:3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312"/>
      <c r="AI272" s="312"/>
      <c r="AJ272" s="312"/>
    </row>
    <row r="273" spans="1:3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312"/>
      <c r="AI273" s="312"/>
      <c r="AJ273" s="312"/>
    </row>
    <row r="274" spans="1:3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312"/>
      <c r="AI274" s="312"/>
      <c r="AJ274" s="312"/>
    </row>
    <row r="275" spans="1:3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312"/>
      <c r="AI275" s="312"/>
      <c r="AJ275" s="312"/>
    </row>
    <row r="276" spans="1:3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312"/>
      <c r="AI276" s="312"/>
      <c r="AJ276" s="312"/>
    </row>
    <row r="277" spans="1:3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312"/>
      <c r="AI277" s="312"/>
      <c r="AJ277" s="312"/>
    </row>
    <row r="278" spans="1:3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312"/>
      <c r="AI278" s="312"/>
      <c r="AJ278" s="312"/>
    </row>
    <row r="279" spans="1:3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312"/>
      <c r="AI279" s="312"/>
      <c r="AJ279" s="312"/>
    </row>
    <row r="280" spans="1:3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312"/>
      <c r="AI280" s="312"/>
      <c r="AJ280" s="312"/>
    </row>
    <row r="281" spans="1:3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312"/>
      <c r="AI281" s="312"/>
      <c r="AJ281" s="312"/>
    </row>
    <row r="282" spans="1:3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312"/>
      <c r="AI282" s="312"/>
      <c r="AJ282" s="312"/>
    </row>
    <row r="283" spans="1:3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312"/>
      <c r="AI283" s="312"/>
      <c r="AJ283" s="312"/>
    </row>
    <row r="284" spans="1:3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312"/>
      <c r="AI284" s="312"/>
      <c r="AJ284" s="312"/>
    </row>
    <row r="285" spans="1:3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312"/>
      <c r="AI285" s="312"/>
      <c r="AJ285" s="312"/>
    </row>
    <row r="286" spans="1:3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312"/>
      <c r="AI286" s="312"/>
      <c r="AJ286" s="312"/>
    </row>
    <row r="287" spans="1:3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312"/>
      <c r="AI287" s="312"/>
      <c r="AJ287" s="312"/>
    </row>
    <row r="288" spans="1:3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312"/>
      <c r="AI288" s="312"/>
      <c r="AJ288" s="312"/>
    </row>
    <row r="289" spans="1:3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312"/>
      <c r="AI289" s="312"/>
      <c r="AJ289" s="312"/>
    </row>
    <row r="290" spans="1:3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312"/>
      <c r="AI290" s="312"/>
      <c r="AJ290" s="312"/>
    </row>
    <row r="291" spans="1:3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312"/>
      <c r="AI291" s="312"/>
      <c r="AJ291" s="312"/>
    </row>
    <row r="292" spans="1:3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312"/>
      <c r="AI292" s="312"/>
      <c r="AJ292" s="312"/>
    </row>
    <row r="293" spans="1:3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312"/>
      <c r="AI293" s="312"/>
      <c r="AJ293" s="312"/>
    </row>
    <row r="294" spans="1:3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312"/>
      <c r="AI294" s="312"/>
      <c r="AJ294" s="312"/>
    </row>
    <row r="295" spans="1:3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312"/>
      <c r="AI295" s="312"/>
      <c r="AJ295" s="312"/>
    </row>
    <row r="296" spans="1:3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312"/>
      <c r="AI296" s="312"/>
      <c r="AJ296" s="312"/>
    </row>
    <row r="297" spans="1:3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312"/>
      <c r="AI297" s="312"/>
      <c r="AJ297" s="312"/>
    </row>
    <row r="298" spans="1:3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312"/>
      <c r="AI298" s="312"/>
      <c r="AJ298" s="312"/>
    </row>
    <row r="299" spans="1:3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312"/>
      <c r="AI299" s="312"/>
      <c r="AJ299" s="312"/>
    </row>
    <row r="300" spans="1:3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312"/>
      <c r="AI300" s="312"/>
      <c r="AJ300" s="312"/>
    </row>
    <row r="301" spans="1:3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312"/>
      <c r="AI301" s="312"/>
      <c r="AJ301" s="312"/>
    </row>
    <row r="302" spans="1:3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312"/>
      <c r="AI302" s="312"/>
      <c r="AJ302" s="312"/>
    </row>
    <row r="303" spans="1:3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312"/>
      <c r="AI303" s="312"/>
      <c r="AJ303" s="312"/>
    </row>
    <row r="304" spans="1:3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312"/>
      <c r="AI304" s="312"/>
      <c r="AJ304" s="312"/>
    </row>
    <row r="305" spans="1:3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312"/>
      <c r="AI305" s="312"/>
      <c r="AJ305" s="312"/>
    </row>
    <row r="306" spans="1:3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312"/>
      <c r="AI306" s="312"/>
      <c r="AJ306" s="312"/>
    </row>
    <row r="307" spans="1:3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312"/>
      <c r="AI307" s="312"/>
      <c r="AJ307" s="312"/>
    </row>
    <row r="308" spans="1:3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312"/>
      <c r="AI308" s="312"/>
      <c r="AJ308" s="312"/>
    </row>
    <row r="309" spans="1:3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312"/>
      <c r="AI309" s="312"/>
      <c r="AJ309" s="312"/>
    </row>
    <row r="310" spans="1:3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312"/>
      <c r="AI310" s="312"/>
      <c r="AJ310" s="312"/>
    </row>
    <row r="311" spans="1:3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312"/>
      <c r="AI311" s="312"/>
      <c r="AJ311" s="312"/>
    </row>
    <row r="312" spans="1:3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312"/>
      <c r="AI312" s="312"/>
      <c r="AJ312" s="312"/>
    </row>
    <row r="313" spans="1:3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312"/>
      <c r="AI313" s="312"/>
      <c r="AJ313" s="312"/>
    </row>
    <row r="314" spans="1:3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312"/>
      <c r="AI314" s="312"/>
      <c r="AJ314" s="312"/>
    </row>
    <row r="315" spans="1:3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312"/>
      <c r="AI315" s="312"/>
      <c r="AJ315" s="312"/>
    </row>
    <row r="316" spans="1:3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312"/>
      <c r="AI316" s="312"/>
      <c r="AJ316" s="312"/>
    </row>
    <row r="317" spans="1:3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312"/>
      <c r="AI317" s="312"/>
      <c r="AJ317" s="312"/>
    </row>
    <row r="318" spans="1:3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312"/>
      <c r="AI318" s="312"/>
      <c r="AJ318" s="312"/>
    </row>
    <row r="319" spans="1:3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312"/>
      <c r="AI319" s="312"/>
      <c r="AJ319" s="312"/>
    </row>
    <row r="320" spans="1:3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312"/>
      <c r="AI320" s="312"/>
      <c r="AJ320" s="312"/>
    </row>
    <row r="321" spans="1:3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312"/>
      <c r="AI321" s="312"/>
      <c r="AJ321" s="312"/>
    </row>
    <row r="322" spans="1:3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312"/>
      <c r="AI322" s="312"/>
      <c r="AJ322" s="312"/>
    </row>
    <row r="323" spans="1:3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312"/>
      <c r="AI323" s="312"/>
      <c r="AJ323" s="312"/>
    </row>
    <row r="324" spans="1:3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312"/>
      <c r="AI324" s="312"/>
      <c r="AJ324" s="312"/>
    </row>
    <row r="325" spans="1:3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312"/>
      <c r="AI325" s="312"/>
      <c r="AJ325" s="312"/>
    </row>
    <row r="326" spans="1:3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312"/>
      <c r="AI326" s="312"/>
      <c r="AJ326" s="312"/>
    </row>
    <row r="327" spans="1:3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312"/>
      <c r="AI327" s="312"/>
      <c r="AJ327" s="312"/>
    </row>
    <row r="328" spans="1:3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312"/>
      <c r="AI328" s="312"/>
      <c r="AJ328" s="312"/>
    </row>
    <row r="329" spans="1:3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312"/>
      <c r="AI329" s="312"/>
      <c r="AJ329" s="312"/>
    </row>
    <row r="330" spans="1:3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312"/>
      <c r="AI330" s="312"/>
      <c r="AJ330" s="312"/>
    </row>
    <row r="331" spans="1:3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312"/>
      <c r="AI331" s="312"/>
      <c r="AJ331" s="312"/>
    </row>
    <row r="332" spans="1:3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312"/>
      <c r="AI332" s="312"/>
      <c r="AJ332" s="312"/>
    </row>
    <row r="333" spans="1:3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312"/>
      <c r="AI333" s="312"/>
      <c r="AJ333" s="312"/>
    </row>
    <row r="334" spans="1:3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312"/>
      <c r="AI334" s="312"/>
      <c r="AJ334" s="312"/>
    </row>
    <row r="335" spans="1:3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312"/>
      <c r="AI335" s="312"/>
      <c r="AJ335" s="312"/>
    </row>
    <row r="336" spans="1:3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312"/>
      <c r="AI336" s="312"/>
      <c r="AJ336" s="312"/>
    </row>
    <row r="337" spans="1:3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312"/>
      <c r="AI337" s="312"/>
      <c r="AJ337" s="312"/>
    </row>
    <row r="338" spans="1:3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312"/>
      <c r="AI338" s="312"/>
      <c r="AJ338" s="312"/>
    </row>
    <row r="339" spans="1:3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312"/>
      <c r="AI339" s="312"/>
      <c r="AJ339" s="312"/>
    </row>
    <row r="340" spans="1:3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312"/>
      <c r="AI340" s="312"/>
      <c r="AJ340" s="312"/>
    </row>
    <row r="341" spans="1:3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312"/>
      <c r="AI341" s="312"/>
      <c r="AJ341" s="312"/>
    </row>
    <row r="342" spans="1:3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312"/>
      <c r="AI342" s="312"/>
      <c r="AJ342" s="312"/>
    </row>
    <row r="343" spans="1:3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312"/>
      <c r="AI343" s="312"/>
      <c r="AJ343" s="312"/>
    </row>
    <row r="344" spans="1:3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312"/>
      <c r="AI344" s="312"/>
      <c r="AJ344" s="312"/>
    </row>
    <row r="345" spans="1:3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312"/>
      <c r="AI345" s="312"/>
      <c r="AJ345" s="312"/>
    </row>
    <row r="346" spans="1:3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312"/>
      <c r="AI346" s="312"/>
      <c r="AJ346" s="312"/>
    </row>
    <row r="347" spans="1:3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312"/>
      <c r="AI347" s="312"/>
      <c r="AJ347" s="312"/>
    </row>
    <row r="348" spans="1:3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312"/>
      <c r="AI348" s="312"/>
      <c r="AJ348" s="312"/>
    </row>
    <row r="349" spans="1:3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312"/>
      <c r="AI349" s="312"/>
      <c r="AJ349" s="312"/>
    </row>
    <row r="350" spans="1:3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312"/>
      <c r="AI350" s="312"/>
      <c r="AJ350" s="312"/>
    </row>
    <row r="351" spans="1:3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312"/>
      <c r="AI351" s="312"/>
      <c r="AJ351" s="312"/>
    </row>
    <row r="352" spans="1:3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312"/>
      <c r="AI352" s="312"/>
      <c r="AJ352" s="312"/>
    </row>
    <row r="353" spans="1:3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312"/>
      <c r="AI353" s="312"/>
      <c r="AJ353" s="312"/>
    </row>
    <row r="354" spans="1:3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312"/>
      <c r="AI354" s="312"/>
      <c r="AJ354" s="312"/>
    </row>
    <row r="355" spans="1:3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312"/>
      <c r="AI355" s="312"/>
      <c r="AJ355" s="312"/>
    </row>
    <row r="356" spans="1:3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312"/>
      <c r="AI356" s="312"/>
      <c r="AJ356" s="312"/>
    </row>
    <row r="357" spans="1:3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312"/>
      <c r="AI357" s="312"/>
      <c r="AJ357" s="312"/>
    </row>
    <row r="358" spans="1:3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312"/>
      <c r="AI358" s="312"/>
      <c r="AJ358" s="312"/>
    </row>
    <row r="359" spans="1:3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312"/>
      <c r="AI359" s="312"/>
      <c r="AJ359" s="312"/>
    </row>
    <row r="360" spans="1:3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312"/>
      <c r="AI360" s="312"/>
      <c r="AJ360" s="312"/>
    </row>
    <row r="361" spans="1:3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312"/>
      <c r="AI361" s="312"/>
      <c r="AJ361" s="312"/>
    </row>
    <row r="362" spans="1:3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312"/>
      <c r="AI362" s="312"/>
      <c r="AJ362" s="312"/>
    </row>
    <row r="363" spans="1:3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312"/>
      <c r="AI363" s="312"/>
      <c r="AJ363" s="312"/>
    </row>
    <row r="364" spans="1:3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312"/>
      <c r="AI364" s="312"/>
      <c r="AJ364" s="312"/>
    </row>
    <row r="365" spans="1:3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312"/>
      <c r="AI365" s="312"/>
      <c r="AJ365" s="312"/>
    </row>
    <row r="366" spans="1:3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312"/>
      <c r="AI366" s="312"/>
      <c r="AJ366" s="312"/>
    </row>
    <row r="367" spans="1:3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312"/>
      <c r="AI367" s="312"/>
      <c r="AJ367" s="312"/>
    </row>
    <row r="368" spans="1:3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312"/>
      <c r="AI368" s="312"/>
      <c r="AJ368" s="312"/>
    </row>
    <row r="369" spans="1:3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312"/>
      <c r="AI369" s="312"/>
      <c r="AJ369" s="312"/>
    </row>
    <row r="370" spans="1:3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312"/>
      <c r="AI370" s="312"/>
      <c r="AJ370" s="312"/>
    </row>
    <row r="371" spans="1:3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312"/>
      <c r="AI371" s="312"/>
      <c r="AJ371" s="312"/>
    </row>
    <row r="372" spans="1:3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312"/>
      <c r="AI372" s="312"/>
      <c r="AJ372" s="312"/>
    </row>
    <row r="373" spans="1:3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312"/>
      <c r="AI373" s="312"/>
      <c r="AJ373" s="312"/>
    </row>
    <row r="374" spans="1:3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312"/>
      <c r="AI374" s="312"/>
      <c r="AJ374" s="312"/>
    </row>
    <row r="375" spans="1:3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312"/>
      <c r="AI375" s="312"/>
      <c r="AJ375" s="312"/>
    </row>
    <row r="376" spans="1:3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312"/>
      <c r="AI376" s="312"/>
      <c r="AJ376" s="312"/>
    </row>
    <row r="377" spans="1:3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312"/>
      <c r="AI377" s="312"/>
      <c r="AJ377" s="312"/>
    </row>
    <row r="378" spans="1:3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312"/>
      <c r="AI378" s="312"/>
      <c r="AJ378" s="312"/>
    </row>
    <row r="379" spans="1:3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312"/>
      <c r="AI379" s="312"/>
      <c r="AJ379" s="312"/>
    </row>
    <row r="380" spans="1:3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312"/>
      <c r="AI380" s="312"/>
      <c r="AJ380" s="312"/>
    </row>
    <row r="381" spans="1:3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312"/>
      <c r="AI381" s="312"/>
      <c r="AJ381" s="312"/>
    </row>
    <row r="382" spans="1:3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312"/>
      <c r="AI382" s="312"/>
      <c r="AJ382" s="312"/>
    </row>
    <row r="383" spans="1:3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312"/>
      <c r="AI383" s="312"/>
      <c r="AJ383" s="312"/>
    </row>
    <row r="384" spans="1:3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312"/>
      <c r="AI384" s="312"/>
      <c r="AJ384" s="312"/>
    </row>
    <row r="385" spans="1:3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312"/>
      <c r="AI385" s="312"/>
      <c r="AJ385" s="312"/>
    </row>
    <row r="386" spans="1:3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312"/>
      <c r="AI386" s="312"/>
      <c r="AJ386" s="312"/>
    </row>
    <row r="387" spans="1:3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312"/>
      <c r="AI387" s="312"/>
      <c r="AJ387" s="312"/>
    </row>
    <row r="388" spans="1:3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312"/>
      <c r="AI388" s="312"/>
      <c r="AJ388" s="312"/>
    </row>
    <row r="389" spans="1:3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312"/>
      <c r="AI389" s="312"/>
      <c r="AJ389" s="312"/>
    </row>
    <row r="390" spans="1:3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312"/>
      <c r="AI390" s="312"/>
      <c r="AJ390" s="312"/>
    </row>
    <row r="391" spans="1:3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312"/>
      <c r="AI391" s="312"/>
      <c r="AJ391" s="312"/>
    </row>
    <row r="392" spans="1:3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312"/>
      <c r="AI392" s="312"/>
      <c r="AJ392" s="312"/>
    </row>
    <row r="393" spans="1:3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312"/>
      <c r="AI393" s="312"/>
      <c r="AJ393" s="312"/>
    </row>
    <row r="394" spans="1:3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312"/>
      <c r="AI394" s="312"/>
      <c r="AJ394" s="312"/>
    </row>
    <row r="395" spans="1:3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312"/>
      <c r="AI395" s="312"/>
      <c r="AJ395" s="312"/>
    </row>
    <row r="396" spans="1:3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312"/>
      <c r="AI396" s="312"/>
      <c r="AJ396" s="312"/>
    </row>
    <row r="397" spans="1:3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312"/>
      <c r="AI397" s="312"/>
      <c r="AJ397" s="312"/>
    </row>
    <row r="398" spans="1:3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312"/>
      <c r="AI398" s="312"/>
      <c r="AJ398" s="312"/>
    </row>
    <row r="399" spans="1:3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312"/>
      <c r="AI399" s="312"/>
      <c r="AJ399" s="312"/>
    </row>
    <row r="400" spans="1:3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312"/>
      <c r="AI400" s="312"/>
      <c r="AJ400" s="312"/>
    </row>
    <row r="401" spans="1:3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312"/>
      <c r="AI401" s="312"/>
      <c r="AJ401" s="312"/>
    </row>
    <row r="402" spans="1:3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312"/>
      <c r="AI402" s="312"/>
      <c r="AJ402" s="312"/>
    </row>
    <row r="403" spans="1:3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312"/>
      <c r="AI403" s="312"/>
      <c r="AJ403" s="312"/>
    </row>
    <row r="404" spans="1:3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312"/>
      <c r="AI404" s="312"/>
      <c r="AJ404" s="312"/>
    </row>
    <row r="405" spans="1:3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312"/>
      <c r="AI405" s="312"/>
      <c r="AJ405" s="312"/>
    </row>
    <row r="406" spans="1:3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312"/>
      <c r="AI406" s="312"/>
      <c r="AJ406" s="312"/>
    </row>
    <row r="407" spans="1:3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312"/>
      <c r="AI407" s="312"/>
      <c r="AJ407" s="312"/>
    </row>
    <row r="408" spans="1:3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312"/>
      <c r="AI408" s="312"/>
      <c r="AJ408" s="312"/>
    </row>
    <row r="409" spans="1:3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312"/>
      <c r="AI409" s="312"/>
      <c r="AJ409" s="312"/>
    </row>
    <row r="410" spans="1:3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312"/>
      <c r="AI410" s="312"/>
      <c r="AJ410" s="312"/>
    </row>
    <row r="411" spans="1:3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312"/>
      <c r="AI411" s="312"/>
      <c r="AJ411" s="312"/>
    </row>
    <row r="412" spans="1:3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312"/>
      <c r="AI412" s="312"/>
      <c r="AJ412" s="312"/>
    </row>
    <row r="413" spans="1:3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312"/>
      <c r="AI413" s="312"/>
      <c r="AJ413" s="312"/>
    </row>
    <row r="414" spans="1:3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312"/>
      <c r="AI414" s="312"/>
      <c r="AJ414" s="312"/>
    </row>
    <row r="415" spans="1:3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312"/>
      <c r="AI415" s="312"/>
      <c r="AJ415" s="312"/>
    </row>
    <row r="416" spans="1:3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312"/>
      <c r="AI416" s="312"/>
      <c r="AJ416" s="312"/>
    </row>
    <row r="417" spans="1:3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312"/>
      <c r="AI417" s="312"/>
      <c r="AJ417" s="312"/>
    </row>
    <row r="418" spans="1:3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312"/>
      <c r="AI418" s="312"/>
      <c r="AJ418" s="312"/>
    </row>
    <row r="419" spans="1:3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312"/>
      <c r="AI419" s="312"/>
      <c r="AJ419" s="312"/>
    </row>
    <row r="420" spans="1:3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312"/>
      <c r="AI420" s="312"/>
      <c r="AJ420" s="312"/>
    </row>
    <row r="421" spans="1:3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312"/>
      <c r="AI421" s="312"/>
      <c r="AJ421" s="312"/>
    </row>
    <row r="422" spans="1:3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312"/>
      <c r="AI422" s="312"/>
      <c r="AJ422" s="312"/>
    </row>
    <row r="423" spans="1:3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312"/>
      <c r="AI423" s="312"/>
      <c r="AJ423" s="312"/>
    </row>
    <row r="424" spans="1:3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312"/>
      <c r="AI424" s="312"/>
      <c r="AJ424" s="312"/>
    </row>
    <row r="425" spans="1:3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312"/>
      <c r="AI425" s="312"/>
      <c r="AJ425" s="312"/>
    </row>
    <row r="426" spans="1:3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312"/>
      <c r="AI426" s="312"/>
      <c r="AJ426" s="312"/>
    </row>
    <row r="427" spans="1:3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312"/>
      <c r="AI427" s="312"/>
      <c r="AJ427" s="312"/>
    </row>
    <row r="428" spans="1:3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312"/>
      <c r="AI428" s="312"/>
      <c r="AJ428" s="312"/>
    </row>
    <row r="429" spans="1:3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312"/>
      <c r="AI429" s="312"/>
      <c r="AJ429" s="312"/>
    </row>
    <row r="430" spans="1:3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312"/>
      <c r="AI430" s="312"/>
      <c r="AJ430" s="312"/>
    </row>
    <row r="431" spans="1:3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312"/>
      <c r="AI431" s="312"/>
      <c r="AJ431" s="312"/>
    </row>
    <row r="432" spans="1:3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312"/>
      <c r="AI432" s="312"/>
      <c r="AJ432" s="312"/>
    </row>
    <row r="433" spans="1:3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312"/>
      <c r="AI433" s="312"/>
      <c r="AJ433" s="312"/>
    </row>
    <row r="434" spans="1:3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312"/>
      <c r="AI434" s="312"/>
      <c r="AJ434" s="312"/>
    </row>
    <row r="435" spans="1:3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312"/>
      <c r="AI435" s="312"/>
      <c r="AJ435" s="312"/>
    </row>
    <row r="436" spans="1:3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312"/>
      <c r="AI436" s="312"/>
      <c r="AJ436" s="312"/>
    </row>
    <row r="437" spans="1:3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312"/>
      <c r="AI437" s="312"/>
      <c r="AJ437" s="312"/>
    </row>
    <row r="438" spans="1:3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312"/>
      <c r="AI438" s="312"/>
      <c r="AJ438" s="312"/>
    </row>
    <row r="439" spans="1:3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312"/>
      <c r="AI439" s="312"/>
      <c r="AJ439" s="312"/>
    </row>
    <row r="440" spans="1:3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312"/>
      <c r="AI440" s="312"/>
      <c r="AJ440" s="312"/>
    </row>
    <row r="441" spans="1:3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312"/>
      <c r="AI441" s="312"/>
      <c r="AJ441" s="312"/>
    </row>
    <row r="442" spans="1:3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312"/>
      <c r="AI442" s="312"/>
      <c r="AJ442" s="312"/>
    </row>
    <row r="443" spans="1:3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312"/>
      <c r="AI443" s="312"/>
      <c r="AJ443" s="312"/>
    </row>
    <row r="444" spans="1:3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312"/>
      <c r="AI444" s="312"/>
      <c r="AJ444" s="312"/>
    </row>
    <row r="445" spans="1:3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312"/>
      <c r="AI445" s="312"/>
      <c r="AJ445" s="312"/>
    </row>
    <row r="446" spans="1:3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312"/>
      <c r="AI446" s="312"/>
      <c r="AJ446" s="312"/>
    </row>
    <row r="447" spans="1:3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312"/>
      <c r="AI447" s="312"/>
      <c r="AJ447" s="312"/>
    </row>
    <row r="448" spans="1:3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312"/>
      <c r="AI448" s="312"/>
      <c r="AJ448" s="312"/>
    </row>
    <row r="449" spans="1:3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312"/>
      <c r="AI449" s="312"/>
      <c r="AJ449" s="312"/>
    </row>
    <row r="450" spans="1:3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312"/>
      <c r="AI450" s="312"/>
      <c r="AJ450" s="312"/>
    </row>
    <row r="451" spans="1:3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312"/>
      <c r="AI451" s="312"/>
      <c r="AJ451" s="312"/>
    </row>
    <row r="452" spans="1:3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312"/>
      <c r="AI452" s="312"/>
      <c r="AJ452" s="312"/>
    </row>
    <row r="453" spans="1:3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312"/>
      <c r="AI453" s="312"/>
      <c r="AJ453" s="312"/>
    </row>
    <row r="454" spans="1:3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312"/>
      <c r="AI454" s="312"/>
      <c r="AJ454" s="312"/>
    </row>
    <row r="455" spans="1:3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312"/>
      <c r="AI455" s="312"/>
      <c r="AJ455" s="312"/>
    </row>
    <row r="456" spans="1:3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312"/>
      <c r="AI456" s="312"/>
      <c r="AJ456" s="312"/>
    </row>
    <row r="457" spans="1:3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312"/>
      <c r="AI457" s="312"/>
      <c r="AJ457" s="312"/>
    </row>
    <row r="458" spans="1:3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312"/>
      <c r="AI458" s="312"/>
      <c r="AJ458" s="312"/>
    </row>
    <row r="459" spans="1:3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312"/>
      <c r="AI459" s="312"/>
      <c r="AJ459" s="312"/>
    </row>
    <row r="460" spans="1:3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312"/>
      <c r="AI460" s="312"/>
      <c r="AJ460" s="312"/>
    </row>
    <row r="461" spans="1:3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312"/>
      <c r="AI461" s="312"/>
      <c r="AJ461" s="312"/>
    </row>
    <row r="462" spans="1:3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312"/>
      <c r="AI462" s="312"/>
      <c r="AJ462" s="312"/>
    </row>
    <row r="463" spans="1:3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312"/>
      <c r="AI463" s="312"/>
      <c r="AJ463" s="312"/>
    </row>
    <row r="464" spans="1:3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312"/>
      <c r="AI464" s="312"/>
      <c r="AJ464" s="312"/>
    </row>
    <row r="465" spans="1:3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312"/>
      <c r="AI465" s="312"/>
      <c r="AJ465" s="312"/>
    </row>
    <row r="466" spans="1:3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312"/>
      <c r="AI466" s="312"/>
      <c r="AJ466" s="312"/>
    </row>
    <row r="467" spans="1:3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312"/>
      <c r="AI467" s="312"/>
      <c r="AJ467" s="312"/>
    </row>
    <row r="468" spans="1:3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312"/>
      <c r="AI468" s="312"/>
      <c r="AJ468" s="312"/>
    </row>
    <row r="469" spans="1:3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312"/>
      <c r="AI469" s="312"/>
      <c r="AJ469" s="312"/>
    </row>
    <row r="470" spans="1:3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312"/>
      <c r="AI470" s="312"/>
      <c r="AJ470" s="312"/>
    </row>
    <row r="471" spans="1:3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312"/>
      <c r="AI471" s="312"/>
      <c r="AJ471" s="312"/>
    </row>
    <row r="472" spans="1:3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312"/>
      <c r="AI472" s="312"/>
      <c r="AJ472" s="312"/>
    </row>
    <row r="473" spans="1:3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312"/>
      <c r="AI473" s="312"/>
      <c r="AJ473" s="312"/>
    </row>
    <row r="474" spans="1:3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312"/>
      <c r="AI474" s="312"/>
      <c r="AJ474" s="312"/>
    </row>
    <row r="475" spans="1:3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312"/>
      <c r="AI475" s="312"/>
      <c r="AJ475" s="312"/>
    </row>
    <row r="476" spans="1:3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312"/>
      <c r="AI476" s="312"/>
      <c r="AJ476" s="312"/>
    </row>
    <row r="477" spans="1:3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312"/>
      <c r="AI477" s="312"/>
      <c r="AJ477" s="312"/>
    </row>
    <row r="478" spans="1:3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312"/>
      <c r="AI478" s="312"/>
      <c r="AJ478" s="312"/>
    </row>
    <row r="479" spans="1:3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312"/>
      <c r="AI479" s="312"/>
      <c r="AJ479" s="312"/>
    </row>
    <row r="480" spans="1:3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312"/>
      <c r="AI480" s="312"/>
      <c r="AJ480" s="312"/>
    </row>
    <row r="481" spans="1:3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312"/>
      <c r="AI481" s="312"/>
      <c r="AJ481" s="312"/>
    </row>
    <row r="482" spans="1:3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312"/>
      <c r="AI482" s="312"/>
      <c r="AJ482" s="312"/>
    </row>
    <row r="483" spans="1:3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312"/>
      <c r="AI483" s="312"/>
      <c r="AJ483" s="312"/>
    </row>
    <row r="484" spans="1:3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312"/>
      <c r="AI484" s="312"/>
      <c r="AJ484" s="312"/>
    </row>
    <row r="485" spans="1:3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312"/>
      <c r="AI485" s="312"/>
      <c r="AJ485" s="312"/>
    </row>
    <row r="486" spans="1:3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312"/>
      <c r="AI486" s="312"/>
      <c r="AJ486" s="312"/>
    </row>
    <row r="487" spans="1:3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312"/>
      <c r="AI487" s="312"/>
      <c r="AJ487" s="312"/>
    </row>
    <row r="488" spans="1:3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312"/>
      <c r="AI488" s="312"/>
      <c r="AJ488" s="312"/>
    </row>
    <row r="489" spans="1:3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312"/>
      <c r="AI489" s="312"/>
      <c r="AJ489" s="312"/>
    </row>
    <row r="490" spans="1:3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312"/>
      <c r="AI490" s="312"/>
      <c r="AJ490" s="312"/>
    </row>
    <row r="491" spans="1:3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312"/>
      <c r="AI491" s="312"/>
      <c r="AJ491" s="312"/>
    </row>
    <row r="492" spans="1:3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312"/>
      <c r="AI492" s="312"/>
      <c r="AJ492" s="312"/>
    </row>
    <row r="493" spans="1:3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312"/>
      <c r="AI493" s="312"/>
      <c r="AJ493" s="312"/>
    </row>
    <row r="494" spans="1:3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312"/>
      <c r="AI494" s="312"/>
      <c r="AJ494" s="312"/>
    </row>
    <row r="495" spans="1:3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312"/>
      <c r="AI495" s="312"/>
      <c r="AJ495" s="312"/>
    </row>
    <row r="496" spans="1:3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312"/>
      <c r="AI496" s="312"/>
      <c r="AJ496" s="312"/>
    </row>
    <row r="497" spans="1:3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312"/>
      <c r="AI497" s="312"/>
      <c r="AJ497" s="312"/>
    </row>
    <row r="498" spans="1:3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312"/>
      <c r="AI498" s="312"/>
      <c r="AJ498" s="312"/>
    </row>
    <row r="499" spans="1:3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312"/>
      <c r="AI499" s="312"/>
      <c r="AJ499" s="312"/>
    </row>
    <row r="500" spans="1:3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312"/>
      <c r="AI500" s="312"/>
      <c r="AJ500" s="312"/>
    </row>
    <row r="501" spans="1:3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312"/>
      <c r="AI501" s="312"/>
      <c r="AJ501" s="312"/>
    </row>
    <row r="502" spans="1:3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312"/>
      <c r="AI502" s="312"/>
      <c r="AJ502" s="312"/>
    </row>
    <row r="503" spans="1:3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312"/>
      <c r="AI503" s="312"/>
      <c r="AJ503" s="312"/>
    </row>
    <row r="504" spans="1:3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312"/>
      <c r="AI504" s="312"/>
      <c r="AJ504" s="312"/>
    </row>
    <row r="505" spans="1:3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312"/>
      <c r="AI505" s="312"/>
      <c r="AJ505" s="312"/>
    </row>
    <row r="506" spans="1:3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312"/>
      <c r="AI506" s="312"/>
      <c r="AJ506" s="312"/>
    </row>
    <row r="507" spans="1:3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312"/>
      <c r="AI507" s="312"/>
      <c r="AJ507" s="312"/>
    </row>
    <row r="508" spans="1:3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312"/>
      <c r="AI508" s="312"/>
      <c r="AJ508" s="312"/>
    </row>
    <row r="509" spans="1:3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312"/>
      <c r="AI509" s="312"/>
      <c r="AJ509" s="312"/>
    </row>
    <row r="510" spans="1:3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312"/>
      <c r="AI510" s="312"/>
      <c r="AJ510" s="312"/>
    </row>
    <row r="511" spans="1:3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312"/>
      <c r="AI511" s="312"/>
      <c r="AJ511" s="312"/>
    </row>
    <row r="512" spans="1:3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312"/>
      <c r="AI512" s="312"/>
      <c r="AJ512" s="312"/>
    </row>
    <row r="513" spans="1:3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312"/>
      <c r="AI513" s="312"/>
      <c r="AJ513" s="312"/>
    </row>
    <row r="514" spans="1:3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312"/>
      <c r="AI514" s="312"/>
      <c r="AJ514" s="312"/>
    </row>
    <row r="515" spans="1:3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312"/>
      <c r="AI515" s="312"/>
      <c r="AJ515" s="312"/>
    </row>
    <row r="516" spans="1:3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312"/>
      <c r="AI516" s="312"/>
      <c r="AJ516" s="312"/>
    </row>
    <row r="517" spans="1:3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312"/>
      <c r="AI517" s="312"/>
      <c r="AJ517" s="312"/>
    </row>
    <row r="518" spans="1:3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312"/>
      <c r="AI518" s="312"/>
      <c r="AJ518" s="312"/>
    </row>
    <row r="519" spans="1:3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312"/>
      <c r="AI519" s="312"/>
      <c r="AJ519" s="312"/>
    </row>
    <row r="520" spans="1:3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312"/>
      <c r="AI520" s="312"/>
      <c r="AJ520" s="312"/>
    </row>
    <row r="521" spans="1:3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312"/>
      <c r="AI521" s="312"/>
      <c r="AJ521" s="312"/>
    </row>
    <row r="522" spans="1:3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312"/>
      <c r="AI522" s="312"/>
      <c r="AJ522" s="312"/>
    </row>
    <row r="523" spans="1:3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312"/>
      <c r="AI523" s="312"/>
      <c r="AJ523" s="312"/>
    </row>
    <row r="524" spans="1:3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312"/>
      <c r="AI524" s="312"/>
      <c r="AJ524" s="312"/>
    </row>
    <row r="525" spans="1:3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312"/>
      <c r="AI525" s="312"/>
      <c r="AJ525" s="312"/>
    </row>
    <row r="526" spans="1:3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312"/>
      <c r="AI526" s="312"/>
      <c r="AJ526" s="312"/>
    </row>
    <row r="527" spans="1:3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312"/>
      <c r="AI527" s="312"/>
      <c r="AJ527" s="312"/>
    </row>
    <row r="528" spans="1:3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312"/>
      <c r="AI528" s="312"/>
      <c r="AJ528" s="312"/>
    </row>
    <row r="529" spans="1:3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312"/>
      <c r="AI529" s="312"/>
      <c r="AJ529" s="312"/>
    </row>
    <row r="530" spans="1:3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312"/>
      <c r="AI530" s="312"/>
      <c r="AJ530" s="312"/>
    </row>
    <row r="531" spans="1:3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312"/>
      <c r="AI531" s="312"/>
      <c r="AJ531" s="312"/>
    </row>
    <row r="532" spans="1:3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312"/>
      <c r="AI532" s="312"/>
      <c r="AJ532" s="312"/>
    </row>
    <row r="533" spans="1:3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312"/>
      <c r="AI533" s="312"/>
      <c r="AJ533" s="312"/>
    </row>
    <row r="534" spans="1:3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312"/>
      <c r="AI534" s="312"/>
      <c r="AJ534" s="312"/>
    </row>
    <row r="535" spans="1:3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312"/>
      <c r="AI535" s="312"/>
      <c r="AJ535" s="312"/>
    </row>
    <row r="536" spans="1:3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312"/>
      <c r="AI536" s="312"/>
      <c r="AJ536" s="312"/>
    </row>
    <row r="537" spans="1:3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312"/>
      <c r="AI537" s="312"/>
      <c r="AJ537" s="312"/>
    </row>
    <row r="538" spans="1:3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312"/>
      <c r="AI538" s="312"/>
      <c r="AJ538" s="312"/>
    </row>
    <row r="539" spans="1:3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312"/>
      <c r="AI539" s="312"/>
      <c r="AJ539" s="312"/>
    </row>
    <row r="540" spans="1:3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312"/>
      <c r="AI540" s="312"/>
      <c r="AJ540" s="312"/>
    </row>
    <row r="541" spans="1:3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312"/>
      <c r="AI541" s="312"/>
      <c r="AJ541" s="312"/>
    </row>
    <row r="542" spans="1:3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312"/>
      <c r="AI542" s="312"/>
      <c r="AJ542" s="312"/>
    </row>
    <row r="543" spans="1:3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312"/>
      <c r="AI543" s="312"/>
      <c r="AJ543" s="312"/>
    </row>
    <row r="544" spans="1:3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312"/>
      <c r="AI544" s="312"/>
      <c r="AJ544" s="312"/>
    </row>
    <row r="545" spans="1:3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312"/>
      <c r="AI545" s="312"/>
      <c r="AJ545" s="312"/>
    </row>
    <row r="546" spans="1:3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312"/>
      <c r="AI546" s="312"/>
      <c r="AJ546" s="312"/>
    </row>
    <row r="547" spans="1:3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312"/>
      <c r="AI547" s="312"/>
      <c r="AJ547" s="312"/>
    </row>
    <row r="548" spans="1:3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312"/>
      <c r="AI548" s="312"/>
      <c r="AJ548" s="312"/>
    </row>
    <row r="549" spans="1:3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312"/>
      <c r="AI549" s="312"/>
      <c r="AJ549" s="312"/>
    </row>
    <row r="550" spans="1:3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312"/>
      <c r="AI550" s="312"/>
      <c r="AJ550" s="312"/>
    </row>
    <row r="551" spans="1:3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312"/>
      <c r="AI551" s="312"/>
      <c r="AJ551" s="312"/>
    </row>
    <row r="552" spans="1:3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312"/>
      <c r="AI552" s="312"/>
      <c r="AJ552" s="312"/>
    </row>
    <row r="553" spans="1:3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312"/>
      <c r="AI553" s="312"/>
      <c r="AJ553" s="312"/>
    </row>
    <row r="554" spans="1:3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312"/>
      <c r="AI554" s="312"/>
      <c r="AJ554" s="312"/>
    </row>
    <row r="555" spans="1:3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312"/>
      <c r="AI555" s="312"/>
      <c r="AJ555" s="312"/>
    </row>
    <row r="556" spans="1:3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312"/>
      <c r="AI556" s="312"/>
      <c r="AJ556" s="312"/>
    </row>
    <row r="557" spans="1:3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312"/>
      <c r="AI557" s="312"/>
      <c r="AJ557" s="312"/>
    </row>
    <row r="558" spans="1:3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312"/>
      <c r="AI558" s="312"/>
      <c r="AJ558" s="312"/>
    </row>
    <row r="559" spans="1:3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312"/>
      <c r="AI559" s="312"/>
      <c r="AJ559" s="312"/>
    </row>
    <row r="560" spans="1:3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312"/>
      <c r="AI560" s="312"/>
      <c r="AJ560" s="312"/>
    </row>
    <row r="561" spans="1:3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312"/>
      <c r="AI561" s="312"/>
      <c r="AJ561" s="312"/>
    </row>
    <row r="562" spans="1:3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312"/>
      <c r="AI562" s="312"/>
      <c r="AJ562" s="312"/>
    </row>
    <row r="563" spans="1:3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312"/>
      <c r="AI563" s="312"/>
      <c r="AJ563" s="312"/>
    </row>
    <row r="564" spans="1:3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312"/>
      <c r="AI564" s="312"/>
      <c r="AJ564" s="312"/>
    </row>
    <row r="565" spans="1:3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312"/>
      <c r="AI565" s="312"/>
      <c r="AJ565" s="312"/>
    </row>
    <row r="566" spans="1:3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312"/>
      <c r="AI566" s="312"/>
      <c r="AJ566" s="312"/>
    </row>
    <row r="567" spans="1:3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312"/>
      <c r="AI567" s="312"/>
      <c r="AJ567" s="312"/>
    </row>
    <row r="568" spans="1:3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312"/>
      <c r="AI568" s="312"/>
      <c r="AJ568" s="312"/>
    </row>
    <row r="569" spans="1:3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312"/>
      <c r="AI569" s="312"/>
      <c r="AJ569" s="312"/>
    </row>
    <row r="570" spans="1:3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312"/>
      <c r="AI570" s="312"/>
      <c r="AJ570" s="312"/>
    </row>
    <row r="571" spans="1:3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312"/>
      <c r="AI571" s="312"/>
      <c r="AJ571" s="312"/>
    </row>
    <row r="572" spans="1:3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312"/>
      <c r="AI572" s="312"/>
      <c r="AJ572" s="312"/>
    </row>
    <row r="573" spans="1:3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312"/>
      <c r="AI573" s="312"/>
      <c r="AJ573" s="312"/>
    </row>
    <row r="574" spans="1:3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312"/>
      <c r="AI574" s="312"/>
      <c r="AJ574" s="312"/>
    </row>
    <row r="575" spans="1:3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312"/>
      <c r="AI575" s="312"/>
      <c r="AJ575" s="312"/>
    </row>
    <row r="576" spans="1:3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312"/>
      <c r="AI576" s="312"/>
      <c r="AJ576" s="312"/>
    </row>
    <row r="577" spans="1:3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312"/>
      <c r="AI577" s="312"/>
      <c r="AJ577" s="312"/>
    </row>
    <row r="578" spans="1:3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312"/>
      <c r="AI578" s="312"/>
      <c r="AJ578" s="312"/>
    </row>
    <row r="579" spans="1:3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312"/>
      <c r="AI579" s="312"/>
      <c r="AJ579" s="312"/>
    </row>
    <row r="580" spans="1:3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312"/>
      <c r="AI580" s="312"/>
      <c r="AJ580" s="312"/>
    </row>
    <row r="581" spans="1:3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312"/>
      <c r="AI581" s="312"/>
      <c r="AJ581" s="312"/>
    </row>
    <row r="582" spans="1:3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312"/>
      <c r="AI582" s="312"/>
      <c r="AJ582" s="312"/>
    </row>
    <row r="583" spans="1:3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312"/>
      <c r="AI583" s="312"/>
      <c r="AJ583" s="312"/>
    </row>
    <row r="584" spans="1:3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312"/>
      <c r="AI584" s="312"/>
      <c r="AJ584" s="312"/>
    </row>
    <row r="585" spans="1:3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312"/>
      <c r="AI585" s="312"/>
      <c r="AJ585" s="312"/>
    </row>
    <row r="586" spans="1:3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312"/>
      <c r="AI586" s="312"/>
      <c r="AJ586" s="312"/>
    </row>
    <row r="587" spans="1:3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312"/>
      <c r="AI587" s="312"/>
      <c r="AJ587" s="312"/>
    </row>
    <row r="588" spans="1:3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312"/>
      <c r="AI588" s="312"/>
      <c r="AJ588" s="312"/>
    </row>
    <row r="589" spans="1:3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312"/>
      <c r="AI589" s="312"/>
      <c r="AJ589" s="312"/>
    </row>
    <row r="590" spans="1:3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312"/>
      <c r="AI590" s="312"/>
      <c r="AJ590" s="312"/>
    </row>
    <row r="591" spans="1:3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312"/>
      <c r="AI591" s="312"/>
      <c r="AJ591" s="312"/>
    </row>
    <row r="592" spans="1:3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312"/>
      <c r="AI592" s="312"/>
      <c r="AJ592" s="312"/>
    </row>
    <row r="593" spans="1:3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312"/>
      <c r="AI593" s="312"/>
      <c r="AJ593" s="312"/>
    </row>
    <row r="594" spans="1:3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312"/>
      <c r="AI594" s="312"/>
      <c r="AJ594" s="312"/>
    </row>
    <row r="595" spans="1:3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312"/>
      <c r="AI595" s="312"/>
      <c r="AJ595" s="312"/>
    </row>
    <row r="596" spans="1:3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312"/>
      <c r="AI596" s="312"/>
      <c r="AJ596" s="312"/>
    </row>
    <row r="597" spans="1:3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312"/>
      <c r="AI597" s="312"/>
      <c r="AJ597" s="312"/>
    </row>
    <row r="598" spans="1:3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312"/>
      <c r="AI598" s="312"/>
      <c r="AJ598" s="312"/>
    </row>
    <row r="599" spans="1:3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312"/>
      <c r="AI599" s="312"/>
      <c r="AJ599" s="312"/>
    </row>
    <row r="600" spans="1:3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312"/>
      <c r="AI600" s="312"/>
      <c r="AJ600" s="312"/>
    </row>
    <row r="601" spans="1:3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312"/>
      <c r="AI601" s="312"/>
      <c r="AJ601" s="312"/>
    </row>
    <row r="602" spans="1:3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312"/>
      <c r="AI602" s="312"/>
      <c r="AJ602" s="312"/>
    </row>
    <row r="603" spans="1:3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312"/>
      <c r="AI603" s="312"/>
      <c r="AJ603" s="312"/>
    </row>
    <row r="604" spans="1:3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312"/>
      <c r="AI604" s="312"/>
      <c r="AJ604" s="312"/>
    </row>
    <row r="605" spans="1:3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312"/>
      <c r="AI605" s="312"/>
      <c r="AJ605" s="312"/>
    </row>
    <row r="606" spans="1:3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312"/>
      <c r="AI606" s="312"/>
      <c r="AJ606" s="312"/>
    </row>
    <row r="607" spans="1:3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312"/>
      <c r="AI607" s="312"/>
      <c r="AJ607" s="312"/>
    </row>
    <row r="608" spans="1:3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312"/>
      <c r="AI608" s="312"/>
      <c r="AJ608" s="312"/>
    </row>
    <row r="609" spans="1:3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312"/>
      <c r="AI609" s="312"/>
      <c r="AJ609" s="312"/>
    </row>
    <row r="610" spans="1:3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312"/>
      <c r="AI610" s="312"/>
      <c r="AJ610" s="312"/>
    </row>
    <row r="611" spans="1:3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312"/>
      <c r="AI611" s="312"/>
      <c r="AJ611" s="312"/>
    </row>
    <row r="612" spans="1:3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312"/>
      <c r="AI612" s="312"/>
      <c r="AJ612" s="312"/>
    </row>
    <row r="613" spans="1:3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312"/>
      <c r="AI613" s="312"/>
      <c r="AJ613" s="312"/>
    </row>
    <row r="614" spans="1:3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312"/>
      <c r="AI614" s="312"/>
      <c r="AJ614" s="312"/>
    </row>
    <row r="615" spans="1:3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312"/>
      <c r="AI615" s="312"/>
      <c r="AJ615" s="312"/>
    </row>
    <row r="616" spans="1:3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312"/>
      <c r="AI616" s="312"/>
      <c r="AJ616" s="312"/>
    </row>
    <row r="617" spans="1:3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312"/>
      <c r="AI617" s="312"/>
      <c r="AJ617" s="312"/>
    </row>
    <row r="618" spans="1:3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312"/>
      <c r="AI618" s="312"/>
      <c r="AJ618" s="312"/>
    </row>
    <row r="619" spans="1:3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312"/>
      <c r="AI619" s="312"/>
      <c r="AJ619" s="312"/>
    </row>
    <row r="620" spans="1:3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312"/>
      <c r="AI620" s="312"/>
      <c r="AJ620" s="312"/>
    </row>
    <row r="621" spans="1:3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312"/>
      <c r="AI621" s="312"/>
      <c r="AJ621" s="312"/>
    </row>
    <row r="622" spans="1:3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312"/>
      <c r="AI622" s="312"/>
      <c r="AJ622" s="312"/>
    </row>
    <row r="623" spans="1:3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312"/>
      <c r="AI623" s="312"/>
      <c r="AJ623" s="312"/>
    </row>
    <row r="624" spans="1:3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312"/>
      <c r="AI624" s="312"/>
      <c r="AJ624" s="312"/>
    </row>
    <row r="625" spans="1:3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312"/>
      <c r="AI625" s="312"/>
      <c r="AJ625" s="312"/>
    </row>
    <row r="626" spans="1:3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312"/>
      <c r="AI626" s="312"/>
      <c r="AJ626" s="312"/>
    </row>
    <row r="627" spans="1:3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312"/>
      <c r="AI627" s="312"/>
      <c r="AJ627" s="312"/>
    </row>
    <row r="628" spans="1:3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312"/>
      <c r="AI628" s="312"/>
      <c r="AJ628" s="312"/>
    </row>
    <row r="629" spans="1:3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312"/>
      <c r="AI629" s="312"/>
      <c r="AJ629" s="312"/>
    </row>
    <row r="630" spans="1:3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312"/>
      <c r="AI630" s="312"/>
      <c r="AJ630" s="312"/>
    </row>
    <row r="631" spans="1:3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312"/>
      <c r="AI631" s="312"/>
      <c r="AJ631" s="312"/>
    </row>
    <row r="632" spans="1:3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312"/>
      <c r="AI632" s="312"/>
      <c r="AJ632" s="312"/>
    </row>
    <row r="633" spans="1:3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312"/>
      <c r="AI633" s="312"/>
      <c r="AJ633" s="312"/>
    </row>
    <row r="634" spans="1:3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312"/>
      <c r="AI634" s="312"/>
      <c r="AJ634" s="312"/>
    </row>
    <row r="635" spans="1:3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312"/>
      <c r="AI635" s="312"/>
      <c r="AJ635" s="312"/>
    </row>
    <row r="636" spans="1:3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312"/>
      <c r="AI636" s="312"/>
      <c r="AJ636" s="312"/>
    </row>
    <row r="637" spans="1:3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312"/>
      <c r="AI637" s="312"/>
      <c r="AJ637" s="312"/>
    </row>
    <row r="638" spans="1:3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312"/>
      <c r="AI638" s="312"/>
      <c r="AJ638" s="312"/>
    </row>
    <row r="639" spans="1:3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312"/>
      <c r="AI639" s="312"/>
      <c r="AJ639" s="312"/>
    </row>
    <row r="640" spans="1:3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312"/>
      <c r="AI640" s="312"/>
      <c r="AJ640" s="312"/>
    </row>
    <row r="641" spans="1:3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312"/>
      <c r="AI641" s="312"/>
      <c r="AJ641" s="312"/>
    </row>
    <row r="642" spans="1:3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312"/>
      <c r="AI642" s="312"/>
      <c r="AJ642" s="312"/>
    </row>
    <row r="643" spans="1:3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312"/>
      <c r="AI643" s="312"/>
      <c r="AJ643" s="312"/>
    </row>
    <row r="644" spans="1:3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312"/>
      <c r="AI644" s="312"/>
      <c r="AJ644" s="312"/>
    </row>
    <row r="645" spans="1:3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312"/>
      <c r="AI645" s="312"/>
      <c r="AJ645" s="312"/>
    </row>
    <row r="646" spans="1:3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312"/>
      <c r="AI646" s="312"/>
      <c r="AJ646" s="312"/>
    </row>
    <row r="647" spans="1:3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312"/>
      <c r="AI647" s="312"/>
      <c r="AJ647" s="312"/>
    </row>
    <row r="648" spans="1:3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312"/>
      <c r="AI648" s="312"/>
      <c r="AJ648" s="312"/>
    </row>
    <row r="649" spans="1:3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312"/>
      <c r="AI649" s="312"/>
      <c r="AJ649" s="312"/>
    </row>
    <row r="650" spans="1:3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312"/>
      <c r="AI650" s="312"/>
      <c r="AJ650" s="312"/>
    </row>
    <row r="651" spans="1:3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312"/>
      <c r="AI651" s="312"/>
      <c r="AJ651" s="312"/>
    </row>
    <row r="652" spans="1:3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312"/>
      <c r="AI652" s="312"/>
      <c r="AJ652" s="312"/>
    </row>
    <row r="653" spans="1:3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312"/>
      <c r="AI653" s="312"/>
      <c r="AJ653" s="312"/>
    </row>
    <row r="654" spans="1:3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312"/>
      <c r="AI654" s="312"/>
      <c r="AJ654" s="312"/>
    </row>
    <row r="655" spans="1:3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312"/>
      <c r="AI655" s="312"/>
      <c r="AJ655" s="312"/>
    </row>
    <row r="656" spans="1:3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312"/>
      <c r="AI656" s="312"/>
      <c r="AJ656" s="312"/>
    </row>
    <row r="657" spans="1:3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312"/>
      <c r="AI657" s="312"/>
      <c r="AJ657" s="312"/>
    </row>
    <row r="658" spans="1:3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312"/>
      <c r="AI658" s="312"/>
      <c r="AJ658" s="312"/>
    </row>
    <row r="659" spans="1:3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312"/>
      <c r="AI659" s="312"/>
      <c r="AJ659" s="312"/>
    </row>
    <row r="660" spans="1:3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312"/>
      <c r="AI660" s="312"/>
      <c r="AJ660" s="312"/>
    </row>
    <row r="661" spans="1:3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312"/>
      <c r="AI661" s="312"/>
      <c r="AJ661" s="312"/>
    </row>
    <row r="662" spans="1:3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312"/>
      <c r="AI662" s="312"/>
      <c r="AJ662" s="312"/>
    </row>
    <row r="663" spans="1:3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312"/>
      <c r="AI663" s="312"/>
      <c r="AJ663" s="312"/>
    </row>
    <row r="664" spans="1:3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312"/>
      <c r="AI664" s="312"/>
      <c r="AJ664" s="312"/>
    </row>
    <row r="665" spans="1:3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312"/>
      <c r="AI665" s="312"/>
      <c r="AJ665" s="312"/>
    </row>
    <row r="666" spans="1:3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312"/>
      <c r="AI666" s="312"/>
      <c r="AJ666" s="312"/>
    </row>
    <row r="667" spans="1:3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312"/>
      <c r="AI667" s="312"/>
      <c r="AJ667" s="312"/>
    </row>
    <row r="668" spans="1:3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312"/>
      <c r="AI668" s="312"/>
      <c r="AJ668" s="312"/>
    </row>
    <row r="669" spans="1:3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312"/>
      <c r="AI669" s="312"/>
      <c r="AJ669" s="312"/>
    </row>
    <row r="670" spans="1:3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312"/>
      <c r="AI670" s="312"/>
      <c r="AJ670" s="312"/>
    </row>
    <row r="671" spans="1:3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312"/>
      <c r="AI671" s="312"/>
      <c r="AJ671" s="312"/>
    </row>
    <row r="672" spans="1:3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312"/>
      <c r="AI672" s="312"/>
      <c r="AJ672" s="312"/>
    </row>
    <row r="673" spans="1:3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312"/>
      <c r="AI673" s="312"/>
      <c r="AJ673" s="312"/>
    </row>
    <row r="674" spans="1:3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312"/>
      <c r="AI674" s="312"/>
      <c r="AJ674" s="312"/>
    </row>
    <row r="675" spans="1:3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312"/>
      <c r="AI675" s="312"/>
      <c r="AJ675" s="312"/>
    </row>
    <row r="676" spans="1:3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312"/>
      <c r="AI676" s="312"/>
      <c r="AJ676" s="312"/>
    </row>
    <row r="677" spans="1:3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312"/>
      <c r="AI677" s="312"/>
      <c r="AJ677" s="312"/>
    </row>
    <row r="678" spans="1:3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312"/>
      <c r="AI678" s="312"/>
      <c r="AJ678" s="312"/>
    </row>
    <row r="679" spans="1:3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312"/>
      <c r="AI679" s="312"/>
      <c r="AJ679" s="312"/>
    </row>
    <row r="680" spans="1:3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312"/>
      <c r="AI680" s="312"/>
      <c r="AJ680" s="312"/>
    </row>
    <row r="681" spans="1:3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312"/>
      <c r="AI681" s="312"/>
      <c r="AJ681" s="312"/>
    </row>
    <row r="682" spans="1:3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312"/>
      <c r="AI682" s="312"/>
      <c r="AJ682" s="312"/>
    </row>
    <row r="683" spans="1:3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312"/>
      <c r="AI683" s="312"/>
      <c r="AJ683" s="312"/>
    </row>
    <row r="684" spans="1:3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312"/>
      <c r="AI684" s="312"/>
      <c r="AJ684" s="312"/>
    </row>
    <row r="685" spans="1:3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312"/>
      <c r="AI685" s="312"/>
      <c r="AJ685" s="312"/>
    </row>
    <row r="686" spans="1:3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312"/>
      <c r="AI686" s="312"/>
      <c r="AJ686" s="312"/>
    </row>
    <row r="687" spans="1:3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312"/>
      <c r="AI687" s="312"/>
      <c r="AJ687" s="312"/>
    </row>
    <row r="688" spans="1:3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312"/>
      <c r="AI688" s="312"/>
      <c r="AJ688" s="312"/>
    </row>
    <row r="689" spans="1:3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312"/>
      <c r="AI689" s="312"/>
      <c r="AJ689" s="312"/>
    </row>
    <row r="690" spans="1:3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312"/>
      <c r="AI690" s="312"/>
      <c r="AJ690" s="312"/>
    </row>
    <row r="691" spans="1:3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312"/>
      <c r="AI691" s="312"/>
      <c r="AJ691" s="312"/>
    </row>
    <row r="692" spans="1:3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312"/>
      <c r="AI692" s="312"/>
      <c r="AJ692" s="312"/>
    </row>
    <row r="693" spans="1:3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312"/>
      <c r="AI693" s="312"/>
      <c r="AJ693" s="312"/>
    </row>
    <row r="694" spans="1:3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312"/>
      <c r="AI694" s="312"/>
      <c r="AJ694" s="312"/>
    </row>
    <row r="695" spans="1:3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312"/>
      <c r="AI695" s="312"/>
      <c r="AJ695" s="312"/>
    </row>
    <row r="696" spans="1:3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312"/>
      <c r="AI696" s="312"/>
      <c r="AJ696" s="312"/>
    </row>
    <row r="697" spans="1:3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312"/>
      <c r="AI697" s="312"/>
      <c r="AJ697" s="312"/>
    </row>
    <row r="698" spans="1:3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312"/>
      <c r="AI698" s="312"/>
      <c r="AJ698" s="312"/>
    </row>
    <row r="699" spans="1:3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312"/>
      <c r="AI699" s="312"/>
      <c r="AJ699" s="312"/>
    </row>
    <row r="700" spans="1:3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312"/>
      <c r="AI700" s="312"/>
      <c r="AJ700" s="312"/>
    </row>
    <row r="701" spans="1:3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312"/>
      <c r="AI701" s="312"/>
      <c r="AJ701" s="312"/>
    </row>
    <row r="702" spans="1:3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312"/>
      <c r="AI702" s="312"/>
      <c r="AJ702" s="312"/>
    </row>
    <row r="703" spans="1:3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312"/>
      <c r="AI703" s="312"/>
      <c r="AJ703" s="312"/>
    </row>
    <row r="704" spans="1:3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312"/>
      <c r="AI704" s="312"/>
      <c r="AJ704" s="312"/>
    </row>
    <row r="705" spans="1:3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312"/>
      <c r="AI705" s="312"/>
      <c r="AJ705" s="312"/>
    </row>
    <row r="706" spans="1:3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312"/>
      <c r="AI706" s="312"/>
      <c r="AJ706" s="312"/>
    </row>
    <row r="707" spans="1:3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312"/>
      <c r="AI707" s="312"/>
      <c r="AJ707" s="312"/>
    </row>
    <row r="708" spans="1:3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312"/>
      <c r="AI708" s="312"/>
      <c r="AJ708" s="312"/>
    </row>
    <row r="709" spans="1:3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312"/>
      <c r="AI709" s="312"/>
      <c r="AJ709" s="312"/>
    </row>
    <row r="710" spans="1:3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312"/>
      <c r="AI710" s="312"/>
      <c r="AJ710" s="312"/>
    </row>
    <row r="711" spans="1:3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312"/>
      <c r="AI711" s="312"/>
      <c r="AJ711" s="312"/>
    </row>
    <row r="712" spans="1:3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312"/>
      <c r="AI712" s="312"/>
      <c r="AJ712" s="312"/>
    </row>
    <row r="713" spans="1:3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312"/>
      <c r="AI713" s="312"/>
      <c r="AJ713" s="312"/>
    </row>
    <row r="714" spans="1:3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312"/>
      <c r="AI714" s="312"/>
      <c r="AJ714" s="312"/>
    </row>
    <row r="715" spans="1:3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312"/>
      <c r="AI715" s="312"/>
      <c r="AJ715" s="312"/>
    </row>
    <row r="716" spans="1:3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312"/>
      <c r="AI716" s="312"/>
      <c r="AJ716" s="312"/>
    </row>
    <row r="717" spans="1:3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312"/>
      <c r="AI717" s="312"/>
      <c r="AJ717" s="312"/>
    </row>
    <row r="718" spans="1:3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312"/>
      <c r="AI718" s="312"/>
      <c r="AJ718" s="312"/>
    </row>
    <row r="719" spans="1:3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312"/>
      <c r="AI719" s="312"/>
      <c r="AJ719" s="312"/>
    </row>
    <row r="720" spans="1:3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312"/>
      <c r="AI720" s="312"/>
      <c r="AJ720" s="312"/>
    </row>
    <row r="721" spans="1:3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312"/>
      <c r="AI721" s="312"/>
      <c r="AJ721" s="312"/>
    </row>
    <row r="722" spans="1:3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312"/>
      <c r="AI722" s="312"/>
      <c r="AJ722" s="312"/>
    </row>
    <row r="723" spans="1:3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312"/>
      <c r="AI723" s="312"/>
      <c r="AJ723" s="312"/>
    </row>
    <row r="724" spans="1:3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312"/>
      <c r="AI724" s="312"/>
      <c r="AJ724" s="312"/>
    </row>
    <row r="725" spans="1:3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312"/>
      <c r="AI725" s="312"/>
      <c r="AJ725" s="312"/>
    </row>
    <row r="726" spans="1:3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312"/>
      <c r="AI726" s="312"/>
      <c r="AJ726" s="312"/>
    </row>
    <row r="727" spans="1:3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312"/>
      <c r="AI727" s="312"/>
      <c r="AJ727" s="312"/>
    </row>
    <row r="728" spans="1:3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312"/>
      <c r="AI728" s="312"/>
      <c r="AJ728" s="312"/>
    </row>
    <row r="729" spans="1:3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312"/>
      <c r="AI729" s="312"/>
      <c r="AJ729" s="312"/>
    </row>
    <row r="730" spans="1:3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312"/>
      <c r="AI730" s="312"/>
      <c r="AJ730" s="312"/>
    </row>
    <row r="731" spans="1:3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312"/>
      <c r="AI731" s="312"/>
      <c r="AJ731" s="312"/>
    </row>
    <row r="732" spans="1:3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312"/>
      <c r="AI732" s="312"/>
      <c r="AJ732" s="312"/>
    </row>
    <row r="733" spans="1:3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312"/>
      <c r="AI733" s="312"/>
      <c r="AJ733" s="312"/>
    </row>
    <row r="734" spans="1:3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312"/>
      <c r="AI734" s="312"/>
      <c r="AJ734" s="312"/>
    </row>
    <row r="735" spans="1:3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312"/>
      <c r="AI735" s="312"/>
      <c r="AJ735" s="312"/>
    </row>
    <row r="736" spans="1:3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312"/>
      <c r="AI736" s="312"/>
      <c r="AJ736" s="312"/>
    </row>
    <row r="737" spans="1:3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312"/>
      <c r="AI737" s="312"/>
      <c r="AJ737" s="312"/>
    </row>
    <row r="738" spans="1:3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312"/>
      <c r="AI738" s="312"/>
      <c r="AJ738" s="312"/>
    </row>
    <row r="739" spans="1:3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312"/>
      <c r="AI739" s="312"/>
      <c r="AJ739" s="312"/>
    </row>
    <row r="740" spans="1:3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312"/>
      <c r="AI740" s="312"/>
      <c r="AJ740" s="312"/>
    </row>
    <row r="741" spans="1:3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312"/>
      <c r="AI741" s="312"/>
      <c r="AJ741" s="312"/>
    </row>
    <row r="742" spans="1:3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312"/>
      <c r="AI742" s="312"/>
      <c r="AJ742" s="312"/>
    </row>
    <row r="743" spans="1:3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312"/>
      <c r="AI743" s="312"/>
      <c r="AJ743" s="312"/>
    </row>
    <row r="744" spans="1:3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312"/>
      <c r="AI744" s="312"/>
      <c r="AJ744" s="312"/>
    </row>
    <row r="745" spans="1:3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312"/>
      <c r="AI745" s="312"/>
      <c r="AJ745" s="312"/>
    </row>
    <row r="746" spans="1:3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312"/>
      <c r="AI746" s="312"/>
      <c r="AJ746" s="312"/>
    </row>
    <row r="747" spans="1:3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312"/>
      <c r="AI747" s="312"/>
      <c r="AJ747" s="312"/>
    </row>
    <row r="748" spans="1:3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312"/>
      <c r="AI748" s="312"/>
      <c r="AJ748" s="312"/>
    </row>
    <row r="749" spans="1:3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312"/>
      <c r="AI749" s="312"/>
      <c r="AJ749" s="312"/>
    </row>
    <row r="750" spans="1:3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312"/>
      <c r="AI750" s="312"/>
      <c r="AJ750" s="312"/>
    </row>
    <row r="751" spans="1:3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312"/>
      <c r="AI751" s="312"/>
      <c r="AJ751" s="312"/>
    </row>
    <row r="752" spans="1:3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312"/>
      <c r="AI752" s="312"/>
      <c r="AJ752" s="312"/>
    </row>
    <row r="753" spans="1:3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312"/>
      <c r="AI753" s="312"/>
      <c r="AJ753" s="312"/>
    </row>
    <row r="754" spans="1:3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312"/>
      <c r="AI754" s="312"/>
      <c r="AJ754" s="312"/>
    </row>
    <row r="755" spans="1:3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312"/>
      <c r="AI755" s="312"/>
      <c r="AJ755" s="312"/>
    </row>
    <row r="756" spans="1:3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312"/>
      <c r="AI756" s="312"/>
      <c r="AJ756" s="312"/>
    </row>
    <row r="757" spans="1:3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312"/>
      <c r="AI757" s="312"/>
      <c r="AJ757" s="312"/>
    </row>
    <row r="758" spans="1:3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312"/>
      <c r="AI758" s="312"/>
      <c r="AJ758" s="312"/>
    </row>
    <row r="759" spans="1:3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312"/>
      <c r="AI759" s="312"/>
      <c r="AJ759" s="312"/>
    </row>
    <row r="760" spans="1:3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312"/>
      <c r="AI760" s="312"/>
      <c r="AJ760" s="312"/>
    </row>
    <row r="761" spans="1:3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312"/>
      <c r="AI761" s="312"/>
      <c r="AJ761" s="312"/>
    </row>
    <row r="762" spans="1:3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312"/>
      <c r="AI762" s="312"/>
      <c r="AJ762" s="312"/>
    </row>
    <row r="763" spans="1:3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312"/>
      <c r="AI763" s="312"/>
      <c r="AJ763" s="312"/>
    </row>
    <row r="764" spans="1:3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312"/>
      <c r="AI764" s="312"/>
      <c r="AJ764" s="312"/>
    </row>
    <row r="765" spans="1:3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312"/>
      <c r="AI765" s="312"/>
      <c r="AJ765" s="312"/>
    </row>
    <row r="766" spans="1:3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312"/>
      <c r="AI766" s="312"/>
      <c r="AJ766" s="312"/>
    </row>
    <row r="767" spans="1:3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312"/>
      <c r="AI767" s="312"/>
      <c r="AJ767" s="312"/>
    </row>
    <row r="768" spans="1:3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312"/>
      <c r="AI768" s="312"/>
      <c r="AJ768" s="312"/>
    </row>
    <row r="769" spans="1:3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312"/>
      <c r="AI769" s="312"/>
      <c r="AJ769" s="312"/>
    </row>
    <row r="770" spans="1:3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312"/>
      <c r="AI770" s="312"/>
      <c r="AJ770" s="312"/>
    </row>
    <row r="771" spans="1:3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312"/>
      <c r="AI771" s="312"/>
      <c r="AJ771" s="312"/>
    </row>
    <row r="772" spans="1:3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312"/>
      <c r="AI772" s="312"/>
      <c r="AJ772" s="312"/>
    </row>
    <row r="773" spans="1:3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312"/>
      <c r="AI773" s="312"/>
      <c r="AJ773" s="312"/>
    </row>
    <row r="774" spans="1:3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312"/>
      <c r="AI774" s="312"/>
      <c r="AJ774" s="312"/>
    </row>
    <row r="775" spans="1:3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312"/>
      <c r="AI775" s="312"/>
      <c r="AJ775" s="312"/>
    </row>
    <row r="776" spans="1:3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312"/>
      <c r="AI776" s="312"/>
      <c r="AJ776" s="312"/>
    </row>
    <row r="777" spans="1:3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312"/>
      <c r="AI777" s="312"/>
      <c r="AJ777" s="312"/>
    </row>
    <row r="778" spans="1:3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312"/>
      <c r="AI778" s="312"/>
      <c r="AJ778" s="312"/>
    </row>
    <row r="779" spans="1:3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312"/>
      <c r="AI779" s="312"/>
      <c r="AJ779" s="312"/>
    </row>
    <row r="780" spans="1:3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312"/>
      <c r="AI780" s="312"/>
      <c r="AJ780" s="312"/>
    </row>
    <row r="781" spans="1:3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312"/>
      <c r="AI781" s="312"/>
      <c r="AJ781" s="312"/>
    </row>
    <row r="782" spans="1:3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312"/>
      <c r="AI782" s="312"/>
      <c r="AJ782" s="312"/>
    </row>
    <row r="783" spans="1:3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312"/>
      <c r="AI783" s="312"/>
      <c r="AJ783" s="312"/>
    </row>
    <row r="784" spans="1:3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312"/>
      <c r="AI784" s="312"/>
      <c r="AJ784" s="312"/>
    </row>
    <row r="785" spans="1:3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312"/>
      <c r="AI785" s="312"/>
      <c r="AJ785" s="312"/>
    </row>
    <row r="786" spans="1:3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312"/>
      <c r="AI786" s="312"/>
      <c r="AJ786" s="312"/>
    </row>
    <row r="787" spans="1:3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312"/>
      <c r="AI787" s="312"/>
      <c r="AJ787" s="312"/>
    </row>
    <row r="788" spans="1:3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312"/>
      <c r="AI788" s="312"/>
      <c r="AJ788" s="312"/>
    </row>
    <row r="789" spans="1:3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312"/>
      <c r="AI789" s="312"/>
      <c r="AJ789" s="312"/>
    </row>
    <row r="790" spans="1:3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312"/>
      <c r="AI790" s="312"/>
      <c r="AJ790" s="312"/>
    </row>
    <row r="791" spans="1:3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312"/>
      <c r="AI791" s="312"/>
      <c r="AJ791" s="312"/>
    </row>
    <row r="792" spans="1:3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312"/>
      <c r="AI792" s="312"/>
      <c r="AJ792" s="312"/>
    </row>
    <row r="793" spans="1:3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312"/>
      <c r="AI793" s="312"/>
      <c r="AJ793" s="312"/>
    </row>
    <row r="794" spans="1:3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312"/>
      <c r="AI794" s="312"/>
      <c r="AJ794" s="312"/>
    </row>
    <row r="795" spans="1:3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312"/>
      <c r="AI795" s="312"/>
      <c r="AJ795" s="312"/>
    </row>
    <row r="796" spans="1:3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312"/>
      <c r="AI796" s="312"/>
      <c r="AJ796" s="312"/>
    </row>
    <row r="797" spans="1:3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312"/>
      <c r="AI797" s="312"/>
      <c r="AJ797" s="312"/>
    </row>
    <row r="798" spans="1:3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312"/>
      <c r="AI798" s="312"/>
      <c r="AJ798" s="312"/>
    </row>
    <row r="799" spans="1:3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312"/>
      <c r="AI799" s="312"/>
      <c r="AJ799" s="312"/>
    </row>
    <row r="800" spans="1:3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312"/>
      <c r="AI800" s="312"/>
      <c r="AJ800" s="312"/>
    </row>
    <row r="801" spans="1:3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312"/>
      <c r="AI801" s="312"/>
      <c r="AJ801" s="312"/>
    </row>
    <row r="802" spans="1:3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312"/>
      <c r="AI802" s="312"/>
      <c r="AJ802" s="312"/>
    </row>
    <row r="803" spans="1:3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312"/>
      <c r="AI803" s="312"/>
      <c r="AJ803" s="312"/>
    </row>
    <row r="804" spans="1:3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312"/>
      <c r="AI804" s="312"/>
      <c r="AJ804" s="312"/>
    </row>
    <row r="805" spans="1:3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312"/>
      <c r="AI805" s="312"/>
      <c r="AJ805" s="312"/>
    </row>
    <row r="806" spans="1:3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312"/>
      <c r="AI806" s="312"/>
      <c r="AJ806" s="312"/>
    </row>
    <row r="807" spans="1:3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312"/>
      <c r="AI807" s="312"/>
      <c r="AJ807" s="312"/>
    </row>
    <row r="808" spans="1:3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312"/>
      <c r="AI808" s="312"/>
      <c r="AJ808" s="312"/>
    </row>
    <row r="809" spans="1:3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312"/>
      <c r="AI809" s="312"/>
      <c r="AJ809" s="312"/>
    </row>
    <row r="810" spans="1:3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312"/>
      <c r="AI810" s="312"/>
      <c r="AJ810" s="312"/>
    </row>
    <row r="811" spans="1:3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312"/>
      <c r="AI811" s="312"/>
      <c r="AJ811" s="312"/>
    </row>
    <row r="812" spans="1:3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312"/>
      <c r="AI812" s="312"/>
      <c r="AJ812" s="312"/>
    </row>
    <row r="813" spans="1:3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312"/>
      <c r="AI813" s="312"/>
      <c r="AJ813" s="312"/>
    </row>
    <row r="814" spans="1:3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312"/>
      <c r="AI814" s="312"/>
      <c r="AJ814" s="312"/>
    </row>
    <row r="815" spans="1:3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312"/>
      <c r="AI815" s="312"/>
      <c r="AJ815" s="312"/>
    </row>
    <row r="816" spans="1:3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312"/>
      <c r="AI816" s="312"/>
      <c r="AJ816" s="312"/>
    </row>
    <row r="817" spans="1:3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312"/>
      <c r="AI817" s="312"/>
      <c r="AJ817" s="312"/>
    </row>
    <row r="818" spans="1:3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312"/>
      <c r="AI818" s="312"/>
      <c r="AJ818" s="312"/>
    </row>
    <row r="819" spans="1:3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312"/>
      <c r="AI819" s="312"/>
      <c r="AJ819" s="312"/>
    </row>
    <row r="820" spans="1:3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312"/>
      <c r="AI820" s="312"/>
      <c r="AJ820" s="312"/>
    </row>
    <row r="821" spans="1:3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312"/>
      <c r="AI821" s="312"/>
      <c r="AJ821" s="312"/>
    </row>
    <row r="822" spans="1:3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312"/>
      <c r="AI822" s="312"/>
      <c r="AJ822" s="312"/>
    </row>
    <row r="823" spans="1:3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312"/>
      <c r="AI823" s="312"/>
      <c r="AJ823" s="312"/>
    </row>
    <row r="824" spans="1:3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312"/>
      <c r="AI824" s="312"/>
      <c r="AJ824" s="312"/>
    </row>
    <row r="825" spans="1:3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312"/>
      <c r="AI825" s="312"/>
      <c r="AJ825" s="312"/>
    </row>
    <row r="826" spans="1:3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312"/>
      <c r="AI826" s="312"/>
      <c r="AJ826" s="312"/>
    </row>
    <row r="827" spans="1:3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312"/>
      <c r="AI827" s="312"/>
      <c r="AJ827" s="312"/>
    </row>
    <row r="828" spans="1:3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312"/>
      <c r="AI828" s="312"/>
      <c r="AJ828" s="312"/>
    </row>
    <row r="829" spans="1:3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312"/>
      <c r="AI829" s="312"/>
      <c r="AJ829" s="312"/>
    </row>
    <row r="830" spans="1:3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312"/>
      <c r="AI830" s="312"/>
      <c r="AJ830" s="312"/>
    </row>
    <row r="831" spans="1:3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312"/>
      <c r="AI831" s="312"/>
      <c r="AJ831" s="312"/>
    </row>
    <row r="832" spans="1:3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312"/>
      <c r="AI832" s="312"/>
      <c r="AJ832" s="312"/>
    </row>
    <row r="833" spans="1:3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312"/>
      <c r="AI833" s="312"/>
      <c r="AJ833" s="312"/>
    </row>
    <row r="834" spans="1:3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312"/>
      <c r="AI834" s="312"/>
      <c r="AJ834" s="312"/>
    </row>
    <row r="835" spans="1:3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312"/>
      <c r="AI835" s="312"/>
      <c r="AJ835" s="312"/>
    </row>
    <row r="836" spans="1:3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312"/>
      <c r="AI836" s="312"/>
      <c r="AJ836" s="312"/>
    </row>
    <row r="837" spans="1:3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312"/>
      <c r="AI837" s="312"/>
      <c r="AJ837" s="312"/>
    </row>
    <row r="838" spans="1:3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312"/>
      <c r="AI838" s="312"/>
      <c r="AJ838" s="312"/>
    </row>
    <row r="839" spans="1:3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312"/>
      <c r="AI839" s="312"/>
      <c r="AJ839" s="312"/>
    </row>
    <row r="840" spans="1:3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312"/>
      <c r="AI840" s="312"/>
      <c r="AJ840" s="312"/>
    </row>
    <row r="841" spans="1:3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312"/>
      <c r="AI841" s="312"/>
      <c r="AJ841" s="312"/>
    </row>
    <row r="842" spans="1:3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312"/>
      <c r="AI842" s="312"/>
      <c r="AJ842" s="312"/>
    </row>
    <row r="843" spans="1:3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312"/>
      <c r="AI843" s="312"/>
      <c r="AJ843" s="312"/>
    </row>
    <row r="844" spans="1:3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312"/>
      <c r="AI844" s="312"/>
      <c r="AJ844" s="312"/>
    </row>
    <row r="845" spans="1:3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312"/>
      <c r="AI845" s="312"/>
      <c r="AJ845" s="312"/>
    </row>
    <row r="846" spans="1:3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312"/>
      <c r="AI846" s="312"/>
      <c r="AJ846" s="312"/>
    </row>
    <row r="847" spans="1:3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312"/>
      <c r="AI847" s="312"/>
      <c r="AJ847" s="312"/>
    </row>
    <row r="848" spans="1:3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312"/>
      <c r="AI848" s="312"/>
      <c r="AJ848" s="312"/>
    </row>
    <row r="849" spans="1:3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312"/>
      <c r="AI849" s="312"/>
      <c r="AJ849" s="312"/>
    </row>
    <row r="850" spans="1:3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312"/>
      <c r="AI850" s="312"/>
      <c r="AJ850" s="312"/>
    </row>
    <row r="851" spans="1:3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312"/>
      <c r="AI851" s="312"/>
      <c r="AJ851" s="312"/>
    </row>
    <row r="852" spans="1:3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312"/>
      <c r="AI852" s="312"/>
      <c r="AJ852" s="312"/>
    </row>
    <row r="853" spans="1:3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312"/>
      <c r="AI853" s="312"/>
      <c r="AJ853" s="312"/>
    </row>
    <row r="854" spans="1:3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312"/>
      <c r="AI854" s="312"/>
      <c r="AJ854" s="312"/>
    </row>
    <row r="855" spans="1:3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312"/>
      <c r="AI855" s="312"/>
      <c r="AJ855" s="312"/>
    </row>
    <row r="856" spans="1:3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312"/>
      <c r="AI856" s="312"/>
      <c r="AJ856" s="312"/>
    </row>
    <row r="857" spans="1:3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312"/>
      <c r="AI857" s="312"/>
      <c r="AJ857" s="312"/>
    </row>
    <row r="858" spans="1:3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312"/>
      <c r="AI858" s="312"/>
      <c r="AJ858" s="312"/>
    </row>
    <row r="859" spans="1:3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312"/>
      <c r="AI859" s="312"/>
      <c r="AJ859" s="312"/>
    </row>
    <row r="860" spans="1:3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312"/>
      <c r="AI860" s="312"/>
      <c r="AJ860" s="312"/>
    </row>
    <row r="861" spans="1:3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312"/>
      <c r="AI861" s="312"/>
      <c r="AJ861" s="312"/>
    </row>
    <row r="862" spans="1:3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312"/>
      <c r="AI862" s="312"/>
      <c r="AJ862" s="312"/>
    </row>
    <row r="863" spans="1:3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312"/>
      <c r="AI863" s="312"/>
      <c r="AJ863" s="312"/>
    </row>
    <row r="864" spans="1:3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312"/>
      <c r="AI864" s="312"/>
      <c r="AJ864" s="312"/>
    </row>
    <row r="865" spans="1:3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312"/>
      <c r="AI865" s="312"/>
      <c r="AJ865" s="312"/>
    </row>
    <row r="866" spans="1:3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312"/>
      <c r="AI866" s="312"/>
      <c r="AJ866" s="312"/>
    </row>
    <row r="867" spans="1:3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312"/>
      <c r="AI867" s="312"/>
      <c r="AJ867" s="312"/>
    </row>
    <row r="868" spans="1:3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312"/>
      <c r="AI868" s="312"/>
      <c r="AJ868" s="312"/>
    </row>
    <row r="869" spans="1:3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312"/>
      <c r="AI869" s="312"/>
      <c r="AJ869" s="312"/>
    </row>
    <row r="870" spans="1:3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312"/>
      <c r="AI870" s="312"/>
      <c r="AJ870" s="312"/>
    </row>
    <row r="871" spans="1:3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312"/>
      <c r="AI871" s="312"/>
      <c r="AJ871" s="312"/>
    </row>
    <row r="872" spans="1:3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312"/>
      <c r="AI872" s="312"/>
      <c r="AJ872" s="312"/>
    </row>
    <row r="873" spans="1:3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312"/>
      <c r="AI873" s="312"/>
      <c r="AJ873" s="312"/>
    </row>
    <row r="874" spans="1:3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312"/>
      <c r="AI874" s="312"/>
      <c r="AJ874" s="312"/>
    </row>
    <row r="875" spans="1:3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312"/>
      <c r="AI875" s="312"/>
      <c r="AJ875" s="312"/>
    </row>
    <row r="876" spans="1:3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312"/>
      <c r="AI876" s="312"/>
      <c r="AJ876" s="312"/>
    </row>
    <row r="877" spans="1:3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312"/>
      <c r="AI877" s="312"/>
      <c r="AJ877" s="312"/>
    </row>
    <row r="878" spans="1:3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312"/>
      <c r="AI878" s="312"/>
      <c r="AJ878" s="312"/>
    </row>
    <row r="879" spans="1:3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312"/>
      <c r="AI879" s="312"/>
      <c r="AJ879" s="312"/>
    </row>
    <row r="880" spans="1:3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312"/>
      <c r="AI880" s="312"/>
      <c r="AJ880" s="312"/>
    </row>
    <row r="881" spans="1:3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312"/>
      <c r="AI881" s="312"/>
      <c r="AJ881" s="312"/>
    </row>
    <row r="882" spans="1:3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312"/>
      <c r="AI882" s="312"/>
      <c r="AJ882" s="312"/>
    </row>
    <row r="883" spans="1:3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312"/>
      <c r="AI883" s="312"/>
      <c r="AJ883" s="312"/>
    </row>
    <row r="884" spans="1:3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312"/>
      <c r="AI884" s="312"/>
      <c r="AJ884" s="312"/>
    </row>
    <row r="885" spans="1:3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312"/>
      <c r="AI885" s="312"/>
      <c r="AJ885" s="312"/>
    </row>
    <row r="886" spans="1:3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312"/>
      <c r="AI886" s="312"/>
      <c r="AJ886" s="312"/>
    </row>
    <row r="887" spans="1:3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312"/>
      <c r="AI887" s="312"/>
      <c r="AJ887" s="312"/>
    </row>
    <row r="888" spans="1:3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312"/>
      <c r="AI888" s="312"/>
      <c r="AJ888" s="312"/>
    </row>
    <row r="889" spans="1:3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312"/>
      <c r="AI889" s="312"/>
      <c r="AJ889" s="312"/>
    </row>
    <row r="890" spans="1:3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312"/>
      <c r="AI890" s="312"/>
      <c r="AJ890" s="312"/>
    </row>
    <row r="891" spans="1:3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312"/>
      <c r="AI891" s="312"/>
      <c r="AJ891" s="312"/>
    </row>
    <row r="892" spans="1:3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312"/>
      <c r="AI892" s="312"/>
      <c r="AJ892" s="312"/>
    </row>
    <row r="893" spans="1:3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312"/>
      <c r="AI893" s="312"/>
      <c r="AJ893" s="312"/>
    </row>
    <row r="894" spans="1:3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312"/>
      <c r="AI894" s="312"/>
      <c r="AJ894" s="312"/>
    </row>
    <row r="895" spans="1:3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312"/>
      <c r="AI895" s="312"/>
      <c r="AJ895" s="312"/>
    </row>
    <row r="896" spans="1:3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312"/>
      <c r="AI896" s="312"/>
      <c r="AJ896" s="312"/>
    </row>
    <row r="897" spans="1:3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312"/>
      <c r="AI897" s="312"/>
      <c r="AJ897" s="312"/>
    </row>
    <row r="898" spans="1:3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312"/>
      <c r="AI898" s="312"/>
      <c r="AJ898" s="312"/>
    </row>
    <row r="899" spans="1:3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312"/>
      <c r="AI899" s="312"/>
      <c r="AJ899" s="312"/>
    </row>
    <row r="900" spans="1:3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312"/>
      <c r="AI900" s="312"/>
      <c r="AJ900" s="312"/>
    </row>
    <row r="901" spans="1:3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312"/>
      <c r="AI901" s="312"/>
      <c r="AJ901" s="312"/>
    </row>
    <row r="902" spans="1:3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312"/>
      <c r="AI902" s="312"/>
      <c r="AJ902" s="312"/>
    </row>
    <row r="903" spans="1:3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312"/>
      <c r="AI903" s="312"/>
      <c r="AJ903" s="312"/>
    </row>
    <row r="904" spans="1:3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312"/>
      <c r="AI904" s="312"/>
      <c r="AJ904" s="312"/>
    </row>
    <row r="905" spans="1:3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312"/>
      <c r="AI905" s="312"/>
      <c r="AJ905" s="312"/>
    </row>
    <row r="906" spans="1:3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312"/>
      <c r="AI906" s="312"/>
      <c r="AJ906" s="312"/>
    </row>
    <row r="907" spans="1:3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312"/>
      <c r="AI907" s="312"/>
      <c r="AJ907" s="312"/>
    </row>
    <row r="908" spans="1:3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312"/>
      <c r="AI908" s="312"/>
      <c r="AJ908" s="312"/>
    </row>
    <row r="909" spans="1:3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312"/>
      <c r="AI909" s="312"/>
      <c r="AJ909" s="312"/>
    </row>
    <row r="910" spans="1:3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312"/>
      <c r="AI910" s="312"/>
      <c r="AJ910" s="312"/>
    </row>
    <row r="911" spans="1:3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312"/>
      <c r="AI911" s="312"/>
      <c r="AJ911" s="312"/>
    </row>
    <row r="912" spans="1:3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312"/>
      <c r="AI912" s="312"/>
      <c r="AJ912" s="312"/>
    </row>
    <row r="913" spans="1:3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312"/>
      <c r="AI913" s="312"/>
      <c r="AJ913" s="312"/>
    </row>
    <row r="914" spans="1:3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312"/>
      <c r="AI914" s="312"/>
      <c r="AJ914" s="312"/>
    </row>
    <row r="915" spans="1:3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312"/>
      <c r="AI915" s="312"/>
      <c r="AJ915" s="312"/>
    </row>
    <row r="916" spans="1:3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312"/>
      <c r="AI916" s="312"/>
      <c r="AJ916" s="312"/>
    </row>
    <row r="917" spans="1:3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312"/>
      <c r="AI917" s="312"/>
      <c r="AJ917" s="312"/>
    </row>
    <row r="918" spans="1:3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312"/>
      <c r="AI918" s="312"/>
      <c r="AJ918" s="312"/>
    </row>
    <row r="919" spans="1:3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312"/>
      <c r="AI919" s="312"/>
      <c r="AJ919" s="312"/>
    </row>
    <row r="920" spans="1:3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312"/>
      <c r="AI920" s="312"/>
      <c r="AJ920" s="312"/>
    </row>
    <row r="921" spans="1:3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312"/>
      <c r="AI921" s="312"/>
      <c r="AJ921" s="312"/>
    </row>
    <row r="922" spans="1:3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312"/>
      <c r="AI922" s="312"/>
      <c r="AJ922" s="312"/>
    </row>
    <row r="923" spans="1:3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312"/>
      <c r="AI923" s="312"/>
      <c r="AJ923" s="312"/>
    </row>
    <row r="924" spans="1:3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312"/>
      <c r="AI924" s="312"/>
      <c r="AJ924" s="312"/>
    </row>
    <row r="925" spans="1:3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312"/>
      <c r="AI925" s="312"/>
      <c r="AJ925" s="312"/>
    </row>
    <row r="926" spans="1:3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312"/>
      <c r="AI926" s="312"/>
      <c r="AJ926" s="312"/>
    </row>
    <row r="927" spans="1:3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312"/>
      <c r="AI927" s="312"/>
      <c r="AJ927" s="312"/>
    </row>
    <row r="928" spans="1:3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312"/>
      <c r="AI928" s="312"/>
      <c r="AJ928" s="312"/>
    </row>
    <row r="929" spans="1:3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312"/>
      <c r="AI929" s="312"/>
      <c r="AJ929" s="312"/>
    </row>
    <row r="930" spans="1:3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312"/>
      <c r="AI930" s="312"/>
      <c r="AJ930" s="312"/>
    </row>
    <row r="931" spans="1:3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312"/>
      <c r="AI931" s="312"/>
      <c r="AJ931" s="312"/>
    </row>
    <row r="932" spans="1:3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312"/>
      <c r="AI932" s="312"/>
      <c r="AJ932" s="312"/>
    </row>
    <row r="933" spans="1:3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312"/>
      <c r="AI933" s="312"/>
      <c r="AJ933" s="312"/>
    </row>
    <row r="934" spans="1:3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312"/>
      <c r="AI934" s="312"/>
      <c r="AJ934" s="312"/>
    </row>
    <row r="935" spans="1:3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312"/>
      <c r="AI935" s="312"/>
      <c r="AJ935" s="312"/>
    </row>
    <row r="936" spans="1:3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312"/>
      <c r="AI936" s="312"/>
      <c r="AJ936" s="312"/>
    </row>
    <row r="937" spans="1:3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312"/>
      <c r="AI937" s="312"/>
      <c r="AJ937" s="312"/>
    </row>
    <row r="938" spans="1:3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312"/>
      <c r="AI938" s="312"/>
      <c r="AJ938" s="312"/>
    </row>
    <row r="939" spans="1:3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312"/>
      <c r="AI939" s="312"/>
      <c r="AJ939" s="312"/>
    </row>
    <row r="940" spans="1:3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312"/>
      <c r="AI940" s="312"/>
      <c r="AJ940" s="312"/>
    </row>
    <row r="941" spans="1:3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312"/>
      <c r="AI941" s="312"/>
      <c r="AJ941" s="312"/>
    </row>
    <row r="942" spans="1:3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312"/>
      <c r="AI942" s="312"/>
      <c r="AJ942" s="312"/>
    </row>
    <row r="943" spans="1:3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312"/>
      <c r="AI943" s="312"/>
      <c r="AJ943" s="312"/>
    </row>
    <row r="944" spans="1:3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312"/>
      <c r="AI944" s="312"/>
      <c r="AJ944" s="312"/>
    </row>
    <row r="945" spans="1:3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312"/>
      <c r="AI945" s="312"/>
      <c r="AJ945" s="312"/>
    </row>
    <row r="946" spans="1:3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312"/>
      <c r="AI946" s="312"/>
      <c r="AJ946" s="312"/>
    </row>
    <row r="947" spans="1:3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312"/>
      <c r="AI947" s="312"/>
      <c r="AJ947" s="312"/>
    </row>
    <row r="948" spans="1:3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312"/>
      <c r="AI948" s="312"/>
      <c r="AJ948" s="312"/>
    </row>
    <row r="949" spans="1:3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312"/>
      <c r="AI949" s="312"/>
      <c r="AJ949" s="312"/>
    </row>
    <row r="950" spans="1:3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312"/>
      <c r="AI950" s="312"/>
      <c r="AJ950" s="312"/>
    </row>
    <row r="951" spans="1:3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312"/>
      <c r="AI951" s="312"/>
      <c r="AJ951" s="312"/>
    </row>
    <row r="952" spans="1:3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312"/>
      <c r="AI952" s="312"/>
      <c r="AJ952" s="312"/>
    </row>
    <row r="953" spans="1:3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312"/>
      <c r="AI953" s="312"/>
      <c r="AJ953" s="312"/>
    </row>
    <row r="954" spans="1:3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312"/>
      <c r="AI954" s="312"/>
      <c r="AJ954" s="312"/>
    </row>
    <row r="955" spans="1:3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312"/>
      <c r="AI955" s="312"/>
      <c r="AJ955" s="312"/>
    </row>
    <row r="956" spans="1:3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312"/>
      <c r="AI956" s="312"/>
      <c r="AJ956" s="312"/>
    </row>
    <row r="957" spans="1:3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312"/>
      <c r="AI957" s="312"/>
      <c r="AJ957" s="312"/>
    </row>
    <row r="958" spans="1:3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312"/>
      <c r="AI958" s="312"/>
      <c r="AJ958" s="312"/>
    </row>
    <row r="959" spans="1:3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312"/>
      <c r="AI959" s="312"/>
      <c r="AJ959" s="312"/>
    </row>
    <row r="960" spans="1:3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312"/>
      <c r="AI960" s="312"/>
      <c r="AJ960" s="312"/>
    </row>
    <row r="961" spans="1:3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312"/>
      <c r="AI961" s="312"/>
      <c r="AJ961" s="312"/>
    </row>
    <row r="962" spans="1:3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312"/>
      <c r="AI962" s="312"/>
      <c r="AJ962" s="312"/>
    </row>
    <row r="963" spans="1:3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312"/>
      <c r="AI963" s="312"/>
      <c r="AJ963" s="312"/>
    </row>
    <row r="964" spans="1:3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312"/>
      <c r="AI964" s="312"/>
      <c r="AJ964" s="312"/>
    </row>
    <row r="965" spans="1:3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312"/>
      <c r="AI965" s="312"/>
      <c r="AJ965" s="312"/>
    </row>
    <row r="966" spans="1:3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312"/>
      <c r="AI966" s="312"/>
      <c r="AJ966" s="312"/>
    </row>
    <row r="967" spans="1:3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312"/>
      <c r="AI967" s="312"/>
      <c r="AJ967" s="312"/>
    </row>
    <row r="968" spans="1:3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312"/>
      <c r="AI968" s="312"/>
      <c r="AJ968" s="312"/>
    </row>
    <row r="969" spans="1:3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312"/>
      <c r="AI969" s="312"/>
      <c r="AJ969" s="312"/>
    </row>
    <row r="970" spans="1:3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312"/>
      <c r="AI970" s="312"/>
      <c r="AJ970" s="312"/>
    </row>
    <row r="971" spans="1:3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312"/>
      <c r="AI971" s="312"/>
      <c r="AJ971" s="312"/>
    </row>
    <row r="972" spans="1:3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312"/>
      <c r="AI972" s="312"/>
      <c r="AJ972" s="312"/>
    </row>
    <row r="973" spans="1:3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312"/>
      <c r="AI973" s="312"/>
      <c r="AJ973" s="312"/>
    </row>
    <row r="974" spans="1:3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312"/>
      <c r="AI974" s="312"/>
      <c r="AJ974" s="312"/>
    </row>
    <row r="975" spans="1:3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312"/>
      <c r="AI975" s="312"/>
      <c r="AJ975" s="312"/>
    </row>
    <row r="976" spans="1:3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312"/>
      <c r="AI976" s="312"/>
      <c r="AJ976" s="312"/>
    </row>
    <row r="977" spans="1:3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312"/>
      <c r="AI977" s="312"/>
      <c r="AJ977" s="312"/>
    </row>
    <row r="978" spans="1:3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312"/>
      <c r="AI978" s="312"/>
      <c r="AJ978" s="312"/>
    </row>
    <row r="979" spans="1:3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312"/>
      <c r="AI979" s="312"/>
      <c r="AJ979" s="312"/>
    </row>
    <row r="980" spans="1:3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312"/>
      <c r="AI980" s="312"/>
      <c r="AJ980" s="312"/>
    </row>
    <row r="981" spans="1:3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312"/>
      <c r="AI981" s="312"/>
      <c r="AJ981" s="312"/>
    </row>
    <row r="982" spans="1:3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312"/>
      <c r="AI982" s="312"/>
      <c r="AJ982" s="312"/>
    </row>
    <row r="983" spans="1:3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312"/>
      <c r="AI983" s="312"/>
      <c r="AJ983" s="312"/>
    </row>
    <row r="984" spans="1:3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312"/>
      <c r="AI984" s="312"/>
      <c r="AJ984" s="312"/>
    </row>
    <row r="985" spans="1:3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312"/>
      <c r="AI985" s="312"/>
      <c r="AJ985" s="312"/>
    </row>
    <row r="986" spans="1:3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312"/>
      <c r="AI986" s="312"/>
      <c r="AJ986" s="312"/>
    </row>
    <row r="987" spans="1:3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312"/>
      <c r="AI987" s="312"/>
      <c r="AJ987" s="312"/>
    </row>
    <row r="988" spans="1:3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312"/>
      <c r="AI988" s="312"/>
      <c r="AJ988" s="312"/>
    </row>
    <row r="989" spans="1:3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312"/>
      <c r="AI989" s="312"/>
      <c r="AJ989" s="312"/>
    </row>
    <row r="990" spans="1:3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312"/>
      <c r="AI990" s="312"/>
      <c r="AJ990" s="312"/>
    </row>
    <row r="991" spans="1:3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312"/>
      <c r="AI991" s="312"/>
      <c r="AJ991" s="312"/>
    </row>
    <row r="992" spans="1:3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312"/>
      <c r="AI992" s="312"/>
      <c r="AJ992" s="312"/>
    </row>
    <row r="993" spans="1:3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312"/>
      <c r="AI993" s="312"/>
      <c r="AJ993" s="312"/>
    </row>
    <row r="994" spans="1:3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312"/>
      <c r="AI994" s="312"/>
      <c r="AJ994" s="312"/>
    </row>
    <row r="995" spans="1:3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312"/>
      <c r="AI995" s="312"/>
      <c r="AJ995" s="312"/>
    </row>
    <row r="996" spans="1:3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312"/>
      <c r="AI996" s="312"/>
      <c r="AJ996" s="312"/>
    </row>
    <row r="997" spans="1:3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312"/>
      <c r="AI997" s="312"/>
      <c r="AJ997" s="312"/>
    </row>
    <row r="998" spans="1:3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312"/>
      <c r="AI998" s="312"/>
      <c r="AJ998" s="312"/>
    </row>
    <row r="999" spans="1:3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312"/>
      <c r="AI999" s="312"/>
      <c r="AJ999" s="312"/>
    </row>
    <row r="1000" spans="1:3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312"/>
      <c r="AI1000" s="312"/>
      <c r="AJ1000" s="312"/>
    </row>
  </sheetData>
  <mergeCells count="79"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5:C5"/>
    <mergeCell ref="B6:C6"/>
    <mergeCell ref="B7:C7"/>
    <mergeCell ref="B9:C9"/>
    <mergeCell ref="B11:C11"/>
    <mergeCell ref="A2:A4"/>
    <mergeCell ref="D2:F2"/>
    <mergeCell ref="G2:I2"/>
    <mergeCell ref="J2:L2"/>
    <mergeCell ref="M2:O2"/>
    <mergeCell ref="B2:C4"/>
    <mergeCell ref="AH2:AJ2"/>
    <mergeCell ref="D3:F3"/>
    <mergeCell ref="G3:I3"/>
    <mergeCell ref="J3:L3"/>
    <mergeCell ref="M3:O3"/>
    <mergeCell ref="S3:U3"/>
    <mergeCell ref="V3:X3"/>
    <mergeCell ref="Y3:AA3"/>
    <mergeCell ref="AB3:AD3"/>
    <mergeCell ref="AE3:AG3"/>
    <mergeCell ref="AH3:AJ3"/>
    <mergeCell ref="P2:R2"/>
    <mergeCell ref="P3:R3"/>
    <mergeCell ref="S2:U2"/>
    <mergeCell ref="V2:X2"/>
    <mergeCell ref="Y2:AA2"/>
    <mergeCell ref="AB2:AD2"/>
    <mergeCell ref="AE2:AG2"/>
    <mergeCell ref="B62:C62"/>
    <mergeCell ref="B63:C63"/>
    <mergeCell ref="B65:C65"/>
    <mergeCell ref="B49:C49"/>
    <mergeCell ref="B50:C50"/>
    <mergeCell ref="B51:C51"/>
    <mergeCell ref="B52:C52"/>
    <mergeCell ref="B54:C54"/>
    <mergeCell ref="B55:C55"/>
    <mergeCell ref="B56:C56"/>
    <mergeCell ref="B48:C48"/>
    <mergeCell ref="B57:C57"/>
    <mergeCell ref="B58:C58"/>
    <mergeCell ref="B60:C60"/>
    <mergeCell ref="B61:C61"/>
    <mergeCell ref="B42:C42"/>
    <mergeCell ref="B43:C43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</mergeCells>
  <printOptions horizontalCentered="1"/>
  <pageMargins left="0.31496062992125984" right="0.31496062992125984" top="0.74803149606299213" bottom="0.55118110236220474" header="0" footer="0"/>
  <pageSetup paperSize="9" orientation="landscape" cellComments="atEnd"/>
  <headerFooter>
    <oddHeader>&amp;CMartonvásár Város Önkormányzatának kiadásai 2020. Városfejlesztési feladatok EU forrásból&amp;R 5/c. melléklet</oddHead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6.375" customWidth="1"/>
    <col min="2" max="2" width="6.25" customWidth="1"/>
    <col min="3" max="3" width="28" customWidth="1"/>
    <col min="4" max="7" width="6.75" customWidth="1"/>
    <col min="8" max="8" width="5.875" customWidth="1"/>
    <col min="9" max="9" width="6.5" customWidth="1"/>
    <col min="10" max="10" width="6.375" customWidth="1"/>
    <col min="11" max="11" width="6.75" customWidth="1"/>
    <col min="12" max="12" width="6.125" customWidth="1"/>
    <col min="13" max="13" width="6.75" customWidth="1"/>
    <col min="14" max="14" width="6.5" customWidth="1"/>
    <col min="15" max="15" width="6.75" customWidth="1"/>
    <col min="16" max="16" width="6.75" hidden="1" customWidth="1"/>
    <col min="17" max="17" width="5.875" hidden="1" customWidth="1"/>
    <col min="18" max="19" width="6.75" hidden="1" customWidth="1"/>
    <col min="20" max="20" width="6" hidden="1" customWidth="1"/>
    <col min="21" max="21" width="6.25" hidden="1" customWidth="1"/>
    <col min="22" max="26" width="8" customWidth="1"/>
  </cols>
  <sheetData>
    <row r="1" spans="1:26" ht="12.75" customHeight="1" x14ac:dyDescent="0.25">
      <c r="A1" s="212"/>
      <c r="B1" s="32"/>
      <c r="C1" s="3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761" t="s">
        <v>414</v>
      </c>
      <c r="T1" s="762"/>
      <c r="U1" s="762"/>
      <c r="V1" s="312"/>
      <c r="W1" s="312"/>
      <c r="X1" s="312"/>
      <c r="Y1" s="312"/>
      <c r="Z1" s="312"/>
    </row>
    <row r="2" spans="1:26" ht="33.75" customHeight="1" x14ac:dyDescent="0.2">
      <c r="A2" s="821" t="s">
        <v>118</v>
      </c>
      <c r="B2" s="824" t="s">
        <v>63</v>
      </c>
      <c r="C2" s="780"/>
      <c r="D2" s="829" t="s">
        <v>278</v>
      </c>
      <c r="E2" s="830"/>
      <c r="F2" s="780"/>
      <c r="G2" s="826" t="s">
        <v>520</v>
      </c>
      <c r="H2" s="768"/>
      <c r="I2" s="775"/>
      <c r="J2" s="817" t="s">
        <v>521</v>
      </c>
      <c r="K2" s="768"/>
      <c r="L2" s="775"/>
      <c r="M2" s="817" t="s">
        <v>522</v>
      </c>
      <c r="N2" s="768"/>
      <c r="O2" s="769"/>
      <c r="P2" s="819" t="s">
        <v>523</v>
      </c>
      <c r="Q2" s="766"/>
      <c r="R2" s="754"/>
      <c r="S2" s="820" t="s">
        <v>524</v>
      </c>
      <c r="T2" s="766"/>
      <c r="U2" s="754"/>
      <c r="V2" s="60"/>
      <c r="W2" s="60"/>
      <c r="X2" s="60"/>
      <c r="Y2" s="60"/>
      <c r="Z2" s="60"/>
    </row>
    <row r="3" spans="1:26" ht="12.75" customHeight="1" x14ac:dyDescent="0.2">
      <c r="A3" s="822"/>
      <c r="B3" s="807"/>
      <c r="C3" s="794"/>
      <c r="D3" s="831"/>
      <c r="E3" s="762"/>
      <c r="F3" s="783"/>
      <c r="G3" s="819" t="s">
        <v>416</v>
      </c>
      <c r="H3" s="766"/>
      <c r="I3" s="754"/>
      <c r="J3" s="820" t="s">
        <v>416</v>
      </c>
      <c r="K3" s="766"/>
      <c r="L3" s="754"/>
      <c r="M3" s="820" t="s">
        <v>525</v>
      </c>
      <c r="N3" s="766"/>
      <c r="O3" s="785"/>
      <c r="P3" s="819" t="s">
        <v>525</v>
      </c>
      <c r="Q3" s="766"/>
      <c r="R3" s="754"/>
      <c r="S3" s="820" t="s">
        <v>525</v>
      </c>
      <c r="T3" s="766"/>
      <c r="U3" s="754"/>
      <c r="V3" s="60"/>
      <c r="W3" s="60"/>
      <c r="X3" s="60"/>
      <c r="Y3" s="60"/>
      <c r="Z3" s="60"/>
    </row>
    <row r="4" spans="1:26" ht="12.75" customHeight="1" x14ac:dyDescent="0.2">
      <c r="A4" s="773"/>
      <c r="B4" s="808"/>
      <c r="C4" s="783"/>
      <c r="D4" s="350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353" t="s">
        <v>386</v>
      </c>
      <c r="P4" s="354" t="s">
        <v>64</v>
      </c>
      <c r="Q4" s="72" t="s">
        <v>526</v>
      </c>
      <c r="R4" s="72" t="s">
        <v>527</v>
      </c>
      <c r="S4" s="72" t="s">
        <v>64</v>
      </c>
      <c r="T4" s="72" t="s">
        <v>526</v>
      </c>
      <c r="U4" s="72" t="s">
        <v>527</v>
      </c>
      <c r="V4" s="73"/>
      <c r="W4" s="73"/>
      <c r="X4" s="73"/>
      <c r="Y4" s="73"/>
      <c r="Z4" s="73"/>
    </row>
    <row r="5" spans="1:26" ht="12" customHeight="1" x14ac:dyDescent="0.2">
      <c r="A5" s="355" t="s">
        <v>387</v>
      </c>
      <c r="B5" s="802" t="s">
        <v>388</v>
      </c>
      <c r="C5" s="785"/>
      <c r="D5" s="288">
        <f t="shared" ref="D5:F5" si="0">+G5+J5+M5+P5+S5</f>
        <v>16631</v>
      </c>
      <c r="E5" s="54">
        <f t="shared" si="0"/>
        <v>0</v>
      </c>
      <c r="F5" s="158">
        <f t="shared" si="0"/>
        <v>16631</v>
      </c>
      <c r="G5" s="203">
        <v>12590</v>
      </c>
      <c r="H5" s="54"/>
      <c r="I5" s="54">
        <f t="shared" ref="I5:I6" si="1">+H5+G5</f>
        <v>12590</v>
      </c>
      <c r="J5" s="54">
        <v>4041</v>
      </c>
      <c r="K5" s="54"/>
      <c r="L5" s="54">
        <f t="shared" ref="L5:L6" si="2">+K5+J5</f>
        <v>4041</v>
      </c>
      <c r="M5" s="54"/>
      <c r="N5" s="54"/>
      <c r="O5" s="158">
        <f t="shared" ref="O5:O6" si="3">+N5+M5</f>
        <v>0</v>
      </c>
      <c r="P5" s="203"/>
      <c r="Q5" s="54"/>
      <c r="R5" s="54"/>
      <c r="S5" s="54"/>
      <c r="T5" s="54"/>
      <c r="U5" s="54"/>
      <c r="V5" s="76"/>
      <c r="W5" s="76"/>
      <c r="X5" s="76"/>
      <c r="Y5" s="76"/>
      <c r="Z5" s="76"/>
    </row>
    <row r="6" spans="1:26" ht="12" customHeight="1" x14ac:dyDescent="0.2">
      <c r="A6" s="355" t="s">
        <v>389</v>
      </c>
      <c r="B6" s="802" t="s">
        <v>390</v>
      </c>
      <c r="C6" s="785"/>
      <c r="D6" s="288">
        <f t="shared" ref="D6:F6" si="4">+G6+J6+M6+P6+S6</f>
        <v>1080</v>
      </c>
      <c r="E6" s="54">
        <f t="shared" si="4"/>
        <v>0</v>
      </c>
      <c r="F6" s="158">
        <f t="shared" si="4"/>
        <v>1080</v>
      </c>
      <c r="G6" s="203"/>
      <c r="H6" s="54"/>
      <c r="I6" s="54">
        <f t="shared" si="1"/>
        <v>0</v>
      </c>
      <c r="J6" s="54"/>
      <c r="K6" s="54"/>
      <c r="L6" s="54">
        <f t="shared" si="2"/>
        <v>0</v>
      </c>
      <c r="M6" s="54">
        <v>1080</v>
      </c>
      <c r="N6" s="54"/>
      <c r="O6" s="158">
        <f t="shared" si="3"/>
        <v>1080</v>
      </c>
      <c r="P6" s="203"/>
      <c r="Q6" s="54"/>
      <c r="R6" s="54"/>
      <c r="S6" s="54"/>
      <c r="T6" s="54"/>
      <c r="U6" s="54"/>
      <c r="V6" s="76"/>
      <c r="W6" s="76"/>
      <c r="X6" s="76"/>
      <c r="Y6" s="76"/>
      <c r="Z6" s="76"/>
    </row>
    <row r="7" spans="1:26" ht="12" customHeight="1" x14ac:dyDescent="0.2">
      <c r="A7" s="369" t="s">
        <v>391</v>
      </c>
      <c r="B7" s="811" t="s">
        <v>121</v>
      </c>
      <c r="C7" s="827"/>
      <c r="D7" s="370">
        <f t="shared" ref="D7:F7" si="5">+D6+D5</f>
        <v>17711</v>
      </c>
      <c r="E7" s="371">
        <f t="shared" si="5"/>
        <v>0</v>
      </c>
      <c r="F7" s="193">
        <f t="shared" si="5"/>
        <v>17711</v>
      </c>
      <c r="G7" s="192">
        <f t="shared" ref="G7:J7" si="6">+G5+G6</f>
        <v>12590</v>
      </c>
      <c r="H7" s="371">
        <f t="shared" si="6"/>
        <v>0</v>
      </c>
      <c r="I7" s="371">
        <f t="shared" si="6"/>
        <v>12590</v>
      </c>
      <c r="J7" s="371">
        <f t="shared" si="6"/>
        <v>4041</v>
      </c>
      <c r="K7" s="371">
        <f t="shared" ref="K7:L7" si="7">K5+K6</f>
        <v>0</v>
      </c>
      <c r="L7" s="371">
        <f t="shared" si="7"/>
        <v>4041</v>
      </c>
      <c r="M7" s="371">
        <f>+M5+M6</f>
        <v>1080</v>
      </c>
      <c r="N7" s="371">
        <f t="shared" ref="N7:O7" si="8">SUM(N6)</f>
        <v>0</v>
      </c>
      <c r="O7" s="193">
        <f t="shared" si="8"/>
        <v>1080</v>
      </c>
      <c r="P7" s="192"/>
      <c r="Q7" s="371"/>
      <c r="R7" s="371"/>
      <c r="S7" s="371"/>
      <c r="T7" s="371"/>
      <c r="U7" s="371"/>
      <c r="V7" s="76"/>
      <c r="W7" s="76"/>
      <c r="X7" s="76"/>
      <c r="Y7" s="76"/>
      <c r="Z7" s="76"/>
    </row>
    <row r="8" spans="1:26" ht="12" customHeight="1" x14ac:dyDescent="0.2">
      <c r="A8" s="290"/>
      <c r="B8" s="321"/>
      <c r="C8" s="372"/>
      <c r="D8" s="373"/>
      <c r="E8" s="374"/>
      <c r="F8" s="375"/>
      <c r="G8" s="374"/>
      <c r="H8" s="374"/>
      <c r="I8" s="374"/>
      <c r="J8" s="374"/>
      <c r="K8" s="374"/>
      <c r="L8" s="374"/>
      <c r="M8" s="374"/>
      <c r="N8" s="374"/>
      <c r="O8" s="375"/>
      <c r="P8" s="374"/>
      <c r="Q8" s="374"/>
      <c r="R8" s="199"/>
      <c r="S8" s="374"/>
      <c r="T8" s="374"/>
      <c r="U8" s="199"/>
      <c r="V8" s="5"/>
      <c r="W8" s="5"/>
      <c r="X8" s="5"/>
      <c r="Y8" s="5"/>
      <c r="Z8" s="5"/>
    </row>
    <row r="9" spans="1:26" ht="12" customHeight="1" x14ac:dyDescent="0.2">
      <c r="A9" s="376" t="s">
        <v>392</v>
      </c>
      <c r="B9" s="811" t="s">
        <v>124</v>
      </c>
      <c r="C9" s="827"/>
      <c r="D9" s="300">
        <f t="shared" ref="D9:F9" si="9">+G9+J9+M9+P9+S9</f>
        <v>3135</v>
      </c>
      <c r="E9" s="66">
        <f t="shared" si="9"/>
        <v>0</v>
      </c>
      <c r="F9" s="152">
        <f t="shared" si="9"/>
        <v>3135</v>
      </c>
      <c r="G9" s="284">
        <v>2227</v>
      </c>
      <c r="H9" s="282"/>
      <c r="I9" s="282">
        <f>+H9+G9</f>
        <v>2227</v>
      </c>
      <c r="J9" s="282">
        <v>719</v>
      </c>
      <c r="K9" s="282"/>
      <c r="L9" s="282">
        <f>+K9+J9</f>
        <v>719</v>
      </c>
      <c r="M9" s="282">
        <v>189</v>
      </c>
      <c r="N9" s="282"/>
      <c r="O9" s="283">
        <f>+N9+M9</f>
        <v>189</v>
      </c>
      <c r="P9" s="284"/>
      <c r="Q9" s="282"/>
      <c r="R9" s="282"/>
      <c r="S9" s="282"/>
      <c r="T9" s="282"/>
      <c r="U9" s="282"/>
      <c r="V9" s="76"/>
      <c r="W9" s="76"/>
      <c r="X9" s="76"/>
      <c r="Y9" s="76"/>
      <c r="Z9" s="76"/>
    </row>
    <row r="10" spans="1:26" ht="11.25" customHeight="1" x14ac:dyDescent="0.2">
      <c r="A10" s="377"/>
      <c r="B10" s="378"/>
      <c r="C10" s="379"/>
      <c r="D10" s="373"/>
      <c r="E10" s="380"/>
      <c r="F10" s="381"/>
      <c r="G10" s="380"/>
      <c r="H10" s="380"/>
      <c r="I10" s="380"/>
      <c r="J10" s="382"/>
      <c r="K10" s="382"/>
      <c r="L10" s="382"/>
      <c r="M10" s="382"/>
      <c r="N10" s="382"/>
      <c r="O10" s="383"/>
      <c r="P10" s="382"/>
      <c r="Q10" s="382"/>
      <c r="R10" s="382"/>
      <c r="S10" s="382"/>
      <c r="T10" s="382"/>
      <c r="U10" s="382"/>
      <c r="V10" s="84"/>
      <c r="W10" s="84"/>
      <c r="X10" s="84"/>
      <c r="Y10" s="84"/>
      <c r="Z10" s="84"/>
    </row>
    <row r="11" spans="1:26" ht="12" customHeight="1" x14ac:dyDescent="0.2">
      <c r="A11" s="360" t="s">
        <v>417</v>
      </c>
      <c r="B11" s="801" t="s">
        <v>418</v>
      </c>
      <c r="C11" s="785"/>
      <c r="D11" s="300">
        <f t="shared" ref="D11:F11" si="10">+G11+J11+M11+P11+S11</f>
        <v>170</v>
      </c>
      <c r="E11" s="66">
        <f t="shared" si="10"/>
        <v>0</v>
      </c>
      <c r="F11" s="152">
        <f t="shared" si="10"/>
        <v>170</v>
      </c>
      <c r="G11" s="199">
        <v>170</v>
      </c>
      <c r="H11" s="66"/>
      <c r="I11" s="66">
        <f t="shared" ref="I11:I13" si="11">+H11+G11</f>
        <v>170</v>
      </c>
      <c r="J11" s="66"/>
      <c r="K11" s="66"/>
      <c r="L11" s="66">
        <f t="shared" ref="L11:L13" si="12">+K11+J11</f>
        <v>0</v>
      </c>
      <c r="M11" s="66"/>
      <c r="N11" s="66"/>
      <c r="O11" s="152">
        <f t="shared" ref="O11:O13" si="13">+N11+M11</f>
        <v>0</v>
      </c>
      <c r="P11" s="199"/>
      <c r="Q11" s="66"/>
      <c r="R11" s="66"/>
      <c r="S11" s="66"/>
      <c r="T11" s="66"/>
      <c r="U11" s="66"/>
      <c r="V11" s="5"/>
      <c r="W11" s="5"/>
      <c r="X11" s="5"/>
      <c r="Y11" s="5"/>
      <c r="Z11" s="5"/>
    </row>
    <row r="12" spans="1:26" ht="12" customHeight="1" x14ac:dyDescent="0.2">
      <c r="A12" s="360" t="s">
        <v>419</v>
      </c>
      <c r="B12" s="801" t="s">
        <v>420</v>
      </c>
      <c r="C12" s="785"/>
      <c r="D12" s="300">
        <f t="shared" ref="D12:F12" si="14">+G12+J12+M12+P12+S12</f>
        <v>230</v>
      </c>
      <c r="E12" s="66">
        <f t="shared" si="14"/>
        <v>0</v>
      </c>
      <c r="F12" s="152">
        <f t="shared" si="14"/>
        <v>230</v>
      </c>
      <c r="G12" s="199">
        <v>150</v>
      </c>
      <c r="H12" s="66"/>
      <c r="I12" s="66">
        <f t="shared" si="11"/>
        <v>150</v>
      </c>
      <c r="J12" s="66">
        <v>30</v>
      </c>
      <c r="K12" s="66"/>
      <c r="L12" s="66">
        <f t="shared" si="12"/>
        <v>30</v>
      </c>
      <c r="M12" s="66">
        <v>50</v>
      </c>
      <c r="N12" s="66"/>
      <c r="O12" s="152">
        <f t="shared" si="13"/>
        <v>50</v>
      </c>
      <c r="P12" s="199"/>
      <c r="Q12" s="66"/>
      <c r="R12" s="66"/>
      <c r="S12" s="66"/>
      <c r="T12" s="66"/>
      <c r="U12" s="66"/>
      <c r="V12" s="5"/>
      <c r="W12" s="5"/>
      <c r="X12" s="5"/>
      <c r="Y12" s="5"/>
      <c r="Z12" s="5"/>
    </row>
    <row r="13" spans="1:26" ht="12" customHeight="1" x14ac:dyDescent="0.2">
      <c r="A13" s="360" t="s">
        <v>421</v>
      </c>
      <c r="B13" s="801" t="s">
        <v>422</v>
      </c>
      <c r="C13" s="785"/>
      <c r="D13" s="300">
        <f t="shared" ref="D13:F13" si="15">+G13+J13+M13+P13+S13</f>
        <v>0</v>
      </c>
      <c r="E13" s="66">
        <f t="shared" si="15"/>
        <v>0</v>
      </c>
      <c r="F13" s="152">
        <f t="shared" si="15"/>
        <v>0</v>
      </c>
      <c r="G13" s="199"/>
      <c r="H13" s="66"/>
      <c r="I13" s="66">
        <f t="shared" si="11"/>
        <v>0</v>
      </c>
      <c r="J13" s="66"/>
      <c r="K13" s="66"/>
      <c r="L13" s="66">
        <f t="shared" si="12"/>
        <v>0</v>
      </c>
      <c r="M13" s="66"/>
      <c r="N13" s="66"/>
      <c r="O13" s="152">
        <f t="shared" si="13"/>
        <v>0</v>
      </c>
      <c r="P13" s="199"/>
      <c r="Q13" s="66"/>
      <c r="R13" s="66"/>
      <c r="S13" s="66"/>
      <c r="T13" s="66"/>
      <c r="U13" s="66"/>
      <c r="V13" s="5"/>
      <c r="W13" s="5"/>
      <c r="X13" s="5"/>
      <c r="Y13" s="5"/>
      <c r="Z13" s="5"/>
    </row>
    <row r="14" spans="1:26" ht="12" customHeight="1" x14ac:dyDescent="0.2">
      <c r="A14" s="355" t="s">
        <v>393</v>
      </c>
      <c r="B14" s="802" t="s">
        <v>394</v>
      </c>
      <c r="C14" s="785"/>
      <c r="D14" s="281">
        <f t="shared" ref="D14:D34" si="16">+G14+J14+M14+P14+S14</f>
        <v>400</v>
      </c>
      <c r="E14" s="54">
        <f t="shared" ref="E14:U14" si="17">SUM(E11:E13)</f>
        <v>0</v>
      </c>
      <c r="F14" s="158">
        <f t="shared" si="17"/>
        <v>400</v>
      </c>
      <c r="G14" s="203">
        <f t="shared" si="17"/>
        <v>320</v>
      </c>
      <c r="H14" s="54">
        <f t="shared" si="17"/>
        <v>0</v>
      </c>
      <c r="I14" s="54">
        <f t="shared" si="17"/>
        <v>320</v>
      </c>
      <c r="J14" s="54">
        <f t="shared" si="17"/>
        <v>30</v>
      </c>
      <c r="K14" s="54">
        <f t="shared" si="17"/>
        <v>0</v>
      </c>
      <c r="L14" s="54">
        <f t="shared" si="17"/>
        <v>30</v>
      </c>
      <c r="M14" s="54">
        <f t="shared" si="17"/>
        <v>50</v>
      </c>
      <c r="N14" s="54">
        <f t="shared" si="17"/>
        <v>0</v>
      </c>
      <c r="O14" s="158">
        <f t="shared" si="17"/>
        <v>50</v>
      </c>
      <c r="P14" s="203">
        <f t="shared" si="17"/>
        <v>0</v>
      </c>
      <c r="Q14" s="54">
        <f t="shared" si="17"/>
        <v>0</v>
      </c>
      <c r="R14" s="54">
        <f t="shared" si="17"/>
        <v>0</v>
      </c>
      <c r="S14" s="54">
        <f t="shared" si="17"/>
        <v>0</v>
      </c>
      <c r="T14" s="54">
        <f t="shared" si="17"/>
        <v>0</v>
      </c>
      <c r="U14" s="54">
        <f t="shared" si="17"/>
        <v>0</v>
      </c>
      <c r="V14" s="76"/>
      <c r="W14" s="76"/>
      <c r="X14" s="76"/>
      <c r="Y14" s="76"/>
      <c r="Z14" s="76"/>
    </row>
    <row r="15" spans="1:26" ht="12" customHeight="1" x14ac:dyDescent="0.2">
      <c r="A15" s="360" t="s">
        <v>423</v>
      </c>
      <c r="B15" s="801" t="s">
        <v>424</v>
      </c>
      <c r="C15" s="785"/>
      <c r="D15" s="384">
        <f t="shared" si="16"/>
        <v>100</v>
      </c>
      <c r="E15" s="385">
        <f t="shared" ref="E15:F15" si="18">+H15+K15+N15+Q15+T15</f>
        <v>0</v>
      </c>
      <c r="F15" s="386">
        <f t="shared" si="18"/>
        <v>100</v>
      </c>
      <c r="G15" s="199">
        <v>30</v>
      </c>
      <c r="H15" s="66"/>
      <c r="I15" s="66">
        <f t="shared" ref="I15:I16" si="19">+H15+G15</f>
        <v>30</v>
      </c>
      <c r="J15" s="66"/>
      <c r="K15" s="66"/>
      <c r="L15" s="66">
        <f t="shared" ref="L15:L16" si="20">+K15+J15</f>
        <v>0</v>
      </c>
      <c r="M15" s="66">
        <v>70</v>
      </c>
      <c r="N15" s="66"/>
      <c r="O15" s="152">
        <f t="shared" ref="O15:O16" si="21">+N15+M15</f>
        <v>70</v>
      </c>
      <c r="P15" s="199"/>
      <c r="Q15" s="66"/>
      <c r="R15" s="66"/>
      <c r="S15" s="66"/>
      <c r="T15" s="66"/>
      <c r="U15" s="66"/>
      <c r="V15" s="5"/>
      <c r="W15" s="5"/>
      <c r="X15" s="5"/>
      <c r="Y15" s="5"/>
      <c r="Z15" s="5"/>
    </row>
    <row r="16" spans="1:26" ht="12" customHeight="1" x14ac:dyDescent="0.2">
      <c r="A16" s="360" t="s">
        <v>425</v>
      </c>
      <c r="B16" s="801" t="s">
        <v>426</v>
      </c>
      <c r="C16" s="785"/>
      <c r="D16" s="384">
        <f t="shared" si="16"/>
        <v>140</v>
      </c>
      <c r="E16" s="385">
        <f t="shared" ref="E16:F16" si="22">+H16+K16+N16+Q16+T16</f>
        <v>0</v>
      </c>
      <c r="F16" s="386">
        <f t="shared" si="22"/>
        <v>140</v>
      </c>
      <c r="G16" s="199">
        <v>100</v>
      </c>
      <c r="H16" s="66"/>
      <c r="I16" s="66">
        <f t="shared" si="19"/>
        <v>100</v>
      </c>
      <c r="J16" s="66"/>
      <c r="K16" s="66"/>
      <c r="L16" s="66">
        <f t="shared" si="20"/>
        <v>0</v>
      </c>
      <c r="M16" s="66">
        <v>40</v>
      </c>
      <c r="N16" s="66"/>
      <c r="O16" s="152">
        <f t="shared" si="21"/>
        <v>40</v>
      </c>
      <c r="P16" s="199"/>
      <c r="Q16" s="66"/>
      <c r="R16" s="66"/>
      <c r="S16" s="66"/>
      <c r="T16" s="66"/>
      <c r="U16" s="66"/>
      <c r="V16" s="5"/>
      <c r="W16" s="5"/>
      <c r="X16" s="5"/>
      <c r="Y16" s="5"/>
      <c r="Z16" s="5"/>
    </row>
    <row r="17" spans="1:26" ht="12" customHeight="1" x14ac:dyDescent="0.2">
      <c r="A17" s="355" t="s">
        <v>395</v>
      </c>
      <c r="B17" s="802" t="s">
        <v>396</v>
      </c>
      <c r="C17" s="785"/>
      <c r="D17" s="281">
        <f t="shared" si="16"/>
        <v>240</v>
      </c>
      <c r="E17" s="54">
        <f t="shared" ref="E17:U17" si="23">+E15+E16</f>
        <v>0</v>
      </c>
      <c r="F17" s="158">
        <f t="shared" si="23"/>
        <v>240</v>
      </c>
      <c r="G17" s="203">
        <f t="shared" si="23"/>
        <v>130</v>
      </c>
      <c r="H17" s="54">
        <f t="shared" si="23"/>
        <v>0</v>
      </c>
      <c r="I17" s="54">
        <f t="shared" si="23"/>
        <v>130</v>
      </c>
      <c r="J17" s="54">
        <f t="shared" si="23"/>
        <v>0</v>
      </c>
      <c r="K17" s="54">
        <f t="shared" si="23"/>
        <v>0</v>
      </c>
      <c r="L17" s="54">
        <f t="shared" si="23"/>
        <v>0</v>
      </c>
      <c r="M17" s="54">
        <f t="shared" si="23"/>
        <v>110</v>
      </c>
      <c r="N17" s="54">
        <f t="shared" si="23"/>
        <v>0</v>
      </c>
      <c r="O17" s="158">
        <f t="shared" si="23"/>
        <v>110</v>
      </c>
      <c r="P17" s="203">
        <f t="shared" si="23"/>
        <v>0</v>
      </c>
      <c r="Q17" s="54">
        <f t="shared" si="23"/>
        <v>0</v>
      </c>
      <c r="R17" s="54">
        <f t="shared" si="23"/>
        <v>0</v>
      </c>
      <c r="S17" s="54">
        <f t="shared" si="23"/>
        <v>0</v>
      </c>
      <c r="T17" s="54">
        <f t="shared" si="23"/>
        <v>0</v>
      </c>
      <c r="U17" s="54">
        <f t="shared" si="23"/>
        <v>0</v>
      </c>
      <c r="V17" s="76"/>
      <c r="W17" s="76"/>
      <c r="X17" s="76"/>
      <c r="Y17" s="76"/>
      <c r="Z17" s="76"/>
    </row>
    <row r="18" spans="1:26" ht="12" customHeight="1" x14ac:dyDescent="0.2">
      <c r="A18" s="360" t="s">
        <v>427</v>
      </c>
      <c r="B18" s="801" t="s">
        <v>428</v>
      </c>
      <c r="C18" s="785"/>
      <c r="D18" s="384">
        <f t="shared" si="16"/>
        <v>0</v>
      </c>
      <c r="E18" s="385">
        <f t="shared" ref="E18:F18" si="24">+H18+K18+N18+Q18+T18</f>
        <v>0</v>
      </c>
      <c r="F18" s="386">
        <f t="shared" si="24"/>
        <v>0</v>
      </c>
      <c r="G18" s="199"/>
      <c r="H18" s="66"/>
      <c r="I18" s="66">
        <f t="shared" ref="I18:I24" si="25">+H18+G18</f>
        <v>0</v>
      </c>
      <c r="J18" s="66"/>
      <c r="K18" s="66"/>
      <c r="L18" s="66">
        <f t="shared" ref="L18:L24" si="26">+K18+J18</f>
        <v>0</v>
      </c>
      <c r="M18" s="66"/>
      <c r="N18" s="66"/>
      <c r="O18" s="152">
        <f t="shared" ref="O18:O24" si="27">+N18+M18</f>
        <v>0</v>
      </c>
      <c r="P18" s="199"/>
      <c r="Q18" s="66"/>
      <c r="R18" s="66"/>
      <c r="S18" s="66"/>
      <c r="T18" s="66"/>
      <c r="U18" s="66"/>
      <c r="V18" s="5"/>
      <c r="W18" s="5"/>
      <c r="X18" s="5"/>
      <c r="Y18" s="5"/>
      <c r="Z18" s="5"/>
    </row>
    <row r="19" spans="1:26" ht="12" customHeight="1" x14ac:dyDescent="0.2">
      <c r="A19" s="360" t="s">
        <v>429</v>
      </c>
      <c r="B19" s="801" t="s">
        <v>430</v>
      </c>
      <c r="C19" s="785"/>
      <c r="D19" s="384">
        <f t="shared" si="16"/>
        <v>0</v>
      </c>
      <c r="E19" s="385">
        <f t="shared" ref="E19:F19" si="28">+H19+K19+N19+Q19+T19</f>
        <v>0</v>
      </c>
      <c r="F19" s="386">
        <f t="shared" si="28"/>
        <v>0</v>
      </c>
      <c r="G19" s="199"/>
      <c r="H19" s="66"/>
      <c r="I19" s="66">
        <f t="shared" si="25"/>
        <v>0</v>
      </c>
      <c r="J19" s="66"/>
      <c r="K19" s="66"/>
      <c r="L19" s="66">
        <f t="shared" si="26"/>
        <v>0</v>
      </c>
      <c r="M19" s="66"/>
      <c r="N19" s="66"/>
      <c r="O19" s="152">
        <f t="shared" si="27"/>
        <v>0</v>
      </c>
      <c r="P19" s="199"/>
      <c r="Q19" s="66"/>
      <c r="R19" s="66"/>
      <c r="S19" s="66"/>
      <c r="T19" s="66"/>
      <c r="U19" s="66"/>
      <c r="V19" s="5"/>
      <c r="W19" s="5"/>
      <c r="X19" s="5"/>
      <c r="Y19" s="5"/>
      <c r="Z19" s="5"/>
    </row>
    <row r="20" spans="1:26" ht="12" customHeight="1" x14ac:dyDescent="0.2">
      <c r="A20" s="360" t="s">
        <v>431</v>
      </c>
      <c r="B20" s="801" t="s">
        <v>432</v>
      </c>
      <c r="C20" s="785"/>
      <c r="D20" s="384">
        <f t="shared" si="16"/>
        <v>0</v>
      </c>
      <c r="E20" s="385">
        <f t="shared" ref="E20:F20" si="29">+H20+K20+N20+Q20+T20</f>
        <v>0</v>
      </c>
      <c r="F20" s="386">
        <f t="shared" si="29"/>
        <v>0</v>
      </c>
      <c r="G20" s="199"/>
      <c r="H20" s="66"/>
      <c r="I20" s="66">
        <f t="shared" si="25"/>
        <v>0</v>
      </c>
      <c r="J20" s="66"/>
      <c r="K20" s="66"/>
      <c r="L20" s="66">
        <f t="shared" si="26"/>
        <v>0</v>
      </c>
      <c r="M20" s="66"/>
      <c r="N20" s="66"/>
      <c r="O20" s="152">
        <f t="shared" si="27"/>
        <v>0</v>
      </c>
      <c r="P20" s="199"/>
      <c r="Q20" s="66"/>
      <c r="R20" s="66"/>
      <c r="S20" s="66"/>
      <c r="T20" s="66"/>
      <c r="U20" s="66"/>
      <c r="V20" s="5"/>
      <c r="W20" s="5"/>
      <c r="X20" s="5"/>
      <c r="Y20" s="5"/>
      <c r="Z20" s="5"/>
    </row>
    <row r="21" spans="1:26" ht="12" customHeight="1" x14ac:dyDescent="0.2">
      <c r="A21" s="360" t="s">
        <v>433</v>
      </c>
      <c r="B21" s="801" t="s">
        <v>434</v>
      </c>
      <c r="C21" s="785"/>
      <c r="D21" s="384">
        <f t="shared" si="16"/>
        <v>0</v>
      </c>
      <c r="E21" s="385">
        <f t="shared" ref="E21:F21" si="30">+H21+K21+N21+Q21+T21</f>
        <v>0</v>
      </c>
      <c r="F21" s="386">
        <f t="shared" si="30"/>
        <v>0</v>
      </c>
      <c r="G21" s="199"/>
      <c r="H21" s="66"/>
      <c r="I21" s="66">
        <f t="shared" si="25"/>
        <v>0</v>
      </c>
      <c r="J21" s="66"/>
      <c r="K21" s="66"/>
      <c r="L21" s="66">
        <f t="shared" si="26"/>
        <v>0</v>
      </c>
      <c r="M21" s="66"/>
      <c r="N21" s="66"/>
      <c r="O21" s="152">
        <f t="shared" si="27"/>
        <v>0</v>
      </c>
      <c r="P21" s="199"/>
      <c r="Q21" s="66"/>
      <c r="R21" s="66"/>
      <c r="S21" s="66"/>
      <c r="T21" s="66"/>
      <c r="U21" s="66"/>
      <c r="V21" s="5"/>
      <c r="W21" s="5"/>
      <c r="X21" s="5"/>
      <c r="Y21" s="5"/>
      <c r="Z21" s="5"/>
    </row>
    <row r="22" spans="1:26" ht="12" customHeight="1" x14ac:dyDescent="0.2">
      <c r="A22" s="360" t="s">
        <v>435</v>
      </c>
      <c r="B22" s="801" t="s">
        <v>436</v>
      </c>
      <c r="C22" s="785"/>
      <c r="D22" s="384">
        <f t="shared" si="16"/>
        <v>0</v>
      </c>
      <c r="E22" s="385">
        <f t="shared" ref="E22:F22" si="31">+H22+K22+N22+Q22+T22</f>
        <v>0</v>
      </c>
      <c r="F22" s="386">
        <f t="shared" si="31"/>
        <v>0</v>
      </c>
      <c r="G22" s="199"/>
      <c r="H22" s="66"/>
      <c r="I22" s="66">
        <f t="shared" si="25"/>
        <v>0</v>
      </c>
      <c r="J22" s="66"/>
      <c r="K22" s="66"/>
      <c r="L22" s="66">
        <f t="shared" si="26"/>
        <v>0</v>
      </c>
      <c r="M22" s="66"/>
      <c r="N22" s="66"/>
      <c r="O22" s="152">
        <f t="shared" si="27"/>
        <v>0</v>
      </c>
      <c r="P22" s="199"/>
      <c r="Q22" s="66"/>
      <c r="R22" s="66"/>
      <c r="S22" s="66"/>
      <c r="T22" s="66"/>
      <c r="U22" s="66"/>
      <c r="V22" s="5"/>
      <c r="W22" s="5"/>
      <c r="X22" s="5"/>
      <c r="Y22" s="5"/>
      <c r="Z22" s="5"/>
    </row>
    <row r="23" spans="1:26" ht="12" customHeight="1" x14ac:dyDescent="0.2">
      <c r="A23" s="360" t="s">
        <v>437</v>
      </c>
      <c r="B23" s="801" t="s">
        <v>438</v>
      </c>
      <c r="C23" s="785"/>
      <c r="D23" s="384">
        <f t="shared" si="16"/>
        <v>0</v>
      </c>
      <c r="E23" s="385">
        <f t="shared" ref="E23:F23" si="32">+H23+K23+N23+Q23+T23</f>
        <v>0</v>
      </c>
      <c r="F23" s="386">
        <f t="shared" si="32"/>
        <v>0</v>
      </c>
      <c r="G23" s="199"/>
      <c r="H23" s="66"/>
      <c r="I23" s="66">
        <f t="shared" si="25"/>
        <v>0</v>
      </c>
      <c r="J23" s="66"/>
      <c r="K23" s="66"/>
      <c r="L23" s="66">
        <f t="shared" si="26"/>
        <v>0</v>
      </c>
      <c r="M23" s="66"/>
      <c r="N23" s="66"/>
      <c r="O23" s="152">
        <f t="shared" si="27"/>
        <v>0</v>
      </c>
      <c r="P23" s="199"/>
      <c r="Q23" s="66"/>
      <c r="R23" s="66"/>
      <c r="S23" s="66"/>
      <c r="T23" s="66"/>
      <c r="U23" s="66"/>
      <c r="V23" s="5"/>
      <c r="W23" s="5"/>
      <c r="X23" s="5"/>
      <c r="Y23" s="5"/>
      <c r="Z23" s="5"/>
    </row>
    <row r="24" spans="1:26" ht="12" customHeight="1" x14ac:dyDescent="0.2">
      <c r="A24" s="360" t="s">
        <v>439</v>
      </c>
      <c r="B24" s="801" t="s">
        <v>440</v>
      </c>
      <c r="C24" s="785"/>
      <c r="D24" s="384">
        <f t="shared" si="16"/>
        <v>1199</v>
      </c>
      <c r="E24" s="385">
        <f t="shared" ref="E24:F24" si="33">+H24+K24+N24+Q24+T24</f>
        <v>0</v>
      </c>
      <c r="F24" s="386">
        <f t="shared" si="33"/>
        <v>1199</v>
      </c>
      <c r="G24" s="199">
        <v>400</v>
      </c>
      <c r="H24" s="66"/>
      <c r="I24" s="66">
        <f t="shared" si="25"/>
        <v>400</v>
      </c>
      <c r="J24" s="66">
        <v>516</v>
      </c>
      <c r="K24" s="66"/>
      <c r="L24" s="66">
        <f t="shared" si="26"/>
        <v>516</v>
      </c>
      <c r="M24" s="66">
        <v>283</v>
      </c>
      <c r="N24" s="66"/>
      <c r="O24" s="152">
        <f t="shared" si="27"/>
        <v>283</v>
      </c>
      <c r="P24" s="199"/>
      <c r="Q24" s="66"/>
      <c r="R24" s="66"/>
      <c r="S24" s="66"/>
      <c r="T24" s="66"/>
      <c r="U24" s="66"/>
      <c r="V24" s="5"/>
      <c r="W24" s="5"/>
      <c r="X24" s="5"/>
      <c r="Y24" s="5"/>
      <c r="Z24" s="5"/>
    </row>
    <row r="25" spans="1:26" ht="12" customHeight="1" x14ac:dyDescent="0.2">
      <c r="A25" s="355" t="s">
        <v>397</v>
      </c>
      <c r="B25" s="802" t="s">
        <v>398</v>
      </c>
      <c r="C25" s="785"/>
      <c r="D25" s="281">
        <f t="shared" si="16"/>
        <v>1199</v>
      </c>
      <c r="E25" s="54">
        <f t="shared" ref="E25:U25" si="34">+E24+E23+E22+E21+E20+E19+E18</f>
        <v>0</v>
      </c>
      <c r="F25" s="158">
        <f t="shared" si="34"/>
        <v>1199</v>
      </c>
      <c r="G25" s="203">
        <f t="shared" si="34"/>
        <v>400</v>
      </c>
      <c r="H25" s="54">
        <f t="shared" si="34"/>
        <v>0</v>
      </c>
      <c r="I25" s="54">
        <f t="shared" si="34"/>
        <v>400</v>
      </c>
      <c r="J25" s="54">
        <f t="shared" si="34"/>
        <v>516</v>
      </c>
      <c r="K25" s="54">
        <f t="shared" si="34"/>
        <v>0</v>
      </c>
      <c r="L25" s="54">
        <f t="shared" si="34"/>
        <v>516</v>
      </c>
      <c r="M25" s="54">
        <f t="shared" si="34"/>
        <v>283</v>
      </c>
      <c r="N25" s="54">
        <f t="shared" si="34"/>
        <v>0</v>
      </c>
      <c r="O25" s="158">
        <f t="shared" si="34"/>
        <v>283</v>
      </c>
      <c r="P25" s="203">
        <f t="shared" si="34"/>
        <v>0</v>
      </c>
      <c r="Q25" s="54">
        <f t="shared" si="34"/>
        <v>0</v>
      </c>
      <c r="R25" s="54">
        <f t="shared" si="34"/>
        <v>0</v>
      </c>
      <c r="S25" s="54">
        <f t="shared" si="34"/>
        <v>0</v>
      </c>
      <c r="T25" s="54">
        <f t="shared" si="34"/>
        <v>0</v>
      </c>
      <c r="U25" s="54">
        <f t="shared" si="34"/>
        <v>0</v>
      </c>
      <c r="V25" s="76"/>
      <c r="W25" s="76"/>
      <c r="X25" s="76"/>
      <c r="Y25" s="76"/>
      <c r="Z25" s="76"/>
    </row>
    <row r="26" spans="1:26" ht="12" customHeight="1" x14ac:dyDescent="0.2">
      <c r="A26" s="360" t="s">
        <v>441</v>
      </c>
      <c r="B26" s="801" t="s">
        <v>442</v>
      </c>
      <c r="C26" s="785"/>
      <c r="D26" s="384">
        <f t="shared" si="16"/>
        <v>280</v>
      </c>
      <c r="E26" s="385">
        <f t="shared" ref="E26:F26" si="35">+H26+K26+N26+Q26+T26</f>
        <v>0</v>
      </c>
      <c r="F26" s="386">
        <f t="shared" si="35"/>
        <v>280</v>
      </c>
      <c r="G26" s="199">
        <v>200</v>
      </c>
      <c r="H26" s="66"/>
      <c r="I26" s="66">
        <f t="shared" ref="I26:I27" si="36">+H26+G26</f>
        <v>200</v>
      </c>
      <c r="J26" s="66">
        <v>80</v>
      </c>
      <c r="K26" s="66"/>
      <c r="L26" s="66">
        <f t="shared" ref="L26:L27" si="37">+K26+J26</f>
        <v>80</v>
      </c>
      <c r="M26" s="66"/>
      <c r="N26" s="66"/>
      <c r="O26" s="152">
        <f t="shared" ref="O26:O27" si="38">+N26+M26</f>
        <v>0</v>
      </c>
      <c r="P26" s="199"/>
      <c r="Q26" s="66"/>
      <c r="R26" s="66"/>
      <c r="S26" s="66"/>
      <c r="T26" s="66"/>
      <c r="U26" s="66"/>
      <c r="V26" s="5"/>
      <c r="W26" s="5"/>
      <c r="X26" s="5"/>
      <c r="Y26" s="5"/>
      <c r="Z26" s="5"/>
    </row>
    <row r="27" spans="1:26" ht="12" customHeight="1" x14ac:dyDescent="0.2">
      <c r="A27" s="360" t="s">
        <v>443</v>
      </c>
      <c r="B27" s="801" t="s">
        <v>444</v>
      </c>
      <c r="C27" s="785"/>
      <c r="D27" s="384">
        <f t="shared" si="16"/>
        <v>0</v>
      </c>
      <c r="E27" s="385">
        <f t="shared" ref="E27:F27" si="39">+H27+K27+N27+Q27+T27</f>
        <v>0</v>
      </c>
      <c r="F27" s="386">
        <f t="shared" si="39"/>
        <v>0</v>
      </c>
      <c r="G27" s="199"/>
      <c r="H27" s="66"/>
      <c r="I27" s="66">
        <f t="shared" si="36"/>
        <v>0</v>
      </c>
      <c r="J27" s="66"/>
      <c r="K27" s="66"/>
      <c r="L27" s="66">
        <f t="shared" si="37"/>
        <v>0</v>
      </c>
      <c r="M27" s="66"/>
      <c r="N27" s="66"/>
      <c r="O27" s="152">
        <f t="shared" si="38"/>
        <v>0</v>
      </c>
      <c r="P27" s="199"/>
      <c r="Q27" s="66"/>
      <c r="R27" s="66"/>
      <c r="S27" s="66"/>
      <c r="T27" s="66"/>
      <c r="U27" s="66"/>
      <c r="V27" s="5"/>
      <c r="W27" s="5"/>
      <c r="X27" s="5"/>
      <c r="Y27" s="5"/>
      <c r="Z27" s="5"/>
    </row>
    <row r="28" spans="1:26" ht="12" customHeight="1" x14ac:dyDescent="0.2">
      <c r="A28" s="355" t="s">
        <v>399</v>
      </c>
      <c r="B28" s="802" t="s">
        <v>400</v>
      </c>
      <c r="C28" s="785"/>
      <c r="D28" s="281">
        <f t="shared" si="16"/>
        <v>280</v>
      </c>
      <c r="E28" s="282">
        <f t="shared" ref="E28:F28" si="40">+H28+K28+N28+Q28+T28</f>
        <v>0</v>
      </c>
      <c r="F28" s="283">
        <f t="shared" si="40"/>
        <v>280</v>
      </c>
      <c r="G28" s="203">
        <f t="shared" ref="G28:U28" si="41">+G26+G27</f>
        <v>200</v>
      </c>
      <c r="H28" s="54">
        <f t="shared" si="41"/>
        <v>0</v>
      </c>
      <c r="I28" s="54">
        <f t="shared" si="41"/>
        <v>200</v>
      </c>
      <c r="J28" s="54">
        <f t="shared" si="41"/>
        <v>80</v>
      </c>
      <c r="K28" s="54">
        <f t="shared" si="41"/>
        <v>0</v>
      </c>
      <c r="L28" s="54">
        <f t="shared" si="41"/>
        <v>80</v>
      </c>
      <c r="M28" s="54">
        <f t="shared" si="41"/>
        <v>0</v>
      </c>
      <c r="N28" s="54">
        <f t="shared" si="41"/>
        <v>0</v>
      </c>
      <c r="O28" s="158">
        <f t="shared" si="41"/>
        <v>0</v>
      </c>
      <c r="P28" s="203">
        <f t="shared" si="41"/>
        <v>0</v>
      </c>
      <c r="Q28" s="54">
        <f t="shared" si="41"/>
        <v>0</v>
      </c>
      <c r="R28" s="54">
        <f t="shared" si="41"/>
        <v>0</v>
      </c>
      <c r="S28" s="54">
        <f t="shared" si="41"/>
        <v>0</v>
      </c>
      <c r="T28" s="54">
        <f t="shared" si="41"/>
        <v>0</v>
      </c>
      <c r="U28" s="54">
        <f t="shared" si="41"/>
        <v>0</v>
      </c>
      <c r="V28" s="76"/>
      <c r="W28" s="76"/>
      <c r="X28" s="76"/>
      <c r="Y28" s="76"/>
      <c r="Z28" s="76"/>
    </row>
    <row r="29" spans="1:26" ht="12" customHeight="1" x14ac:dyDescent="0.2">
      <c r="A29" s="360" t="s">
        <v>445</v>
      </c>
      <c r="B29" s="801" t="s">
        <v>446</v>
      </c>
      <c r="C29" s="785"/>
      <c r="D29" s="384">
        <f t="shared" si="16"/>
        <v>320</v>
      </c>
      <c r="E29" s="385">
        <f t="shared" ref="E29:F29" si="42">+H29+K29+N29+Q29+T29</f>
        <v>0</v>
      </c>
      <c r="F29" s="386">
        <f t="shared" si="42"/>
        <v>320</v>
      </c>
      <c r="G29" s="199">
        <v>200</v>
      </c>
      <c r="H29" s="66"/>
      <c r="I29" s="66">
        <f t="shared" ref="I29:I33" si="43">+H29+G29</f>
        <v>200</v>
      </c>
      <c r="J29" s="66"/>
      <c r="K29" s="66"/>
      <c r="L29" s="66">
        <f t="shared" ref="L29:L33" si="44">+K29+J29</f>
        <v>0</v>
      </c>
      <c r="M29" s="66">
        <v>120</v>
      </c>
      <c r="N29" s="66"/>
      <c r="O29" s="152">
        <f t="shared" ref="O29:O33" si="45">+N29+M29</f>
        <v>120</v>
      </c>
      <c r="P29" s="199"/>
      <c r="Q29" s="66"/>
      <c r="R29" s="66"/>
      <c r="S29" s="66"/>
      <c r="T29" s="66"/>
      <c r="U29" s="66"/>
      <c r="V29" s="5"/>
      <c r="W29" s="5"/>
      <c r="X29" s="5"/>
      <c r="Y29" s="5"/>
      <c r="Z29" s="5"/>
    </row>
    <row r="30" spans="1:26" ht="12" customHeight="1" x14ac:dyDescent="0.2">
      <c r="A30" s="360" t="s">
        <v>447</v>
      </c>
      <c r="B30" s="801" t="s">
        <v>448</v>
      </c>
      <c r="C30" s="785"/>
      <c r="D30" s="384">
        <f t="shared" si="16"/>
        <v>0</v>
      </c>
      <c r="E30" s="385">
        <f t="shared" ref="E30:F30" si="46">+H30+K30+N30+Q30+T30</f>
        <v>0</v>
      </c>
      <c r="F30" s="386">
        <f t="shared" si="46"/>
        <v>0</v>
      </c>
      <c r="G30" s="199"/>
      <c r="H30" s="66"/>
      <c r="I30" s="66">
        <f t="shared" si="43"/>
        <v>0</v>
      </c>
      <c r="J30" s="66"/>
      <c r="K30" s="66"/>
      <c r="L30" s="66">
        <f t="shared" si="44"/>
        <v>0</v>
      </c>
      <c r="M30" s="66"/>
      <c r="N30" s="66"/>
      <c r="O30" s="152">
        <f t="shared" si="45"/>
        <v>0</v>
      </c>
      <c r="P30" s="199"/>
      <c r="Q30" s="66"/>
      <c r="R30" s="66"/>
      <c r="S30" s="66"/>
      <c r="T30" s="66"/>
      <c r="U30" s="66"/>
      <c r="V30" s="5"/>
      <c r="W30" s="5"/>
      <c r="X30" s="5"/>
      <c r="Y30" s="5"/>
      <c r="Z30" s="5"/>
    </row>
    <row r="31" spans="1:26" ht="12" customHeight="1" x14ac:dyDescent="0.2">
      <c r="A31" s="360" t="s">
        <v>449</v>
      </c>
      <c r="B31" s="801" t="s">
        <v>450</v>
      </c>
      <c r="C31" s="785"/>
      <c r="D31" s="384">
        <f t="shared" si="16"/>
        <v>0</v>
      </c>
      <c r="E31" s="385">
        <f t="shared" ref="E31:F31" si="47">+H31+K31+N31+Q31+T31</f>
        <v>0</v>
      </c>
      <c r="F31" s="386">
        <f t="shared" si="47"/>
        <v>0</v>
      </c>
      <c r="G31" s="199"/>
      <c r="H31" s="66"/>
      <c r="I31" s="66">
        <f t="shared" si="43"/>
        <v>0</v>
      </c>
      <c r="J31" s="66"/>
      <c r="K31" s="66"/>
      <c r="L31" s="66">
        <f t="shared" si="44"/>
        <v>0</v>
      </c>
      <c r="M31" s="66"/>
      <c r="N31" s="66"/>
      <c r="O31" s="152">
        <f t="shared" si="45"/>
        <v>0</v>
      </c>
      <c r="P31" s="199"/>
      <c r="Q31" s="66"/>
      <c r="R31" s="66"/>
      <c r="S31" s="66"/>
      <c r="T31" s="66"/>
      <c r="U31" s="66"/>
      <c r="V31" s="5"/>
      <c r="W31" s="5"/>
      <c r="X31" s="5"/>
      <c r="Y31" s="5"/>
      <c r="Z31" s="5"/>
    </row>
    <row r="32" spans="1:26" ht="12" customHeight="1" x14ac:dyDescent="0.2">
      <c r="A32" s="360" t="s">
        <v>451</v>
      </c>
      <c r="B32" s="801" t="s">
        <v>452</v>
      </c>
      <c r="C32" s="785"/>
      <c r="D32" s="384">
        <f t="shared" si="16"/>
        <v>0</v>
      </c>
      <c r="E32" s="385">
        <f t="shared" ref="E32:F32" si="48">+H32+K32+N32+Q32+T32</f>
        <v>0</v>
      </c>
      <c r="F32" s="386">
        <f t="shared" si="48"/>
        <v>0</v>
      </c>
      <c r="G32" s="199"/>
      <c r="H32" s="66"/>
      <c r="I32" s="66">
        <f t="shared" si="43"/>
        <v>0</v>
      </c>
      <c r="J32" s="66"/>
      <c r="K32" s="66"/>
      <c r="L32" s="66">
        <f t="shared" si="44"/>
        <v>0</v>
      </c>
      <c r="M32" s="66"/>
      <c r="N32" s="66"/>
      <c r="O32" s="152">
        <f t="shared" si="45"/>
        <v>0</v>
      </c>
      <c r="P32" s="199"/>
      <c r="Q32" s="66"/>
      <c r="R32" s="66"/>
      <c r="S32" s="66"/>
      <c r="T32" s="66"/>
      <c r="U32" s="66"/>
      <c r="V32" s="5"/>
      <c r="W32" s="5"/>
      <c r="X32" s="5"/>
      <c r="Y32" s="5"/>
      <c r="Z32" s="5"/>
    </row>
    <row r="33" spans="1:26" ht="12" customHeight="1" x14ac:dyDescent="0.2">
      <c r="A33" s="360" t="s">
        <v>453</v>
      </c>
      <c r="B33" s="801" t="s">
        <v>454</v>
      </c>
      <c r="C33" s="785"/>
      <c r="D33" s="384">
        <f t="shared" si="16"/>
        <v>0</v>
      </c>
      <c r="E33" s="385">
        <f t="shared" ref="E33:F33" si="49">+H33+K33+N33+Q33+T33</f>
        <v>0</v>
      </c>
      <c r="F33" s="386">
        <f t="shared" si="49"/>
        <v>0</v>
      </c>
      <c r="G33" s="199"/>
      <c r="H33" s="66"/>
      <c r="I33" s="66">
        <f t="shared" si="43"/>
        <v>0</v>
      </c>
      <c r="J33" s="66"/>
      <c r="K33" s="66"/>
      <c r="L33" s="66">
        <f t="shared" si="44"/>
        <v>0</v>
      </c>
      <c r="M33" s="66"/>
      <c r="N33" s="66"/>
      <c r="O33" s="152">
        <f t="shared" si="45"/>
        <v>0</v>
      </c>
      <c r="P33" s="199"/>
      <c r="Q33" s="66"/>
      <c r="R33" s="66"/>
      <c r="S33" s="66"/>
      <c r="T33" s="66"/>
      <c r="U33" s="66"/>
      <c r="V33" s="5"/>
      <c r="W33" s="5"/>
      <c r="X33" s="5"/>
      <c r="Y33" s="5"/>
      <c r="Z33" s="5"/>
    </row>
    <row r="34" spans="1:26" ht="12" customHeight="1" x14ac:dyDescent="0.2">
      <c r="A34" s="355" t="s">
        <v>401</v>
      </c>
      <c r="B34" s="802" t="s">
        <v>402</v>
      </c>
      <c r="C34" s="785"/>
      <c r="D34" s="281">
        <f t="shared" si="16"/>
        <v>320</v>
      </c>
      <c r="E34" s="282">
        <f t="shared" ref="E34:F34" si="50">+H34+K34+N34+Q34+T34</f>
        <v>0</v>
      </c>
      <c r="F34" s="283">
        <f t="shared" si="50"/>
        <v>320</v>
      </c>
      <c r="G34" s="203">
        <f t="shared" ref="G34:U34" si="51">SUM(G29:G33)</f>
        <v>200</v>
      </c>
      <c r="H34" s="54">
        <f t="shared" si="51"/>
        <v>0</v>
      </c>
      <c r="I34" s="54">
        <f t="shared" si="51"/>
        <v>200</v>
      </c>
      <c r="J34" s="54">
        <f t="shared" si="51"/>
        <v>0</v>
      </c>
      <c r="K34" s="54">
        <f t="shared" si="51"/>
        <v>0</v>
      </c>
      <c r="L34" s="54">
        <f t="shared" si="51"/>
        <v>0</v>
      </c>
      <c r="M34" s="54">
        <f t="shared" si="51"/>
        <v>120</v>
      </c>
      <c r="N34" s="54">
        <f t="shared" si="51"/>
        <v>0</v>
      </c>
      <c r="O34" s="158">
        <f t="shared" si="51"/>
        <v>120</v>
      </c>
      <c r="P34" s="203">
        <f t="shared" si="51"/>
        <v>0</v>
      </c>
      <c r="Q34" s="54">
        <f t="shared" si="51"/>
        <v>0</v>
      </c>
      <c r="R34" s="54">
        <f t="shared" si="51"/>
        <v>0</v>
      </c>
      <c r="S34" s="54">
        <f t="shared" si="51"/>
        <v>0</v>
      </c>
      <c r="T34" s="54">
        <f t="shared" si="51"/>
        <v>0</v>
      </c>
      <c r="U34" s="54">
        <f t="shared" si="51"/>
        <v>0</v>
      </c>
      <c r="V34" s="76"/>
      <c r="W34" s="76"/>
      <c r="X34" s="76"/>
      <c r="Y34" s="76"/>
      <c r="Z34" s="76"/>
    </row>
    <row r="35" spans="1:26" ht="12" customHeight="1" x14ac:dyDescent="0.2">
      <c r="A35" s="369" t="s">
        <v>403</v>
      </c>
      <c r="B35" s="811" t="s">
        <v>126</v>
      </c>
      <c r="C35" s="827"/>
      <c r="D35" s="370">
        <f t="shared" ref="D35:U35" si="52">+D34+D28+D25+D17+D14</f>
        <v>2439</v>
      </c>
      <c r="E35" s="371">
        <f t="shared" si="52"/>
        <v>0</v>
      </c>
      <c r="F35" s="193">
        <f t="shared" si="52"/>
        <v>2439</v>
      </c>
      <c r="G35" s="192">
        <f t="shared" si="52"/>
        <v>1250</v>
      </c>
      <c r="H35" s="371">
        <f t="shared" si="52"/>
        <v>0</v>
      </c>
      <c r="I35" s="371">
        <f t="shared" si="52"/>
        <v>1250</v>
      </c>
      <c r="J35" s="371">
        <f t="shared" si="52"/>
        <v>626</v>
      </c>
      <c r="K35" s="371">
        <f t="shared" si="52"/>
        <v>0</v>
      </c>
      <c r="L35" s="371">
        <f t="shared" si="52"/>
        <v>626</v>
      </c>
      <c r="M35" s="371">
        <f t="shared" si="52"/>
        <v>563</v>
      </c>
      <c r="N35" s="371">
        <f t="shared" si="52"/>
        <v>0</v>
      </c>
      <c r="O35" s="193">
        <f t="shared" si="52"/>
        <v>563</v>
      </c>
      <c r="P35" s="192">
        <f t="shared" si="52"/>
        <v>0</v>
      </c>
      <c r="Q35" s="371">
        <f t="shared" si="52"/>
        <v>0</v>
      </c>
      <c r="R35" s="371">
        <f t="shared" si="52"/>
        <v>0</v>
      </c>
      <c r="S35" s="371">
        <f t="shared" si="52"/>
        <v>0</v>
      </c>
      <c r="T35" s="371">
        <f t="shared" si="52"/>
        <v>0</v>
      </c>
      <c r="U35" s="371">
        <f t="shared" si="52"/>
        <v>0</v>
      </c>
      <c r="V35" s="76"/>
      <c r="W35" s="76"/>
      <c r="X35" s="76"/>
      <c r="Y35" s="76"/>
      <c r="Z35" s="76"/>
    </row>
    <row r="36" spans="1:26" ht="9.75" customHeight="1" x14ac:dyDescent="0.2">
      <c r="A36" s="290"/>
      <c r="B36" s="321"/>
      <c r="C36" s="372"/>
      <c r="D36" s="373"/>
      <c r="E36" s="374"/>
      <c r="F36" s="375"/>
      <c r="G36" s="374"/>
      <c r="H36" s="374"/>
      <c r="I36" s="199"/>
      <c r="J36" s="374"/>
      <c r="K36" s="374"/>
      <c r="L36" s="199"/>
      <c r="M36" s="374"/>
      <c r="N36" s="374"/>
      <c r="O36" s="375"/>
      <c r="P36" s="374"/>
      <c r="Q36" s="374"/>
      <c r="R36" s="199"/>
      <c r="S36" s="374"/>
      <c r="T36" s="374"/>
      <c r="U36" s="199"/>
      <c r="V36" s="5"/>
      <c r="W36" s="5"/>
      <c r="X36" s="5"/>
      <c r="Y36" s="5"/>
      <c r="Z36" s="5"/>
    </row>
    <row r="37" spans="1:26" ht="12" customHeight="1" x14ac:dyDescent="0.2">
      <c r="A37" s="387" t="s">
        <v>467</v>
      </c>
      <c r="B37" s="795" t="s">
        <v>468</v>
      </c>
      <c r="C37" s="783"/>
      <c r="D37" s="384">
        <f t="shared" ref="D37:F37" si="53">+G37+J37+M37+S37</f>
        <v>236</v>
      </c>
      <c r="E37" s="385">
        <f t="shared" si="53"/>
        <v>0</v>
      </c>
      <c r="F37" s="386">
        <f t="shared" si="53"/>
        <v>236</v>
      </c>
      <c r="G37" s="388">
        <v>236</v>
      </c>
      <c r="H37" s="385"/>
      <c r="I37" s="385">
        <f t="shared" ref="I37:I44" si="54">+H37+G37</f>
        <v>236</v>
      </c>
      <c r="J37" s="385"/>
      <c r="K37" s="385"/>
      <c r="L37" s="385">
        <f t="shared" ref="L37:L44" si="55">+K37+J37</f>
        <v>0</v>
      </c>
      <c r="M37" s="385"/>
      <c r="N37" s="385"/>
      <c r="O37" s="386"/>
      <c r="P37" s="388"/>
      <c r="Q37" s="385"/>
      <c r="R37" s="385"/>
      <c r="S37" s="385"/>
      <c r="T37" s="385"/>
      <c r="U37" s="385"/>
      <c r="V37" s="5"/>
      <c r="W37" s="5"/>
      <c r="X37" s="5"/>
      <c r="Y37" s="5"/>
      <c r="Z37" s="5"/>
    </row>
    <row r="38" spans="1:26" ht="12" customHeight="1" x14ac:dyDescent="0.2">
      <c r="A38" s="360" t="s">
        <v>469</v>
      </c>
      <c r="B38" s="801" t="s">
        <v>470</v>
      </c>
      <c r="C38" s="785"/>
      <c r="D38" s="384">
        <f t="shared" ref="D38:F38" si="56">+G38+J38+M38+S38</f>
        <v>0</v>
      </c>
      <c r="E38" s="385">
        <f t="shared" si="56"/>
        <v>0</v>
      </c>
      <c r="F38" s="386">
        <f t="shared" si="56"/>
        <v>0</v>
      </c>
      <c r="G38" s="199"/>
      <c r="H38" s="66"/>
      <c r="I38" s="385">
        <f t="shared" si="54"/>
        <v>0</v>
      </c>
      <c r="J38" s="66"/>
      <c r="K38" s="66"/>
      <c r="L38" s="385">
        <f t="shared" si="55"/>
        <v>0</v>
      </c>
      <c r="M38" s="66"/>
      <c r="N38" s="66"/>
      <c r="O38" s="152"/>
      <c r="P38" s="199"/>
      <c r="Q38" s="66"/>
      <c r="R38" s="66"/>
      <c r="S38" s="66"/>
      <c r="T38" s="66"/>
      <c r="U38" s="66"/>
      <c r="V38" s="5"/>
      <c r="W38" s="5"/>
      <c r="X38" s="5"/>
      <c r="Y38" s="5"/>
      <c r="Z38" s="5"/>
    </row>
    <row r="39" spans="1:26" ht="12" customHeight="1" x14ac:dyDescent="0.2">
      <c r="A39" s="389" t="s">
        <v>469</v>
      </c>
      <c r="B39" s="390"/>
      <c r="C39" s="391" t="s">
        <v>528</v>
      </c>
      <c r="D39" s="384">
        <f t="shared" ref="D39:F39" si="57">+G39+J39+M39+S39</f>
        <v>0</v>
      </c>
      <c r="E39" s="385">
        <f t="shared" si="57"/>
        <v>0</v>
      </c>
      <c r="F39" s="386">
        <f t="shared" si="57"/>
        <v>0</v>
      </c>
      <c r="G39" s="392"/>
      <c r="H39" s="393"/>
      <c r="I39" s="385">
        <f t="shared" si="54"/>
        <v>0</v>
      </c>
      <c r="J39" s="393"/>
      <c r="K39" s="393"/>
      <c r="L39" s="385">
        <f t="shared" si="55"/>
        <v>0</v>
      </c>
      <c r="M39" s="393"/>
      <c r="N39" s="393"/>
      <c r="O39" s="394"/>
      <c r="P39" s="392"/>
      <c r="Q39" s="393"/>
      <c r="R39" s="393"/>
      <c r="S39" s="393"/>
      <c r="T39" s="393"/>
      <c r="U39" s="393"/>
      <c r="V39" s="84"/>
      <c r="W39" s="84"/>
      <c r="X39" s="84"/>
      <c r="Y39" s="84"/>
      <c r="Z39" s="84"/>
    </row>
    <row r="40" spans="1:26" ht="12" customHeight="1" x14ac:dyDescent="0.2">
      <c r="A40" s="360" t="s">
        <v>471</v>
      </c>
      <c r="B40" s="801" t="s">
        <v>472</v>
      </c>
      <c r="C40" s="785"/>
      <c r="D40" s="384">
        <f t="shared" ref="D40:F40" si="58">+G40+J40+M40+S40</f>
        <v>0</v>
      </c>
      <c r="E40" s="385">
        <f t="shared" si="58"/>
        <v>0</v>
      </c>
      <c r="F40" s="386">
        <f t="shared" si="58"/>
        <v>0</v>
      </c>
      <c r="G40" s="199"/>
      <c r="H40" s="66"/>
      <c r="I40" s="385">
        <f t="shared" si="54"/>
        <v>0</v>
      </c>
      <c r="J40" s="66"/>
      <c r="K40" s="66"/>
      <c r="L40" s="385">
        <f t="shared" si="55"/>
        <v>0</v>
      </c>
      <c r="M40" s="66"/>
      <c r="N40" s="66"/>
      <c r="O40" s="152"/>
      <c r="P40" s="199"/>
      <c r="Q40" s="66"/>
      <c r="R40" s="66"/>
      <c r="S40" s="66"/>
      <c r="T40" s="66"/>
      <c r="U40" s="66"/>
      <c r="V40" s="5"/>
      <c r="W40" s="5"/>
      <c r="X40" s="5"/>
      <c r="Y40" s="5"/>
      <c r="Z40" s="5"/>
    </row>
    <row r="41" spans="1:26" ht="12" customHeight="1" x14ac:dyDescent="0.2">
      <c r="A41" s="360" t="s">
        <v>473</v>
      </c>
      <c r="B41" s="801" t="s">
        <v>474</v>
      </c>
      <c r="C41" s="785"/>
      <c r="D41" s="384">
        <f t="shared" ref="D41:F41" si="59">+G41+J41+M41+S41</f>
        <v>125</v>
      </c>
      <c r="E41" s="385">
        <f t="shared" si="59"/>
        <v>0</v>
      </c>
      <c r="F41" s="386">
        <f t="shared" si="59"/>
        <v>125</v>
      </c>
      <c r="G41" s="199">
        <v>125</v>
      </c>
      <c r="H41" s="66"/>
      <c r="I41" s="385">
        <f t="shared" si="54"/>
        <v>125</v>
      </c>
      <c r="J41" s="66"/>
      <c r="K41" s="66"/>
      <c r="L41" s="385">
        <f t="shared" si="55"/>
        <v>0</v>
      </c>
      <c r="M41" s="66"/>
      <c r="N41" s="66"/>
      <c r="O41" s="152"/>
      <c r="P41" s="199"/>
      <c r="Q41" s="66"/>
      <c r="R41" s="66"/>
      <c r="S41" s="66"/>
      <c r="T41" s="66"/>
      <c r="U41" s="66"/>
      <c r="V41" s="5"/>
      <c r="W41" s="5"/>
      <c r="X41" s="5"/>
      <c r="Y41" s="5"/>
      <c r="Z41" s="5"/>
    </row>
    <row r="42" spans="1:26" ht="12" customHeight="1" x14ac:dyDescent="0.2">
      <c r="A42" s="360" t="s">
        <v>475</v>
      </c>
      <c r="B42" s="801" t="s">
        <v>476</v>
      </c>
      <c r="C42" s="785"/>
      <c r="D42" s="384">
        <f t="shared" ref="D42:F42" si="60">+G42+J42+M42+S42</f>
        <v>0</v>
      </c>
      <c r="E42" s="385">
        <f t="shared" si="60"/>
        <v>0</v>
      </c>
      <c r="F42" s="386">
        <f t="shared" si="60"/>
        <v>0</v>
      </c>
      <c r="G42" s="199"/>
      <c r="H42" s="66"/>
      <c r="I42" s="385">
        <f t="shared" si="54"/>
        <v>0</v>
      </c>
      <c r="J42" s="66"/>
      <c r="K42" s="66"/>
      <c r="L42" s="385">
        <f t="shared" si="55"/>
        <v>0</v>
      </c>
      <c r="M42" s="66"/>
      <c r="N42" s="66"/>
      <c r="O42" s="152"/>
      <c r="P42" s="199"/>
      <c r="Q42" s="66"/>
      <c r="R42" s="66"/>
      <c r="S42" s="66"/>
      <c r="T42" s="66"/>
      <c r="U42" s="66"/>
      <c r="V42" s="5"/>
      <c r="W42" s="5"/>
      <c r="X42" s="5"/>
      <c r="Y42" s="5"/>
      <c r="Z42" s="5"/>
    </row>
    <row r="43" spans="1:26" ht="12" customHeight="1" x14ac:dyDescent="0.2">
      <c r="A43" s="360" t="s">
        <v>477</v>
      </c>
      <c r="B43" s="801" t="s">
        <v>478</v>
      </c>
      <c r="C43" s="785"/>
      <c r="D43" s="384">
        <f t="shared" ref="D43:F43" si="61">+G43+J43+M43+S43</f>
        <v>0</v>
      </c>
      <c r="E43" s="385">
        <f t="shared" si="61"/>
        <v>0</v>
      </c>
      <c r="F43" s="386">
        <f t="shared" si="61"/>
        <v>0</v>
      </c>
      <c r="G43" s="199"/>
      <c r="H43" s="66"/>
      <c r="I43" s="385">
        <f t="shared" si="54"/>
        <v>0</v>
      </c>
      <c r="J43" s="66"/>
      <c r="K43" s="66"/>
      <c r="L43" s="385">
        <f t="shared" si="55"/>
        <v>0</v>
      </c>
      <c r="M43" s="66"/>
      <c r="N43" s="66"/>
      <c r="O43" s="152"/>
      <c r="P43" s="199"/>
      <c r="Q43" s="66"/>
      <c r="R43" s="66"/>
      <c r="S43" s="66"/>
      <c r="T43" s="66"/>
      <c r="U43" s="66"/>
      <c r="V43" s="5"/>
      <c r="W43" s="5"/>
      <c r="X43" s="5"/>
      <c r="Y43" s="5"/>
      <c r="Z43" s="5"/>
    </row>
    <row r="44" spans="1:26" ht="12" customHeight="1" x14ac:dyDescent="0.2">
      <c r="A44" s="360" t="s">
        <v>479</v>
      </c>
      <c r="B44" s="801" t="s">
        <v>480</v>
      </c>
      <c r="C44" s="785"/>
      <c r="D44" s="384">
        <f t="shared" ref="D44:F44" si="62">+G44+J44+M44+S44</f>
        <v>99</v>
      </c>
      <c r="E44" s="385">
        <f t="shared" si="62"/>
        <v>0</v>
      </c>
      <c r="F44" s="386">
        <f t="shared" si="62"/>
        <v>99</v>
      </c>
      <c r="G44" s="199">
        <f>35+64</f>
        <v>99</v>
      </c>
      <c r="H44" s="66"/>
      <c r="I44" s="385">
        <f t="shared" si="54"/>
        <v>99</v>
      </c>
      <c r="J44" s="66"/>
      <c r="K44" s="66"/>
      <c r="L44" s="385">
        <f t="shared" si="55"/>
        <v>0</v>
      </c>
      <c r="M44" s="66"/>
      <c r="N44" s="66"/>
      <c r="O44" s="152"/>
      <c r="P44" s="199"/>
      <c r="Q44" s="66"/>
      <c r="R44" s="66"/>
      <c r="S44" s="66"/>
      <c r="T44" s="66"/>
      <c r="U44" s="66"/>
      <c r="V44" s="5"/>
      <c r="W44" s="5"/>
      <c r="X44" s="5"/>
      <c r="Y44" s="5"/>
      <c r="Z44" s="5"/>
    </row>
    <row r="45" spans="1:26" ht="12" customHeight="1" x14ac:dyDescent="0.2">
      <c r="A45" s="369" t="s">
        <v>407</v>
      </c>
      <c r="B45" s="811" t="s">
        <v>140</v>
      </c>
      <c r="C45" s="827"/>
      <c r="D45" s="370">
        <f t="shared" ref="D45:U45" si="63">+D44+D43+D42+D41+D40+D38+D37</f>
        <v>460</v>
      </c>
      <c r="E45" s="371">
        <f t="shared" si="63"/>
        <v>0</v>
      </c>
      <c r="F45" s="193">
        <f t="shared" si="63"/>
        <v>460</v>
      </c>
      <c r="G45" s="192">
        <f t="shared" si="63"/>
        <v>460</v>
      </c>
      <c r="H45" s="371">
        <f t="shared" si="63"/>
        <v>0</v>
      </c>
      <c r="I45" s="371">
        <f t="shared" si="63"/>
        <v>460</v>
      </c>
      <c r="J45" s="371">
        <f t="shared" si="63"/>
        <v>0</v>
      </c>
      <c r="K45" s="371">
        <f t="shared" si="63"/>
        <v>0</v>
      </c>
      <c r="L45" s="371">
        <f t="shared" si="63"/>
        <v>0</v>
      </c>
      <c r="M45" s="371">
        <f t="shared" si="63"/>
        <v>0</v>
      </c>
      <c r="N45" s="371">
        <f t="shared" si="63"/>
        <v>0</v>
      </c>
      <c r="O45" s="193">
        <f t="shared" si="63"/>
        <v>0</v>
      </c>
      <c r="P45" s="192">
        <f t="shared" si="63"/>
        <v>0</v>
      </c>
      <c r="Q45" s="371">
        <f t="shared" si="63"/>
        <v>0</v>
      </c>
      <c r="R45" s="371">
        <f t="shared" si="63"/>
        <v>0</v>
      </c>
      <c r="S45" s="371">
        <f t="shared" si="63"/>
        <v>0</v>
      </c>
      <c r="T45" s="371">
        <f t="shared" si="63"/>
        <v>0</v>
      </c>
      <c r="U45" s="371">
        <f t="shared" si="63"/>
        <v>0</v>
      </c>
      <c r="V45" s="76"/>
      <c r="W45" s="76"/>
      <c r="X45" s="76"/>
      <c r="Y45" s="76"/>
      <c r="Z45" s="76"/>
    </row>
    <row r="46" spans="1:26" ht="9" customHeight="1" x14ac:dyDescent="0.2">
      <c r="A46" s="290"/>
      <c r="B46" s="321"/>
      <c r="C46" s="372"/>
      <c r="D46" s="373"/>
      <c r="E46" s="374"/>
      <c r="F46" s="375"/>
      <c r="G46" s="374"/>
      <c r="H46" s="374"/>
      <c r="I46" s="374"/>
      <c r="J46" s="374"/>
      <c r="K46" s="374"/>
      <c r="L46" s="199"/>
      <c r="M46" s="374"/>
      <c r="N46" s="374"/>
      <c r="O46" s="375"/>
      <c r="P46" s="374"/>
      <c r="Q46" s="374"/>
      <c r="R46" s="199"/>
      <c r="S46" s="374"/>
      <c r="T46" s="374"/>
      <c r="U46" s="199"/>
      <c r="V46" s="5"/>
      <c r="W46" s="5"/>
      <c r="X46" s="5"/>
      <c r="Y46" s="5"/>
      <c r="Z46" s="5"/>
    </row>
    <row r="47" spans="1:26" ht="12" hidden="1" customHeight="1" x14ac:dyDescent="0.2">
      <c r="A47" s="360" t="s">
        <v>481</v>
      </c>
      <c r="B47" s="801" t="s">
        <v>482</v>
      </c>
      <c r="C47" s="785"/>
      <c r="D47" s="300"/>
      <c r="E47" s="66"/>
      <c r="F47" s="152"/>
      <c r="G47" s="199"/>
      <c r="H47" s="66"/>
      <c r="I47" s="66"/>
      <c r="J47" s="66"/>
      <c r="K47" s="66"/>
      <c r="L47" s="66"/>
      <c r="M47" s="66"/>
      <c r="N47" s="66"/>
      <c r="O47" s="152"/>
      <c r="P47" s="199"/>
      <c r="Q47" s="66"/>
      <c r="R47" s="66"/>
      <c r="S47" s="66"/>
      <c r="T47" s="66"/>
      <c r="U47" s="66"/>
      <c r="V47" s="5"/>
      <c r="W47" s="5"/>
      <c r="X47" s="5"/>
      <c r="Y47" s="5"/>
      <c r="Z47" s="5"/>
    </row>
    <row r="48" spans="1:26" ht="12" hidden="1" customHeight="1" x14ac:dyDescent="0.2">
      <c r="A48" s="360" t="s">
        <v>483</v>
      </c>
      <c r="B48" s="801" t="s">
        <v>484</v>
      </c>
      <c r="C48" s="785"/>
      <c r="D48" s="300"/>
      <c r="E48" s="66"/>
      <c r="F48" s="152"/>
      <c r="G48" s="199"/>
      <c r="H48" s="66"/>
      <c r="I48" s="66"/>
      <c r="J48" s="66"/>
      <c r="K48" s="66"/>
      <c r="L48" s="66"/>
      <c r="M48" s="66"/>
      <c r="N48" s="66"/>
      <c r="O48" s="152"/>
      <c r="P48" s="199"/>
      <c r="Q48" s="66"/>
      <c r="R48" s="66"/>
      <c r="S48" s="66"/>
      <c r="T48" s="66"/>
      <c r="U48" s="66"/>
      <c r="V48" s="5"/>
      <c r="W48" s="5"/>
      <c r="X48" s="5"/>
      <c r="Y48" s="5"/>
      <c r="Z48" s="5"/>
    </row>
    <row r="49" spans="1:26" ht="12" hidden="1" customHeight="1" x14ac:dyDescent="0.2">
      <c r="A49" s="360" t="s">
        <v>485</v>
      </c>
      <c r="B49" s="801" t="s">
        <v>486</v>
      </c>
      <c r="C49" s="785"/>
      <c r="D49" s="300"/>
      <c r="E49" s="66"/>
      <c r="F49" s="152"/>
      <c r="G49" s="199"/>
      <c r="H49" s="66"/>
      <c r="I49" s="66"/>
      <c r="J49" s="66"/>
      <c r="K49" s="66"/>
      <c r="L49" s="66"/>
      <c r="M49" s="66"/>
      <c r="N49" s="66"/>
      <c r="O49" s="152"/>
      <c r="P49" s="199"/>
      <c r="Q49" s="66"/>
      <c r="R49" s="66"/>
      <c r="S49" s="66"/>
      <c r="T49" s="66"/>
      <c r="U49" s="66"/>
      <c r="V49" s="5"/>
      <c r="W49" s="5"/>
      <c r="X49" s="5"/>
      <c r="Y49" s="5"/>
      <c r="Z49" s="5"/>
    </row>
    <row r="50" spans="1:26" ht="15" hidden="1" customHeight="1" x14ac:dyDescent="0.2">
      <c r="A50" s="360" t="s">
        <v>487</v>
      </c>
      <c r="B50" s="801" t="s">
        <v>488</v>
      </c>
      <c r="C50" s="785"/>
      <c r="D50" s="300"/>
      <c r="E50" s="66"/>
      <c r="F50" s="152"/>
      <c r="G50" s="199"/>
      <c r="H50" s="66"/>
      <c r="I50" s="66"/>
      <c r="J50" s="66"/>
      <c r="K50" s="66"/>
      <c r="L50" s="66"/>
      <c r="M50" s="66"/>
      <c r="N50" s="66"/>
      <c r="O50" s="152"/>
      <c r="P50" s="199"/>
      <c r="Q50" s="66"/>
      <c r="R50" s="66"/>
      <c r="S50" s="66"/>
      <c r="T50" s="66"/>
      <c r="U50" s="66"/>
      <c r="V50" s="5"/>
      <c r="W50" s="5"/>
      <c r="X50" s="5"/>
      <c r="Y50" s="5"/>
      <c r="Z50" s="5"/>
    </row>
    <row r="51" spans="1:26" ht="12" customHeight="1" x14ac:dyDescent="0.2">
      <c r="A51" s="369" t="s">
        <v>408</v>
      </c>
      <c r="B51" s="811" t="s">
        <v>145</v>
      </c>
      <c r="C51" s="827"/>
      <c r="D51" s="370"/>
      <c r="E51" s="371"/>
      <c r="F51" s="193"/>
      <c r="G51" s="192"/>
      <c r="H51" s="371"/>
      <c r="I51" s="371"/>
      <c r="J51" s="371"/>
      <c r="K51" s="371"/>
      <c r="L51" s="371"/>
      <c r="M51" s="371"/>
      <c r="N51" s="371"/>
      <c r="O51" s="193"/>
      <c r="P51" s="192"/>
      <c r="Q51" s="371"/>
      <c r="R51" s="371"/>
      <c r="S51" s="371"/>
      <c r="T51" s="371"/>
      <c r="U51" s="371"/>
      <c r="V51" s="76"/>
      <c r="W51" s="76"/>
      <c r="X51" s="76"/>
      <c r="Y51" s="76"/>
      <c r="Z51" s="76"/>
    </row>
    <row r="52" spans="1:26" ht="7.5" customHeight="1" x14ac:dyDescent="0.2">
      <c r="A52" s="290"/>
      <c r="B52" s="321"/>
      <c r="C52" s="372"/>
      <c r="D52" s="373"/>
      <c r="E52" s="374"/>
      <c r="F52" s="375"/>
      <c r="G52" s="374"/>
      <c r="H52" s="374"/>
      <c r="I52" s="374"/>
      <c r="J52" s="374"/>
      <c r="K52" s="374"/>
      <c r="L52" s="374"/>
      <c r="M52" s="374"/>
      <c r="N52" s="374"/>
      <c r="O52" s="375"/>
      <c r="P52" s="374"/>
      <c r="Q52" s="374"/>
      <c r="R52" s="374"/>
      <c r="S52" s="374"/>
      <c r="T52" s="374"/>
      <c r="U52" s="374"/>
      <c r="V52" s="5"/>
      <c r="W52" s="5"/>
      <c r="X52" s="5"/>
      <c r="Y52" s="5"/>
      <c r="Z52" s="5"/>
    </row>
    <row r="53" spans="1:26" ht="12" hidden="1" customHeight="1" x14ac:dyDescent="0.2">
      <c r="A53" s="280" t="s">
        <v>489</v>
      </c>
      <c r="B53" s="795" t="s">
        <v>490</v>
      </c>
      <c r="C53" s="783"/>
      <c r="D53" s="395"/>
      <c r="E53" s="396"/>
      <c r="F53" s="397"/>
      <c r="G53" s="396"/>
      <c r="H53" s="396"/>
      <c r="I53" s="396"/>
      <c r="J53" s="396"/>
      <c r="K53" s="396"/>
      <c r="L53" s="396"/>
      <c r="M53" s="396"/>
      <c r="N53" s="396"/>
      <c r="O53" s="397"/>
      <c r="P53" s="396"/>
      <c r="Q53" s="396"/>
      <c r="R53" s="396"/>
      <c r="S53" s="396"/>
      <c r="T53" s="396"/>
      <c r="U53" s="396"/>
      <c r="V53" s="5"/>
      <c r="W53" s="5"/>
      <c r="X53" s="5"/>
      <c r="Y53" s="5"/>
      <c r="Z53" s="5"/>
    </row>
    <row r="54" spans="1:26" ht="12" hidden="1" customHeight="1" x14ac:dyDescent="0.2">
      <c r="A54" s="280" t="s">
        <v>491</v>
      </c>
      <c r="B54" s="801" t="s">
        <v>492</v>
      </c>
      <c r="C54" s="785"/>
      <c r="D54" s="395"/>
      <c r="E54" s="396"/>
      <c r="F54" s="397"/>
      <c r="G54" s="396"/>
      <c r="H54" s="396"/>
      <c r="I54" s="396"/>
      <c r="J54" s="396"/>
      <c r="K54" s="396"/>
      <c r="L54" s="396"/>
      <c r="M54" s="396"/>
      <c r="N54" s="396"/>
      <c r="O54" s="397"/>
      <c r="P54" s="396"/>
      <c r="Q54" s="396"/>
      <c r="R54" s="396"/>
      <c r="S54" s="396"/>
      <c r="T54" s="396"/>
      <c r="U54" s="396"/>
      <c r="V54" s="5"/>
      <c r="W54" s="5"/>
      <c r="X54" s="5"/>
      <c r="Y54" s="5"/>
      <c r="Z54" s="5"/>
    </row>
    <row r="55" spans="1:26" ht="12" hidden="1" customHeight="1" x14ac:dyDescent="0.2">
      <c r="A55" s="387" t="s">
        <v>493</v>
      </c>
      <c r="B55" s="795" t="s">
        <v>494</v>
      </c>
      <c r="C55" s="783"/>
      <c r="D55" s="384"/>
      <c r="E55" s="385"/>
      <c r="F55" s="386"/>
      <c r="G55" s="388"/>
      <c r="H55" s="385"/>
      <c r="I55" s="385"/>
      <c r="J55" s="385"/>
      <c r="K55" s="385"/>
      <c r="L55" s="385"/>
      <c r="M55" s="385"/>
      <c r="N55" s="385"/>
      <c r="O55" s="386"/>
      <c r="P55" s="388"/>
      <c r="Q55" s="385"/>
      <c r="R55" s="385"/>
      <c r="S55" s="385"/>
      <c r="T55" s="385"/>
      <c r="U55" s="385"/>
      <c r="V55" s="5"/>
      <c r="W55" s="5"/>
      <c r="X55" s="5"/>
      <c r="Y55" s="5"/>
      <c r="Z55" s="5"/>
    </row>
    <row r="56" spans="1:26" ht="12" customHeight="1" x14ac:dyDescent="0.2">
      <c r="A56" s="398" t="s">
        <v>409</v>
      </c>
      <c r="B56" s="797" t="s">
        <v>149</v>
      </c>
      <c r="C56" s="794"/>
      <c r="D56" s="399"/>
      <c r="E56" s="400"/>
      <c r="F56" s="401"/>
      <c r="G56" s="210"/>
      <c r="H56" s="400"/>
      <c r="I56" s="400"/>
      <c r="J56" s="400"/>
      <c r="K56" s="400"/>
      <c r="L56" s="400"/>
      <c r="M56" s="400"/>
      <c r="N56" s="400"/>
      <c r="O56" s="401"/>
      <c r="P56" s="210"/>
      <c r="Q56" s="400"/>
      <c r="R56" s="400"/>
      <c r="S56" s="400"/>
      <c r="T56" s="400"/>
      <c r="U56" s="400"/>
      <c r="V56" s="76"/>
      <c r="W56" s="76"/>
      <c r="X56" s="76"/>
      <c r="Y56" s="76"/>
      <c r="Z56" s="76"/>
    </row>
    <row r="57" spans="1:26" ht="12" customHeight="1" x14ac:dyDescent="0.2">
      <c r="A57" s="290"/>
      <c r="B57" s="340"/>
      <c r="C57" s="402"/>
      <c r="D57" s="373"/>
      <c r="E57" s="374"/>
      <c r="F57" s="375"/>
      <c r="G57" s="374"/>
      <c r="H57" s="374"/>
      <c r="I57" s="374"/>
      <c r="J57" s="374"/>
      <c r="K57" s="374"/>
      <c r="L57" s="199"/>
      <c r="M57" s="374"/>
      <c r="N57" s="374"/>
      <c r="O57" s="375"/>
      <c r="P57" s="374"/>
      <c r="Q57" s="374"/>
      <c r="R57" s="199"/>
      <c r="S57" s="374"/>
      <c r="T57" s="374"/>
      <c r="U57" s="199"/>
      <c r="V57" s="5"/>
      <c r="W57" s="5"/>
      <c r="X57" s="5"/>
      <c r="Y57" s="5"/>
      <c r="Z57" s="5"/>
    </row>
    <row r="58" spans="1:26" ht="12" customHeight="1" x14ac:dyDescent="0.2">
      <c r="A58" s="403" t="s">
        <v>410</v>
      </c>
      <c r="B58" s="828" t="s">
        <v>411</v>
      </c>
      <c r="C58" s="781"/>
      <c r="D58" s="404">
        <f t="shared" ref="D58:U58" si="64">+D56+D51+D45+D35+D9+D7</f>
        <v>23745</v>
      </c>
      <c r="E58" s="405">
        <f t="shared" si="64"/>
        <v>0</v>
      </c>
      <c r="F58" s="406">
        <f t="shared" si="64"/>
        <v>23745</v>
      </c>
      <c r="G58" s="407">
        <f t="shared" si="64"/>
        <v>16527</v>
      </c>
      <c r="H58" s="405">
        <f t="shared" si="64"/>
        <v>0</v>
      </c>
      <c r="I58" s="405">
        <f t="shared" si="64"/>
        <v>16527</v>
      </c>
      <c r="J58" s="405">
        <f t="shared" si="64"/>
        <v>5386</v>
      </c>
      <c r="K58" s="405">
        <f t="shared" si="64"/>
        <v>0</v>
      </c>
      <c r="L58" s="405">
        <f t="shared" si="64"/>
        <v>5386</v>
      </c>
      <c r="M58" s="405">
        <f t="shared" si="64"/>
        <v>1832</v>
      </c>
      <c r="N58" s="405">
        <f t="shared" si="64"/>
        <v>0</v>
      </c>
      <c r="O58" s="406">
        <f t="shared" si="64"/>
        <v>1832</v>
      </c>
      <c r="P58" s="284">
        <f t="shared" si="64"/>
        <v>0</v>
      </c>
      <c r="Q58" s="282">
        <f t="shared" si="64"/>
        <v>0</v>
      </c>
      <c r="R58" s="282">
        <f t="shared" si="64"/>
        <v>0</v>
      </c>
      <c r="S58" s="282">
        <f t="shared" si="64"/>
        <v>0</v>
      </c>
      <c r="T58" s="282">
        <f t="shared" si="64"/>
        <v>0</v>
      </c>
      <c r="U58" s="282">
        <f t="shared" si="64"/>
        <v>0</v>
      </c>
      <c r="V58" s="76"/>
      <c r="W58" s="76"/>
      <c r="X58" s="76"/>
      <c r="Y58" s="76"/>
      <c r="Z58" s="76"/>
    </row>
    <row r="59" spans="1:26" ht="12.75" customHeight="1" x14ac:dyDescent="0.2">
      <c r="A59" s="212"/>
      <c r="B59" s="32"/>
      <c r="C59" s="3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212"/>
      <c r="B60" s="32"/>
      <c r="C60" s="3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212"/>
      <c r="B61" s="32"/>
      <c r="C61" s="3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212"/>
      <c r="B62" s="32"/>
      <c r="C62" s="3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212"/>
      <c r="B63" s="32"/>
      <c r="C63" s="3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212"/>
      <c r="B64" s="32"/>
      <c r="C64" s="3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212"/>
      <c r="B65" s="32"/>
      <c r="C65" s="3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212"/>
      <c r="B66" s="32"/>
      <c r="C66" s="3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212"/>
      <c r="B67" s="32"/>
      <c r="C67" s="3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212"/>
      <c r="B68" s="32"/>
      <c r="C68" s="3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212"/>
      <c r="B69" s="32"/>
      <c r="C69" s="3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212"/>
      <c r="B70" s="32"/>
      <c r="C70" s="3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212"/>
      <c r="B71" s="32"/>
      <c r="C71" s="3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212"/>
      <c r="B72" s="32"/>
      <c r="C72" s="3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212"/>
      <c r="B73" s="32"/>
      <c r="C73" s="3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212"/>
      <c r="B74" s="32"/>
      <c r="C74" s="3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212"/>
      <c r="B75" s="32"/>
      <c r="C75" s="3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212"/>
      <c r="B76" s="32"/>
      <c r="C76" s="3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212"/>
      <c r="B77" s="32"/>
      <c r="C77" s="3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212"/>
      <c r="B78" s="32"/>
      <c r="C78" s="3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212"/>
      <c r="B79" s="32"/>
      <c r="C79" s="3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212"/>
      <c r="B80" s="32"/>
      <c r="C80" s="3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212"/>
      <c r="B81" s="32"/>
      <c r="C81" s="3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212"/>
      <c r="B82" s="32"/>
      <c r="C82" s="3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212"/>
      <c r="B83" s="32"/>
      <c r="C83" s="3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212"/>
      <c r="B84" s="32"/>
      <c r="C84" s="3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212"/>
      <c r="B85" s="32"/>
      <c r="C85" s="3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212"/>
      <c r="B86" s="32"/>
      <c r="C86" s="3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61"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5:C5"/>
    <mergeCell ref="B6:C6"/>
    <mergeCell ref="B7:C7"/>
    <mergeCell ref="B9:C9"/>
    <mergeCell ref="B11:C11"/>
    <mergeCell ref="S1:U1"/>
    <mergeCell ref="A2:A4"/>
    <mergeCell ref="D2:F3"/>
    <mergeCell ref="G2:I2"/>
    <mergeCell ref="J2:L2"/>
    <mergeCell ref="M2:O2"/>
    <mergeCell ref="S3:U3"/>
    <mergeCell ref="B2:C4"/>
    <mergeCell ref="P2:R2"/>
    <mergeCell ref="S2:U2"/>
    <mergeCell ref="G3:I3"/>
    <mergeCell ref="J3:L3"/>
    <mergeCell ref="M3:O3"/>
    <mergeCell ref="P3:R3"/>
    <mergeCell ref="B53:C53"/>
    <mergeCell ref="B54:C54"/>
    <mergeCell ref="B55:C55"/>
    <mergeCell ref="B56:C56"/>
    <mergeCell ref="B58:C58"/>
    <mergeCell ref="B38:C38"/>
    <mergeCell ref="B40:C40"/>
    <mergeCell ref="B41:C41"/>
    <mergeCell ref="B42:C42"/>
    <mergeCell ref="B51:C51"/>
    <mergeCell ref="B43:C43"/>
    <mergeCell ref="B44:C44"/>
    <mergeCell ref="B45:C45"/>
    <mergeCell ref="B47:C47"/>
    <mergeCell ref="B48:C48"/>
    <mergeCell ref="B49:C49"/>
    <mergeCell ref="B50:C50"/>
    <mergeCell ref="B32:C32"/>
    <mergeCell ref="B33:C33"/>
    <mergeCell ref="B34:C34"/>
    <mergeCell ref="B35:C35"/>
    <mergeCell ref="B37:C37"/>
    <mergeCell ref="B27:C27"/>
    <mergeCell ref="B28:C28"/>
    <mergeCell ref="B29:C29"/>
    <mergeCell ref="B30:C30"/>
    <mergeCell ref="B31:C31"/>
  </mergeCells>
  <printOptions horizontalCentered="1"/>
  <pageMargins left="0.11811023622047245" right="0.11811023622047245" top="0.74803149606299213" bottom="0.15748031496062992" header="0" footer="0"/>
  <pageSetup paperSize="9" orientation="landscape"/>
  <headerFooter>
    <oddHeader>&amp;CMartonvásár Város Önkormányzatának kiadásai 2020. Védőnői, iskola egészségügyi feladatok ellátása&amp;R 5/d. melléklet</oddHead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.625" customWidth="1"/>
    <col min="2" max="2" width="22.25" customWidth="1"/>
    <col min="3" max="3" width="7.5" customWidth="1"/>
    <col min="4" max="4" width="5.75" customWidth="1"/>
    <col min="5" max="5" width="5.875" customWidth="1"/>
    <col min="6" max="26" width="8" customWidth="1"/>
  </cols>
  <sheetData>
    <row r="1" spans="1:26" ht="12" customHeight="1" x14ac:dyDescent="0.2">
      <c r="A1" s="408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8.5" customHeight="1" x14ac:dyDescent="0.2">
      <c r="A2" s="833" t="s">
        <v>266</v>
      </c>
      <c r="B2" s="754"/>
      <c r="C2" s="834" t="s">
        <v>529</v>
      </c>
      <c r="D2" s="766"/>
      <c r="E2" s="754"/>
      <c r="F2" s="5"/>
      <c r="G2" s="5"/>
      <c r="H2" s="5"/>
      <c r="I2" s="5"/>
      <c r="J2" s="5"/>
      <c r="K2" s="5"/>
      <c r="L2" s="5"/>
      <c r="M2" s="5"/>
      <c r="N2" s="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820" t="s">
        <v>530</v>
      </c>
      <c r="B3" s="754"/>
      <c r="C3" s="409" t="s">
        <v>64</v>
      </c>
      <c r="D3" s="72" t="s">
        <v>65</v>
      </c>
      <c r="E3" s="72" t="s">
        <v>386</v>
      </c>
      <c r="F3" s="5"/>
      <c r="G3" s="5"/>
      <c r="H3" s="5"/>
      <c r="I3" s="5"/>
      <c r="J3" s="5"/>
      <c r="K3" s="5"/>
      <c r="L3" s="5"/>
      <c r="M3" s="5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349" t="s">
        <v>531</v>
      </c>
      <c r="B4" s="71" t="s">
        <v>532</v>
      </c>
      <c r="C4" s="410">
        <v>550</v>
      </c>
      <c r="D4" s="72"/>
      <c r="E4" s="12">
        <f t="shared" ref="E4:E6" si="0">+D4+C4</f>
        <v>550</v>
      </c>
      <c r="F4" s="5"/>
      <c r="G4" s="5"/>
      <c r="H4" s="5"/>
      <c r="I4" s="5"/>
      <c r="J4" s="5"/>
      <c r="K4" s="5"/>
      <c r="L4" s="5"/>
      <c r="M4" s="5"/>
      <c r="N4" s="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411" t="s">
        <v>531</v>
      </c>
      <c r="B5" s="71" t="s">
        <v>533</v>
      </c>
      <c r="C5" s="410">
        <v>300</v>
      </c>
      <c r="D5" s="410"/>
      <c r="E5" s="12">
        <f t="shared" si="0"/>
        <v>300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11" t="s">
        <v>531</v>
      </c>
      <c r="B6" s="71" t="s">
        <v>534</v>
      </c>
      <c r="C6" s="410">
        <f>2850+3061</f>
        <v>5911</v>
      </c>
      <c r="D6" s="410"/>
      <c r="E6" s="12">
        <f t="shared" si="0"/>
        <v>5911</v>
      </c>
      <c r="F6" s="1"/>
      <c r="G6" s="1"/>
      <c r="H6" s="412"/>
      <c r="I6" s="1"/>
      <c r="J6" s="1"/>
      <c r="K6" s="1"/>
      <c r="L6" s="1"/>
      <c r="M6" s="1"/>
      <c r="N6" s="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9.5" customHeight="1" x14ac:dyDescent="0.2">
      <c r="A7" s="832" t="s">
        <v>278</v>
      </c>
      <c r="B7" s="754"/>
      <c r="C7" s="43">
        <f t="shared" ref="C7:E7" si="1">SUM(C4:C6)</f>
        <v>6761</v>
      </c>
      <c r="D7" s="43">
        <f t="shared" si="1"/>
        <v>0</v>
      </c>
      <c r="E7" s="43">
        <f t="shared" si="1"/>
        <v>6761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">
      <c r="A8" s="413"/>
      <c r="B8" s="413"/>
      <c r="C8" s="414"/>
      <c r="D8" s="414"/>
      <c r="E8" s="41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833" t="s">
        <v>266</v>
      </c>
      <c r="B9" s="754"/>
      <c r="C9" s="835" t="s">
        <v>535</v>
      </c>
      <c r="D9" s="766"/>
      <c r="E9" s="75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820" t="s">
        <v>530</v>
      </c>
      <c r="B10" s="754"/>
      <c r="C10" s="409" t="s">
        <v>64</v>
      </c>
      <c r="D10" s="72" t="s">
        <v>65</v>
      </c>
      <c r="E10" s="72" t="s">
        <v>386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415" t="s">
        <v>536</v>
      </c>
      <c r="B11" s="71" t="s">
        <v>537</v>
      </c>
      <c r="C11" s="416">
        <f>+'5.f. mell. Átadott pénzeszk.'!C10</f>
        <v>0</v>
      </c>
      <c r="D11" s="417">
        <f>+'5.f. mell. Átadott pénzeszk.'!D10</f>
        <v>0</v>
      </c>
      <c r="E11" s="417">
        <f t="shared" ref="E11:E17" si="2">+D11+C11</f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415" t="s">
        <v>538</v>
      </c>
      <c r="B12" s="71" t="s">
        <v>355</v>
      </c>
      <c r="C12" s="416">
        <f>+'5.f. mell. Átadott pénzeszk.'!C11</f>
        <v>1666</v>
      </c>
      <c r="D12" s="416">
        <f>+'5.f. mell. Átadott pénzeszk.'!D11</f>
        <v>0</v>
      </c>
      <c r="E12" s="417">
        <f t="shared" si="2"/>
        <v>1666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415" t="s">
        <v>539</v>
      </c>
      <c r="B13" s="71" t="s">
        <v>356</v>
      </c>
      <c r="C13" s="416">
        <f>+'5.f. mell. Átadott pénzeszk.'!C12</f>
        <v>3364</v>
      </c>
      <c r="D13" s="416">
        <f>+'5.f. mell. Átadott pénzeszk.'!D12</f>
        <v>0</v>
      </c>
      <c r="E13" s="417">
        <f t="shared" si="2"/>
        <v>3364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415" t="s">
        <v>540</v>
      </c>
      <c r="B14" s="71" t="s">
        <v>541</v>
      </c>
      <c r="C14" s="416">
        <f>+'5.f. mell. Átadott pénzeszk.'!C13</f>
        <v>1824</v>
      </c>
      <c r="D14" s="416">
        <f>+'5.f. mell. Átadott pénzeszk.'!D13</f>
        <v>0</v>
      </c>
      <c r="E14" s="417">
        <f t="shared" si="2"/>
        <v>1824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415" t="s">
        <v>542</v>
      </c>
      <c r="B15" s="71" t="s">
        <v>543</v>
      </c>
      <c r="C15" s="416">
        <f>+'5.f. mell. Átadott pénzeszk.'!C14</f>
        <v>2220</v>
      </c>
      <c r="D15" s="416">
        <f>+'5.f. mell. Átadott pénzeszk.'!D14</f>
        <v>0</v>
      </c>
      <c r="E15" s="417">
        <f t="shared" si="2"/>
        <v>2220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415" t="s">
        <v>544</v>
      </c>
      <c r="B16" s="71" t="s">
        <v>545</v>
      </c>
      <c r="C16" s="416">
        <f>+'5.f. mell. Átadott pénzeszk.'!C16</f>
        <v>0</v>
      </c>
      <c r="D16" s="416">
        <f>+'5.f. mell. Átadott pénzeszk.'!D16</f>
        <v>0</v>
      </c>
      <c r="E16" s="417">
        <f t="shared" si="2"/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415" t="s">
        <v>546</v>
      </c>
      <c r="B17" s="71" t="s">
        <v>547</v>
      </c>
      <c r="C17" s="416">
        <f>+'5.f. mell. Átadott pénzeszk.'!C15</f>
        <v>1585</v>
      </c>
      <c r="D17" s="416">
        <f>+'5.f. mell. Átadott pénzeszk.'!D15</f>
        <v>0</v>
      </c>
      <c r="E17" s="417">
        <f t="shared" si="2"/>
        <v>1585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832" t="s">
        <v>278</v>
      </c>
      <c r="B18" s="754"/>
      <c r="C18" s="418">
        <f t="shared" ref="C18:E18" si="3">SUM(C11:C17)</f>
        <v>10659</v>
      </c>
      <c r="D18" s="418">
        <f t="shared" si="3"/>
        <v>0</v>
      </c>
      <c r="E18" s="418">
        <f t="shared" si="3"/>
        <v>10659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419"/>
      <c r="B19" s="4"/>
      <c r="C19" s="420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408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408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408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408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408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408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408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40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40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40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40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40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40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40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40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40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408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408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408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408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408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408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408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408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40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40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40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408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408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408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408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408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408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40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40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40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408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408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408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408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408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408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408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40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408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408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408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408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408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408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408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408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408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408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408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408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408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408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408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408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408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408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408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408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408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408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408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408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408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408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408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408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408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408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408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408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408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408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408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408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408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408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408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408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408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408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408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408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408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408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408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40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408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408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408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408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408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408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408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408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408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408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408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408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408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408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408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408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408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40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408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408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408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408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408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408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408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408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408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408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408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408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408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408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408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408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408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40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408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408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408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408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408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408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408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408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408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408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408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408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408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408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408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408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408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408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408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408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408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408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40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40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408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408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408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408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408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408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40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408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408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408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408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408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408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408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408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408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408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408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408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408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408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408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408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408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408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408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408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408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408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408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408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408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408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408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408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408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408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408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408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408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408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408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408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408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408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408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408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408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408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408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408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408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408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408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408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408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40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408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408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408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408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408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408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408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408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408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408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408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408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408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408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408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408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408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408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408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408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408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408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408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408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408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408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408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408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408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408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408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408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408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40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40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40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40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40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40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40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40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40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40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40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40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40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40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40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40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40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40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40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40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40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40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40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40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40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40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40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40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40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40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40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40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40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40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40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40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40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40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40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40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40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40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40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40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40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40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40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40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40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40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40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40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40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40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40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40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40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40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40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40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40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40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40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40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40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40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40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40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40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40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40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40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40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40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40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40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40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40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40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40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40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40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40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40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40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40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40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40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40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40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40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40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40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40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40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40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40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40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40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40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40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40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40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40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40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40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40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40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40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40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40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40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40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40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408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408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408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408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408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408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408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408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408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408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408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408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408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408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408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408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408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408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408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408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408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4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408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408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408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408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408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408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408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408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408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408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408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408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408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408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408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408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408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408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408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408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408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408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408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408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408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408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408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408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408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408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408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408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408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408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408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408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408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408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408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408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408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408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408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408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408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408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408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408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408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408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408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408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408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408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408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408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408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408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408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408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408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408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408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408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408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408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408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408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408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408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408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408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408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408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408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408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408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408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408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408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408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408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408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408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408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408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408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408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408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408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408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408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408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408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408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408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408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408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408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408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408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408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408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408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408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408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408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408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408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408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408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408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408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408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408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408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408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408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408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408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408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408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408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408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408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408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408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408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408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408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408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408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408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408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408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408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408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408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408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408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408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408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408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408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408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408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408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408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408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408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408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408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408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408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408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408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408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408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408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408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408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408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408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408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408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408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408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408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408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408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408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408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408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408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408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408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408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408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408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408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408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408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408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408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408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408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408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408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408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408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408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408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408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408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408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408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408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408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408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408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408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408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408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408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408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408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408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408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408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408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408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408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408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408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408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408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408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408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408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408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408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408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408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408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408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408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408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408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408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408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408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408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408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408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408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408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408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408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408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408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408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408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408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408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408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408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408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408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408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408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408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408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408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408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408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408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408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408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408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408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408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408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408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408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408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408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408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408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408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408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408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408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408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408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408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408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408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408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408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408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408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408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408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408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408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408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408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408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408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408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408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408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408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408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408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408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408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408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408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408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408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408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408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408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408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408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408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408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408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408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408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408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408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408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408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408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408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408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408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408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408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408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408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408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408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408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408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408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408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408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408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408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408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408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408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408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408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408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408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408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408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408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408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408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408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408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408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408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408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408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408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408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408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408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408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408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408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408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408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408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408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408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408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408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408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408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408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408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408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408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408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408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408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408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408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408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408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408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408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408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408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408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408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408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408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408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408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408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408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408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408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408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408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408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408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408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408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408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408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408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408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408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408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408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408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408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408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408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408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408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408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408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408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408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408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408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408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408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408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408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408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408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408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408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408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408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408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408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408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408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408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408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408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408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408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408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408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408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408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408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408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408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408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408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408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408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408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408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408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408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408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408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408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408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408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408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408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408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408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408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408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408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408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408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408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408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408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408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408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408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408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408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408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408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408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408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408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408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408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408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408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408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408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408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408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408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408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408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408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408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408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408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408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408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408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408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408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408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408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408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408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408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408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408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408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408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408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408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408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408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408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408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408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408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408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408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408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408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408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408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408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408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408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408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408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408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408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408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408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408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408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408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408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408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408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408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408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408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408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408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408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408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408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408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408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408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408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408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408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408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408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408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408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408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408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408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408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408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408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408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408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408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408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408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408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408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408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408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408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408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408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408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408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408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408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408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408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408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408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408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408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408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408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408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408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408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408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408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408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408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408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408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408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408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408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408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408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408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408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408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408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408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408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0:B10"/>
    <mergeCell ref="A18:B18"/>
    <mergeCell ref="A2:B2"/>
    <mergeCell ref="C2:E2"/>
    <mergeCell ref="A3:B3"/>
    <mergeCell ref="A7:B7"/>
    <mergeCell ref="A9:B9"/>
    <mergeCell ref="C9:E9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Önkormányzatának kiadásai 2020. Szociális feladatok ellátása&amp;R 5/e.  melléklet</oddHead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.625" customWidth="1"/>
    <col min="2" max="2" width="25.375" customWidth="1"/>
    <col min="3" max="3" width="6.5" customWidth="1"/>
    <col min="4" max="4" width="5.75" customWidth="1"/>
    <col min="5" max="5" width="6.5" customWidth="1"/>
    <col min="6" max="6" width="6.625" customWidth="1"/>
    <col min="7" max="7" width="5.875" customWidth="1"/>
    <col min="8" max="8" width="6.5" customWidth="1"/>
    <col min="9" max="11" width="6.5" hidden="1" customWidth="1"/>
    <col min="12" max="12" width="7.125" customWidth="1"/>
    <col min="13" max="13" width="5.75" customWidth="1"/>
    <col min="14" max="14" width="6.875" customWidth="1"/>
    <col min="15" max="26" width="8" customWidth="1"/>
  </cols>
  <sheetData>
    <row r="1" spans="1:26" ht="12.75" customHeight="1" x14ac:dyDescent="0.2">
      <c r="A1" s="846"/>
      <c r="B1" s="840" t="s">
        <v>548</v>
      </c>
      <c r="C1" s="841" t="s">
        <v>459</v>
      </c>
      <c r="D1" s="768"/>
      <c r="E1" s="775"/>
      <c r="F1" s="841" t="s">
        <v>463</v>
      </c>
      <c r="G1" s="768"/>
      <c r="H1" s="775"/>
      <c r="I1" s="841" t="s">
        <v>409</v>
      </c>
      <c r="J1" s="768"/>
      <c r="K1" s="775"/>
      <c r="L1" s="836" t="s">
        <v>278</v>
      </c>
      <c r="M1" s="830"/>
      <c r="N1" s="780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9.25" customHeight="1" x14ac:dyDescent="0.2">
      <c r="A2" s="773"/>
      <c r="B2" s="764"/>
      <c r="C2" s="835" t="s">
        <v>549</v>
      </c>
      <c r="D2" s="766"/>
      <c r="E2" s="754"/>
      <c r="F2" s="835" t="s">
        <v>550</v>
      </c>
      <c r="G2" s="766"/>
      <c r="H2" s="754"/>
      <c r="I2" s="835" t="s">
        <v>551</v>
      </c>
      <c r="J2" s="766"/>
      <c r="K2" s="754"/>
      <c r="L2" s="831"/>
      <c r="M2" s="762"/>
      <c r="N2" s="783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6.25" customHeight="1" x14ac:dyDescent="0.2">
      <c r="A3" s="421" t="s">
        <v>530</v>
      </c>
      <c r="B3" s="11" t="s">
        <v>266</v>
      </c>
      <c r="C3" s="409" t="s">
        <v>64</v>
      </c>
      <c r="D3" s="72" t="s">
        <v>65</v>
      </c>
      <c r="E3" s="72" t="s">
        <v>386</v>
      </c>
      <c r="F3" s="409" t="s">
        <v>64</v>
      </c>
      <c r="G3" s="72" t="s">
        <v>65</v>
      </c>
      <c r="H3" s="72" t="s">
        <v>386</v>
      </c>
      <c r="I3" s="409" t="s">
        <v>64</v>
      </c>
      <c r="J3" s="72" t="s">
        <v>65</v>
      </c>
      <c r="K3" s="314" t="s">
        <v>386</v>
      </c>
      <c r="L3" s="422" t="s">
        <v>64</v>
      </c>
      <c r="M3" s="72" t="s">
        <v>65</v>
      </c>
      <c r="N3" s="353" t="s">
        <v>386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2">
      <c r="A4" s="423" t="s">
        <v>552</v>
      </c>
      <c r="B4" s="71" t="s">
        <v>553</v>
      </c>
      <c r="C4" s="410">
        <v>0</v>
      </c>
      <c r="D4" s="410"/>
      <c r="E4" s="410">
        <f t="shared" ref="E4:E5" si="0">+D4+C4</f>
        <v>0</v>
      </c>
      <c r="F4" s="410">
        <f>3000+400</f>
        <v>3400</v>
      </c>
      <c r="G4" s="410"/>
      <c r="H4" s="410">
        <f t="shared" ref="H4:H5" si="1">+G4+F4</f>
        <v>3400</v>
      </c>
      <c r="I4" s="410"/>
      <c r="J4" s="410"/>
      <c r="K4" s="424"/>
      <c r="L4" s="425">
        <f t="shared" ref="L4:N4" si="2">+C4+F4+I4</f>
        <v>3400</v>
      </c>
      <c r="M4" s="410">
        <f t="shared" si="2"/>
        <v>0</v>
      </c>
      <c r="N4" s="426">
        <f t="shared" si="2"/>
        <v>3400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843" t="s">
        <v>554</v>
      </c>
      <c r="B5" s="839" t="s">
        <v>555</v>
      </c>
      <c r="C5" s="837">
        <v>0</v>
      </c>
      <c r="D5" s="837"/>
      <c r="E5" s="837">
        <f t="shared" si="0"/>
        <v>0</v>
      </c>
      <c r="F5" s="837">
        <v>1000</v>
      </c>
      <c r="G5" s="838"/>
      <c r="H5" s="837">
        <f t="shared" si="1"/>
        <v>1000</v>
      </c>
      <c r="I5" s="410"/>
      <c r="J5" s="410"/>
      <c r="K5" s="424"/>
      <c r="L5" s="425">
        <f t="shared" ref="L5:N5" si="3">+C5+F5+I5</f>
        <v>1000</v>
      </c>
      <c r="M5" s="410">
        <f t="shared" si="3"/>
        <v>0</v>
      </c>
      <c r="N5" s="426">
        <f t="shared" si="3"/>
        <v>1000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822"/>
      <c r="B6" s="804"/>
      <c r="C6" s="804"/>
      <c r="D6" s="804"/>
      <c r="E6" s="804"/>
      <c r="F6" s="804"/>
      <c r="G6" s="804"/>
      <c r="H6" s="804"/>
      <c r="I6" s="410"/>
      <c r="J6" s="410"/>
      <c r="K6" s="424"/>
      <c r="L6" s="425">
        <f t="shared" ref="L6:N6" si="4">+C6+F6+I6</f>
        <v>0</v>
      </c>
      <c r="M6" s="410">
        <f t="shared" si="4"/>
        <v>0</v>
      </c>
      <c r="N6" s="426">
        <f t="shared" si="4"/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773"/>
      <c r="B7" s="764"/>
      <c r="C7" s="764"/>
      <c r="D7" s="764"/>
      <c r="E7" s="764"/>
      <c r="F7" s="764"/>
      <c r="G7" s="764"/>
      <c r="H7" s="764"/>
      <c r="I7" s="410"/>
      <c r="J7" s="410"/>
      <c r="K7" s="424"/>
      <c r="L7" s="425">
        <f t="shared" ref="L7:N7" si="5">+C7+F7+I7</f>
        <v>0</v>
      </c>
      <c r="M7" s="410">
        <f t="shared" si="5"/>
        <v>0</v>
      </c>
      <c r="N7" s="426">
        <f t="shared" si="5"/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423" t="s">
        <v>556</v>
      </c>
      <c r="B8" s="71" t="s">
        <v>557</v>
      </c>
      <c r="C8" s="410">
        <v>0</v>
      </c>
      <c r="D8" s="410"/>
      <c r="E8" s="410">
        <f>+D8+C8</f>
        <v>0</v>
      </c>
      <c r="F8" s="410">
        <v>6000</v>
      </c>
      <c r="G8" s="410"/>
      <c r="H8" s="410">
        <f t="shared" ref="H8:H42" si="6">+G8+F8</f>
        <v>6000</v>
      </c>
      <c r="I8" s="410"/>
      <c r="J8" s="410"/>
      <c r="K8" s="424"/>
      <c r="L8" s="425">
        <f t="shared" ref="L8:N8" si="7">+C8+F8+I8</f>
        <v>6000</v>
      </c>
      <c r="M8" s="410">
        <f t="shared" si="7"/>
        <v>0</v>
      </c>
      <c r="N8" s="426">
        <f t="shared" si="7"/>
        <v>6000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844" t="s">
        <v>558</v>
      </c>
      <c r="B9" s="754"/>
      <c r="C9" s="410">
        <f t="shared" ref="C9:E9" si="8">SUM(C10:C18)</f>
        <v>17038</v>
      </c>
      <c r="D9" s="410">
        <f t="shared" si="8"/>
        <v>0</v>
      </c>
      <c r="E9" s="410">
        <f t="shared" si="8"/>
        <v>17038</v>
      </c>
      <c r="F9" s="410"/>
      <c r="G9" s="410"/>
      <c r="H9" s="410">
        <f t="shared" si="6"/>
        <v>0</v>
      </c>
      <c r="I9" s="410"/>
      <c r="J9" s="410"/>
      <c r="K9" s="424"/>
      <c r="L9" s="425">
        <f t="shared" ref="L9:N9" si="9">+C9+F9+I9</f>
        <v>17038</v>
      </c>
      <c r="M9" s="410">
        <f t="shared" si="9"/>
        <v>0</v>
      </c>
      <c r="N9" s="426">
        <f t="shared" si="9"/>
        <v>17038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.75" customHeight="1" x14ac:dyDescent="0.2">
      <c r="A10" s="427" t="s">
        <v>536</v>
      </c>
      <c r="B10" s="428" t="s">
        <v>537</v>
      </c>
      <c r="C10" s="429">
        <v>0</v>
      </c>
      <c r="D10" s="429"/>
      <c r="E10" s="410">
        <f t="shared" ref="E10:E19" si="10">+D10+C10</f>
        <v>0</v>
      </c>
      <c r="F10" s="429"/>
      <c r="G10" s="429"/>
      <c r="H10" s="410">
        <f t="shared" si="6"/>
        <v>0</v>
      </c>
      <c r="I10" s="429"/>
      <c r="J10" s="429"/>
      <c r="K10" s="430"/>
      <c r="L10" s="431">
        <f t="shared" ref="L10:N10" si="11">+C10+F10+I10</f>
        <v>0</v>
      </c>
      <c r="M10" s="429">
        <f t="shared" si="11"/>
        <v>0</v>
      </c>
      <c r="N10" s="432">
        <f t="shared" si="11"/>
        <v>0</v>
      </c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</row>
    <row r="11" spans="1:26" ht="15" customHeight="1" x14ac:dyDescent="0.2">
      <c r="A11" s="427" t="s">
        <v>538</v>
      </c>
      <c r="B11" s="428" t="s">
        <v>355</v>
      </c>
      <c r="C11" s="429">
        <v>1666</v>
      </c>
      <c r="D11" s="429"/>
      <c r="E11" s="410">
        <f t="shared" si="10"/>
        <v>1666</v>
      </c>
      <c r="F11" s="429"/>
      <c r="G11" s="429"/>
      <c r="H11" s="410">
        <f t="shared" si="6"/>
        <v>0</v>
      </c>
      <c r="I11" s="429"/>
      <c r="J11" s="429"/>
      <c r="K11" s="430"/>
      <c r="L11" s="431">
        <f t="shared" ref="L11:N11" si="12">+C11+F11+I11</f>
        <v>1666</v>
      </c>
      <c r="M11" s="429">
        <f t="shared" si="12"/>
        <v>0</v>
      </c>
      <c r="N11" s="432">
        <f t="shared" si="12"/>
        <v>1666</v>
      </c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</row>
    <row r="12" spans="1:26" ht="15" customHeight="1" x14ac:dyDescent="0.2">
      <c r="A12" s="427" t="s">
        <v>539</v>
      </c>
      <c r="B12" s="428" t="s">
        <v>356</v>
      </c>
      <c r="C12" s="429">
        <v>3364</v>
      </c>
      <c r="D12" s="429"/>
      <c r="E12" s="410">
        <f t="shared" si="10"/>
        <v>3364</v>
      </c>
      <c r="F12" s="429"/>
      <c r="G12" s="429"/>
      <c r="H12" s="410">
        <f t="shared" si="6"/>
        <v>0</v>
      </c>
      <c r="I12" s="429"/>
      <c r="J12" s="429"/>
      <c r="K12" s="430"/>
      <c r="L12" s="431">
        <f t="shared" ref="L12:N12" si="13">+C12+F12+I12</f>
        <v>3364</v>
      </c>
      <c r="M12" s="429">
        <f t="shared" si="13"/>
        <v>0</v>
      </c>
      <c r="N12" s="432">
        <f t="shared" si="13"/>
        <v>3364</v>
      </c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</row>
    <row r="13" spans="1:26" ht="15" customHeight="1" x14ac:dyDescent="0.2">
      <c r="A13" s="427" t="s">
        <v>540</v>
      </c>
      <c r="B13" s="428" t="s">
        <v>541</v>
      </c>
      <c r="C13" s="429">
        <v>1824</v>
      </c>
      <c r="D13" s="429"/>
      <c r="E13" s="410">
        <f t="shared" si="10"/>
        <v>1824</v>
      </c>
      <c r="F13" s="429"/>
      <c r="G13" s="429"/>
      <c r="H13" s="410">
        <f t="shared" si="6"/>
        <v>0</v>
      </c>
      <c r="I13" s="429"/>
      <c r="J13" s="429"/>
      <c r="K13" s="430"/>
      <c r="L13" s="431">
        <f t="shared" ref="L13:N13" si="14">+C13+F13+I13</f>
        <v>1824</v>
      </c>
      <c r="M13" s="429">
        <f t="shared" si="14"/>
        <v>0</v>
      </c>
      <c r="N13" s="432">
        <f t="shared" si="14"/>
        <v>1824</v>
      </c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</row>
    <row r="14" spans="1:26" ht="24" customHeight="1" x14ac:dyDescent="0.2">
      <c r="A14" s="427" t="s">
        <v>542</v>
      </c>
      <c r="B14" s="428" t="s">
        <v>543</v>
      </c>
      <c r="C14" s="429">
        <v>2220</v>
      </c>
      <c r="D14" s="429"/>
      <c r="E14" s="410">
        <f t="shared" si="10"/>
        <v>2220</v>
      </c>
      <c r="F14" s="429"/>
      <c r="G14" s="429"/>
      <c r="H14" s="410">
        <f t="shared" si="6"/>
        <v>0</v>
      </c>
      <c r="I14" s="429"/>
      <c r="J14" s="429"/>
      <c r="K14" s="430"/>
      <c r="L14" s="431">
        <f t="shared" ref="L14:N14" si="15">+C14+F14+I14</f>
        <v>2220</v>
      </c>
      <c r="M14" s="429">
        <f t="shared" si="15"/>
        <v>0</v>
      </c>
      <c r="N14" s="432">
        <f t="shared" si="15"/>
        <v>2220</v>
      </c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</row>
    <row r="15" spans="1:26" ht="15" customHeight="1" x14ac:dyDescent="0.2">
      <c r="A15" s="427" t="s">
        <v>546</v>
      </c>
      <c r="B15" s="428" t="s">
        <v>547</v>
      </c>
      <c r="C15" s="429">
        <v>1585</v>
      </c>
      <c r="D15" s="429"/>
      <c r="E15" s="410">
        <f t="shared" si="10"/>
        <v>1585</v>
      </c>
      <c r="F15" s="429"/>
      <c r="G15" s="429"/>
      <c r="H15" s="410">
        <f t="shared" si="6"/>
        <v>0</v>
      </c>
      <c r="I15" s="429"/>
      <c r="J15" s="429"/>
      <c r="K15" s="430"/>
      <c r="L15" s="431">
        <f t="shared" ref="L15:N15" si="16">+C15+F15+I15</f>
        <v>1585</v>
      </c>
      <c r="M15" s="429">
        <f t="shared" si="16"/>
        <v>0</v>
      </c>
      <c r="N15" s="432">
        <f t="shared" si="16"/>
        <v>1585</v>
      </c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</row>
    <row r="16" spans="1:26" ht="15" customHeight="1" x14ac:dyDescent="0.2">
      <c r="A16" s="427" t="s">
        <v>544</v>
      </c>
      <c r="B16" s="428" t="s">
        <v>545</v>
      </c>
      <c r="C16" s="429">
        <v>0</v>
      </c>
      <c r="D16" s="429"/>
      <c r="E16" s="410">
        <f t="shared" si="10"/>
        <v>0</v>
      </c>
      <c r="F16" s="429"/>
      <c r="G16" s="429"/>
      <c r="H16" s="410">
        <f t="shared" si="6"/>
        <v>0</v>
      </c>
      <c r="I16" s="429"/>
      <c r="J16" s="429"/>
      <c r="K16" s="430"/>
      <c r="L16" s="431">
        <f t="shared" ref="L16:L24" si="17">+C16+F16+I16</f>
        <v>0</v>
      </c>
      <c r="M16" s="429"/>
      <c r="N16" s="432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  <c r="Z16" s="433"/>
    </row>
    <row r="17" spans="1:26" ht="15" customHeight="1" x14ac:dyDescent="0.2">
      <c r="A17" s="427" t="s">
        <v>559</v>
      </c>
      <c r="B17" s="428" t="s">
        <v>560</v>
      </c>
      <c r="C17" s="429">
        <v>882</v>
      </c>
      <c r="D17" s="429"/>
      <c r="E17" s="410">
        <f t="shared" si="10"/>
        <v>882</v>
      </c>
      <c r="F17" s="429"/>
      <c r="G17" s="429"/>
      <c r="H17" s="410">
        <f t="shared" si="6"/>
        <v>0</v>
      </c>
      <c r="I17" s="429"/>
      <c r="J17" s="429"/>
      <c r="K17" s="430"/>
      <c r="L17" s="431">
        <f t="shared" si="17"/>
        <v>882</v>
      </c>
      <c r="M17" s="429"/>
      <c r="N17" s="432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3"/>
    </row>
    <row r="18" spans="1:26" ht="26.25" customHeight="1" x14ac:dyDescent="0.2">
      <c r="A18" s="427" t="s">
        <v>561</v>
      </c>
      <c r="B18" s="428" t="s">
        <v>562</v>
      </c>
      <c r="C18" s="429">
        <f>3449+575+764+709</f>
        <v>5497</v>
      </c>
      <c r="D18" s="429"/>
      <c r="E18" s="410">
        <f t="shared" si="10"/>
        <v>5497</v>
      </c>
      <c r="F18" s="429"/>
      <c r="G18" s="429"/>
      <c r="H18" s="410">
        <f t="shared" si="6"/>
        <v>0</v>
      </c>
      <c r="I18" s="429"/>
      <c r="J18" s="429"/>
      <c r="K18" s="430"/>
      <c r="L18" s="431">
        <f t="shared" si="17"/>
        <v>5497</v>
      </c>
      <c r="M18" s="429">
        <f t="shared" ref="M18:N18" si="18">+D18+G18+J18</f>
        <v>0</v>
      </c>
      <c r="N18" s="432">
        <f t="shared" si="18"/>
        <v>5497</v>
      </c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</row>
    <row r="19" spans="1:26" ht="15" customHeight="1" x14ac:dyDescent="0.2">
      <c r="A19" s="845" t="s">
        <v>563</v>
      </c>
      <c r="B19" s="754"/>
      <c r="C19" s="410">
        <v>96499</v>
      </c>
      <c r="D19" s="410">
        <v>7030</v>
      </c>
      <c r="E19" s="410">
        <f t="shared" si="10"/>
        <v>103529</v>
      </c>
      <c r="F19" s="410"/>
      <c r="G19" s="410"/>
      <c r="H19" s="410">
        <f t="shared" si="6"/>
        <v>0</v>
      </c>
      <c r="I19" s="410"/>
      <c r="J19" s="410"/>
      <c r="K19" s="424"/>
      <c r="L19" s="425">
        <f t="shared" si="17"/>
        <v>96499</v>
      </c>
      <c r="M19" s="410">
        <f t="shared" ref="M19:N19" si="19">+D19+G19+J19</f>
        <v>7030</v>
      </c>
      <c r="N19" s="426">
        <f t="shared" si="19"/>
        <v>103529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845" t="s">
        <v>564</v>
      </c>
      <c r="B20" s="754"/>
      <c r="C20" s="410"/>
      <c r="D20" s="410"/>
      <c r="E20" s="410"/>
      <c r="F20" s="410"/>
      <c r="G20" s="410"/>
      <c r="H20" s="410">
        <f t="shared" si="6"/>
        <v>0</v>
      </c>
      <c r="I20" s="410"/>
      <c r="J20" s="410"/>
      <c r="K20" s="424"/>
      <c r="L20" s="425">
        <f t="shared" si="17"/>
        <v>0</v>
      </c>
      <c r="M20" s="410">
        <f t="shared" ref="M20:N20" si="20">+D20+G20+J20</f>
        <v>0</v>
      </c>
      <c r="N20" s="426">
        <f t="shared" si="20"/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844" t="s">
        <v>565</v>
      </c>
      <c r="B21" s="754"/>
      <c r="C21" s="410"/>
      <c r="D21" s="410"/>
      <c r="E21" s="410"/>
      <c r="F21" s="410"/>
      <c r="G21" s="410"/>
      <c r="H21" s="410">
        <f t="shared" si="6"/>
        <v>0</v>
      </c>
      <c r="I21" s="410"/>
      <c r="J21" s="410"/>
      <c r="K21" s="424"/>
      <c r="L21" s="425">
        <f t="shared" si="17"/>
        <v>0</v>
      </c>
      <c r="M21" s="410">
        <f t="shared" ref="M21:N21" si="21">+D21+G21+J21</f>
        <v>0</v>
      </c>
      <c r="N21" s="426">
        <f t="shared" si="21"/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5.25" customHeight="1" x14ac:dyDescent="0.2">
      <c r="A22" s="844" t="s">
        <v>566</v>
      </c>
      <c r="B22" s="754"/>
      <c r="C22" s="410"/>
      <c r="D22" s="410"/>
      <c r="E22" s="410"/>
      <c r="F22" s="410">
        <f>SUM(F23:F29)+SUM(F35:F36)</f>
        <v>118902</v>
      </c>
      <c r="G22" s="410"/>
      <c r="H22" s="410">
        <f t="shared" si="6"/>
        <v>118902</v>
      </c>
      <c r="I22" s="410"/>
      <c r="J22" s="410"/>
      <c r="K22" s="424"/>
      <c r="L22" s="425">
        <f t="shared" si="17"/>
        <v>118902</v>
      </c>
      <c r="M22" s="410">
        <f t="shared" ref="M22:N22" si="22">+D22+G22+J22</f>
        <v>0</v>
      </c>
      <c r="N22" s="426">
        <f t="shared" si="22"/>
        <v>118902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 x14ac:dyDescent="0.2">
      <c r="A23" s="423" t="s">
        <v>567</v>
      </c>
      <c r="B23" s="71" t="s">
        <v>568</v>
      </c>
      <c r="C23" s="434"/>
      <c r="D23" s="429"/>
      <c r="E23" s="429"/>
      <c r="F23" s="410">
        <v>4356</v>
      </c>
      <c r="G23" s="429"/>
      <c r="H23" s="410">
        <f t="shared" si="6"/>
        <v>4356</v>
      </c>
      <c r="I23" s="429"/>
      <c r="J23" s="429"/>
      <c r="K23" s="430"/>
      <c r="L23" s="431">
        <f t="shared" si="17"/>
        <v>4356</v>
      </c>
      <c r="M23" s="429">
        <f t="shared" ref="M23:N23" si="23">+D23+G23+J23</f>
        <v>0</v>
      </c>
      <c r="N23" s="432">
        <f t="shared" si="23"/>
        <v>4356</v>
      </c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</row>
    <row r="24" spans="1:26" ht="15" customHeight="1" x14ac:dyDescent="0.2">
      <c r="A24" s="423" t="s">
        <v>569</v>
      </c>
      <c r="B24" s="71" t="s">
        <v>570</v>
      </c>
      <c r="C24" s="434"/>
      <c r="D24" s="429"/>
      <c r="E24" s="429"/>
      <c r="F24" s="410">
        <v>8962</v>
      </c>
      <c r="G24" s="429">
        <v>-8962</v>
      </c>
      <c r="H24" s="410">
        <f t="shared" si="6"/>
        <v>0</v>
      </c>
      <c r="I24" s="429"/>
      <c r="J24" s="429"/>
      <c r="K24" s="430"/>
      <c r="L24" s="431">
        <f t="shared" si="17"/>
        <v>8962</v>
      </c>
      <c r="M24" s="429">
        <f t="shared" ref="M24:N24" si="24">+D24+G24+J24</f>
        <v>-8962</v>
      </c>
      <c r="N24" s="432">
        <f t="shared" si="24"/>
        <v>0</v>
      </c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</row>
    <row r="25" spans="1:26" ht="15" customHeight="1" x14ac:dyDescent="0.2">
      <c r="A25" s="423" t="s">
        <v>571</v>
      </c>
      <c r="B25" s="71" t="s">
        <v>572</v>
      </c>
      <c r="C25" s="434"/>
      <c r="D25" s="429"/>
      <c r="E25" s="429"/>
      <c r="F25" s="410"/>
      <c r="G25" s="429">
        <v>8962</v>
      </c>
      <c r="H25" s="410">
        <f t="shared" si="6"/>
        <v>8962</v>
      </c>
      <c r="I25" s="429"/>
      <c r="J25" s="429"/>
      <c r="K25" s="430"/>
      <c r="L25" s="431"/>
      <c r="M25" s="429"/>
      <c r="N25" s="432">
        <f>+E25+H25+K25</f>
        <v>8962</v>
      </c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</row>
    <row r="26" spans="1:26" ht="15" customHeight="1" x14ac:dyDescent="0.2">
      <c r="A26" s="423" t="s">
        <v>573</v>
      </c>
      <c r="B26" s="71" t="s">
        <v>574</v>
      </c>
      <c r="C26" s="434"/>
      <c r="D26" s="429"/>
      <c r="E26" s="429"/>
      <c r="F26" s="410">
        <v>7488</v>
      </c>
      <c r="G26" s="429"/>
      <c r="H26" s="410">
        <f t="shared" si="6"/>
        <v>7488</v>
      </c>
      <c r="I26" s="429"/>
      <c r="J26" s="429"/>
      <c r="K26" s="430"/>
      <c r="L26" s="431">
        <f t="shared" ref="L26:N26" si="25">+C26+F26+I26</f>
        <v>7488</v>
      </c>
      <c r="M26" s="429">
        <f t="shared" si="25"/>
        <v>0</v>
      </c>
      <c r="N26" s="432">
        <f t="shared" si="25"/>
        <v>7488</v>
      </c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</row>
    <row r="27" spans="1:26" ht="15" customHeight="1" x14ac:dyDescent="0.2">
      <c r="A27" s="423" t="s">
        <v>575</v>
      </c>
      <c r="B27" s="71" t="s">
        <v>576</v>
      </c>
      <c r="C27" s="434"/>
      <c r="D27" s="429"/>
      <c r="E27" s="429"/>
      <c r="F27" s="410">
        <v>12649</v>
      </c>
      <c r="G27" s="429"/>
      <c r="H27" s="410">
        <f t="shared" si="6"/>
        <v>12649</v>
      </c>
      <c r="I27" s="429"/>
      <c r="J27" s="429"/>
      <c r="K27" s="430"/>
      <c r="L27" s="431">
        <f t="shared" ref="L27:N27" si="26">+C27+F27+I27</f>
        <v>12649</v>
      </c>
      <c r="M27" s="429">
        <f t="shared" si="26"/>
        <v>0</v>
      </c>
      <c r="N27" s="432">
        <f t="shared" si="26"/>
        <v>12649</v>
      </c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</row>
    <row r="28" spans="1:26" ht="15" customHeight="1" x14ac:dyDescent="0.2">
      <c r="A28" s="423" t="s">
        <v>577</v>
      </c>
      <c r="B28" s="71" t="s">
        <v>578</v>
      </c>
      <c r="C28" s="434"/>
      <c r="D28" s="429"/>
      <c r="E28" s="429"/>
      <c r="F28" s="410">
        <v>19631</v>
      </c>
      <c r="G28" s="429"/>
      <c r="H28" s="410">
        <f t="shared" si="6"/>
        <v>19631</v>
      </c>
      <c r="I28" s="429"/>
      <c r="J28" s="429"/>
      <c r="K28" s="430"/>
      <c r="L28" s="431">
        <f t="shared" ref="L28:N28" si="27">+C28+F28+I28</f>
        <v>19631</v>
      </c>
      <c r="M28" s="429">
        <f t="shared" si="27"/>
        <v>0</v>
      </c>
      <c r="N28" s="432">
        <f t="shared" si="27"/>
        <v>19631</v>
      </c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</row>
    <row r="29" spans="1:26" ht="15" customHeight="1" x14ac:dyDescent="0.2">
      <c r="A29" s="423" t="s">
        <v>579</v>
      </c>
      <c r="B29" s="71" t="s">
        <v>580</v>
      </c>
      <c r="C29" s="434"/>
      <c r="D29" s="429"/>
      <c r="E29" s="429"/>
      <c r="F29" s="410">
        <f>+SUM(F30:F34)</f>
        <v>43596</v>
      </c>
      <c r="G29" s="429"/>
      <c r="H29" s="410">
        <f t="shared" si="6"/>
        <v>43596</v>
      </c>
      <c r="I29" s="429"/>
      <c r="J29" s="429"/>
      <c r="K29" s="430"/>
      <c r="L29" s="431">
        <f t="shared" ref="L29:N29" si="28">+C29+F29+I29</f>
        <v>43596</v>
      </c>
      <c r="M29" s="429">
        <f t="shared" si="28"/>
        <v>0</v>
      </c>
      <c r="N29" s="432">
        <f t="shared" si="28"/>
        <v>43596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</row>
    <row r="30" spans="1:26" ht="15" customHeight="1" x14ac:dyDescent="0.2">
      <c r="A30" s="427" t="s">
        <v>579</v>
      </c>
      <c r="B30" s="428" t="s">
        <v>581</v>
      </c>
      <c r="C30" s="434"/>
      <c r="D30" s="429"/>
      <c r="E30" s="429"/>
      <c r="F30" s="429">
        <v>21778</v>
      </c>
      <c r="G30" s="429"/>
      <c r="H30" s="410">
        <f t="shared" si="6"/>
        <v>21778</v>
      </c>
      <c r="I30" s="429"/>
      <c r="J30" s="429"/>
      <c r="K30" s="430"/>
      <c r="L30" s="431">
        <f t="shared" ref="L30:L43" si="29">+C30+F30+I30</f>
        <v>21778</v>
      </c>
      <c r="M30" s="429"/>
      <c r="N30" s="432">
        <f>+E30+H30+K30</f>
        <v>21778</v>
      </c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</row>
    <row r="31" spans="1:26" ht="15" customHeight="1" x14ac:dyDescent="0.2">
      <c r="A31" s="427" t="s">
        <v>579</v>
      </c>
      <c r="B31" s="428" t="s">
        <v>582</v>
      </c>
      <c r="C31" s="434"/>
      <c r="D31" s="429"/>
      <c r="E31" s="429"/>
      <c r="F31" s="429">
        <v>4123</v>
      </c>
      <c r="G31" s="429"/>
      <c r="H31" s="410">
        <f t="shared" si="6"/>
        <v>4123</v>
      </c>
      <c r="I31" s="429"/>
      <c r="J31" s="429"/>
      <c r="K31" s="430"/>
      <c r="L31" s="431">
        <f t="shared" si="29"/>
        <v>4123</v>
      </c>
      <c r="M31" s="429">
        <f t="shared" ref="M31:N31" si="30">+D31+G31+J31</f>
        <v>0</v>
      </c>
      <c r="N31" s="432">
        <f t="shared" si="30"/>
        <v>4123</v>
      </c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</row>
    <row r="32" spans="1:26" ht="30.75" customHeight="1" x14ac:dyDescent="0.2">
      <c r="A32" s="427" t="s">
        <v>579</v>
      </c>
      <c r="B32" s="428" t="s">
        <v>583</v>
      </c>
      <c r="C32" s="434"/>
      <c r="D32" s="429"/>
      <c r="E32" s="429"/>
      <c r="F32" s="429">
        <v>7020</v>
      </c>
      <c r="G32" s="429"/>
      <c r="H32" s="410">
        <f t="shared" si="6"/>
        <v>7020</v>
      </c>
      <c r="I32" s="429"/>
      <c r="J32" s="429"/>
      <c r="K32" s="430"/>
      <c r="L32" s="431">
        <f t="shared" si="29"/>
        <v>7020</v>
      </c>
      <c r="M32" s="429">
        <f t="shared" ref="M32:N32" si="31">+D32+G32+J32</f>
        <v>0</v>
      </c>
      <c r="N32" s="432">
        <f t="shared" si="31"/>
        <v>7020</v>
      </c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</row>
    <row r="33" spans="1:26" ht="15" customHeight="1" x14ac:dyDescent="0.2">
      <c r="A33" s="427" t="s">
        <v>579</v>
      </c>
      <c r="B33" s="428" t="s">
        <v>584</v>
      </c>
      <c r="C33" s="434"/>
      <c r="D33" s="429"/>
      <c r="E33" s="429"/>
      <c r="F33" s="429">
        <v>9544</v>
      </c>
      <c r="G33" s="429"/>
      <c r="H33" s="410">
        <f t="shared" si="6"/>
        <v>9544</v>
      </c>
      <c r="I33" s="429"/>
      <c r="J33" s="429"/>
      <c r="K33" s="430"/>
      <c r="L33" s="431">
        <f t="shared" si="29"/>
        <v>9544</v>
      </c>
      <c r="M33" s="429">
        <f t="shared" ref="M33:N33" si="32">+D33+G33+J33</f>
        <v>0</v>
      </c>
      <c r="N33" s="432">
        <f t="shared" si="32"/>
        <v>9544</v>
      </c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  <c r="Z33" s="433"/>
    </row>
    <row r="34" spans="1:26" ht="15" customHeight="1" x14ac:dyDescent="0.2">
      <c r="A34" s="427" t="s">
        <v>579</v>
      </c>
      <c r="B34" s="428" t="s">
        <v>585</v>
      </c>
      <c r="C34" s="434"/>
      <c r="D34" s="429"/>
      <c r="E34" s="429"/>
      <c r="F34" s="429">
        <v>1131</v>
      </c>
      <c r="G34" s="429"/>
      <c r="H34" s="410">
        <f t="shared" si="6"/>
        <v>1131</v>
      </c>
      <c r="I34" s="429"/>
      <c r="J34" s="429"/>
      <c r="K34" s="430"/>
      <c r="L34" s="431">
        <f t="shared" si="29"/>
        <v>1131</v>
      </c>
      <c r="M34" s="429">
        <f t="shared" ref="M34:N34" si="33">+D34+G34+J34</f>
        <v>0</v>
      </c>
      <c r="N34" s="432">
        <f t="shared" si="33"/>
        <v>1131</v>
      </c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</row>
    <row r="35" spans="1:26" ht="15" customHeight="1" x14ac:dyDescent="0.2">
      <c r="A35" s="423" t="s">
        <v>586</v>
      </c>
      <c r="B35" s="71" t="s">
        <v>587</v>
      </c>
      <c r="C35" s="434"/>
      <c r="D35" s="429"/>
      <c r="E35" s="429"/>
      <c r="F35" s="410">
        <v>4031</v>
      </c>
      <c r="G35" s="429"/>
      <c r="H35" s="410">
        <f t="shared" si="6"/>
        <v>4031</v>
      </c>
      <c r="I35" s="429"/>
      <c r="J35" s="429"/>
      <c r="K35" s="430"/>
      <c r="L35" s="431">
        <f t="shared" si="29"/>
        <v>4031</v>
      </c>
      <c r="M35" s="429"/>
      <c r="N35" s="432">
        <f>+E35+H35+K35</f>
        <v>4031</v>
      </c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</row>
    <row r="36" spans="1:26" ht="14.25" customHeight="1" x14ac:dyDescent="0.2">
      <c r="A36" s="423" t="s">
        <v>588</v>
      </c>
      <c r="B36" s="71" t="s">
        <v>589</v>
      </c>
      <c r="C36" s="434"/>
      <c r="D36" s="429"/>
      <c r="E36" s="429"/>
      <c r="F36" s="410">
        <f>+SUM(F37:F41)</f>
        <v>18189</v>
      </c>
      <c r="G36" s="429"/>
      <c r="H36" s="410">
        <f t="shared" si="6"/>
        <v>18189</v>
      </c>
      <c r="I36" s="429"/>
      <c r="J36" s="429"/>
      <c r="K36" s="430"/>
      <c r="L36" s="431">
        <f t="shared" si="29"/>
        <v>18189</v>
      </c>
      <c r="M36" s="429">
        <f t="shared" ref="M36:N36" si="34">+D36+G36+J36</f>
        <v>0</v>
      </c>
      <c r="N36" s="432">
        <f t="shared" si="34"/>
        <v>18189</v>
      </c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</row>
    <row r="37" spans="1:26" ht="14.25" customHeight="1" x14ac:dyDescent="0.2">
      <c r="A37" s="427" t="s">
        <v>588</v>
      </c>
      <c r="B37" s="428" t="s">
        <v>590</v>
      </c>
      <c r="C37" s="434"/>
      <c r="D37" s="429"/>
      <c r="E37" s="429"/>
      <c r="F37" s="429">
        <v>702</v>
      </c>
      <c r="G37" s="429"/>
      <c r="H37" s="410">
        <f t="shared" si="6"/>
        <v>702</v>
      </c>
      <c r="I37" s="429"/>
      <c r="J37" s="429"/>
      <c r="K37" s="430"/>
      <c r="L37" s="431">
        <f t="shared" si="29"/>
        <v>702</v>
      </c>
      <c r="M37" s="429">
        <f t="shared" ref="M37:N37" si="35">+D37+G37+J37</f>
        <v>0</v>
      </c>
      <c r="N37" s="432">
        <f t="shared" si="35"/>
        <v>702</v>
      </c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</row>
    <row r="38" spans="1:26" ht="14.25" customHeight="1" x14ac:dyDescent="0.2">
      <c r="A38" s="427" t="s">
        <v>588</v>
      </c>
      <c r="B38" s="428" t="s">
        <v>591</v>
      </c>
      <c r="C38" s="434"/>
      <c r="D38" s="429"/>
      <c r="E38" s="429"/>
      <c r="F38" s="429">
        <v>9537</v>
      </c>
      <c r="G38" s="429"/>
      <c r="H38" s="410">
        <f t="shared" si="6"/>
        <v>9537</v>
      </c>
      <c r="I38" s="429"/>
      <c r="J38" s="429"/>
      <c r="K38" s="430"/>
      <c r="L38" s="431">
        <f t="shared" si="29"/>
        <v>9537</v>
      </c>
      <c r="M38" s="429">
        <f t="shared" ref="M38:N38" si="36">+D38+G38+J38</f>
        <v>0</v>
      </c>
      <c r="N38" s="432">
        <f t="shared" si="36"/>
        <v>9537</v>
      </c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</row>
    <row r="39" spans="1:26" ht="14.25" customHeight="1" x14ac:dyDescent="0.2">
      <c r="A39" s="427" t="s">
        <v>588</v>
      </c>
      <c r="B39" s="435" t="s">
        <v>592</v>
      </c>
      <c r="C39" s="434"/>
      <c r="D39" s="429"/>
      <c r="E39" s="429"/>
      <c r="F39" s="436">
        <v>2129</v>
      </c>
      <c r="G39" s="429"/>
      <c r="H39" s="410">
        <f t="shared" si="6"/>
        <v>2129</v>
      </c>
      <c r="I39" s="429"/>
      <c r="J39" s="429"/>
      <c r="K39" s="430"/>
      <c r="L39" s="431">
        <f t="shared" si="29"/>
        <v>2129</v>
      </c>
      <c r="M39" s="429">
        <f t="shared" ref="M39:N39" si="37">+D39+G39+J39</f>
        <v>0</v>
      </c>
      <c r="N39" s="432">
        <f t="shared" si="37"/>
        <v>2129</v>
      </c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</row>
    <row r="40" spans="1:26" ht="15" customHeight="1" x14ac:dyDescent="0.2">
      <c r="A40" s="427" t="s">
        <v>588</v>
      </c>
      <c r="B40" s="435" t="s">
        <v>593</v>
      </c>
      <c r="C40" s="437"/>
      <c r="D40" s="436"/>
      <c r="E40" s="436"/>
      <c r="F40" s="436">
        <f>7809-2336</f>
        <v>5473</v>
      </c>
      <c r="G40" s="429"/>
      <c r="H40" s="410">
        <f t="shared" si="6"/>
        <v>5473</v>
      </c>
      <c r="I40" s="429"/>
      <c r="J40" s="429"/>
      <c r="K40" s="430"/>
      <c r="L40" s="431">
        <f t="shared" si="29"/>
        <v>5473</v>
      </c>
      <c r="M40" s="429">
        <f t="shared" ref="M40:N40" si="38">+D40+G40+J40</f>
        <v>0</v>
      </c>
      <c r="N40" s="432">
        <f t="shared" si="38"/>
        <v>5473</v>
      </c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</row>
    <row r="41" spans="1:26" ht="15" customHeight="1" x14ac:dyDescent="0.2">
      <c r="A41" s="427" t="s">
        <v>588</v>
      </c>
      <c r="B41" s="435" t="s">
        <v>594</v>
      </c>
      <c r="C41" s="437"/>
      <c r="D41" s="436"/>
      <c r="E41" s="436"/>
      <c r="F41" s="436">
        <v>348</v>
      </c>
      <c r="G41" s="436"/>
      <c r="H41" s="410">
        <f t="shared" si="6"/>
        <v>348</v>
      </c>
      <c r="I41" s="436"/>
      <c r="J41" s="436"/>
      <c r="K41" s="438"/>
      <c r="L41" s="431">
        <f t="shared" si="29"/>
        <v>348</v>
      </c>
      <c r="M41" s="429">
        <f t="shared" ref="M41:N41" si="39">+D41+G41+J41</f>
        <v>0</v>
      </c>
      <c r="N41" s="432">
        <f t="shared" si="39"/>
        <v>348</v>
      </c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</row>
    <row r="42" spans="1:26" ht="26.25" customHeight="1" x14ac:dyDescent="0.2">
      <c r="A42" s="439"/>
      <c r="B42" s="440" t="s">
        <v>595</v>
      </c>
      <c r="C42" s="441"/>
      <c r="D42" s="441"/>
      <c r="E42" s="441"/>
      <c r="F42" s="441"/>
      <c r="G42" s="441"/>
      <c r="H42" s="441">
        <f t="shared" si="6"/>
        <v>0</v>
      </c>
      <c r="I42" s="441"/>
      <c r="J42" s="441"/>
      <c r="K42" s="442"/>
      <c r="L42" s="443">
        <f t="shared" si="29"/>
        <v>0</v>
      </c>
      <c r="M42" s="444">
        <f t="shared" ref="M42:N42" si="40">+D42+G42+J42</f>
        <v>0</v>
      </c>
      <c r="N42" s="445">
        <f t="shared" si="40"/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842" t="s">
        <v>278</v>
      </c>
      <c r="B43" s="800"/>
      <c r="C43" s="352">
        <f>+C19+C9+C8+C5+C4</f>
        <v>113537</v>
      </c>
      <c r="D43" s="352">
        <f>+D19+D9</f>
        <v>7030</v>
      </c>
      <c r="E43" s="352">
        <f>+E19+E9+E8+E5+E4</f>
        <v>120567</v>
      </c>
      <c r="F43" s="352">
        <f t="shared" ref="F43:H43" si="41">SUM(F4:F22)</f>
        <v>129302</v>
      </c>
      <c r="G43" s="352">
        <f t="shared" si="41"/>
        <v>0</v>
      </c>
      <c r="H43" s="352">
        <f t="shared" si="41"/>
        <v>129302</v>
      </c>
      <c r="I43" s="352">
        <f t="shared" ref="I43:K43" si="42">SUM(I4:I42)</f>
        <v>0</v>
      </c>
      <c r="J43" s="352">
        <f t="shared" si="42"/>
        <v>0</v>
      </c>
      <c r="K43" s="446">
        <f t="shared" si="42"/>
        <v>0</v>
      </c>
      <c r="L43" s="447">
        <f t="shared" si="29"/>
        <v>242839</v>
      </c>
      <c r="M43" s="448">
        <f t="shared" ref="M43:N43" si="43">+D43+G43</f>
        <v>7030</v>
      </c>
      <c r="N43" s="449">
        <f t="shared" si="43"/>
        <v>249869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40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40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40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408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408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408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408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408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408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40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40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40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408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408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408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408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408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408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408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40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408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408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408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408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408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408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408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408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408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408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408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408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408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408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408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408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408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408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408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408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408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408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408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408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408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408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408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408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408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408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408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408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408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408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408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408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408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408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408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408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408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408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408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408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408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408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408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40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408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408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408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408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408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408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408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408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408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408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408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408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408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408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408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408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408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40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408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408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408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408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408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408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408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408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408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408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408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408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408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408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408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408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408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40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408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408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408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408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408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408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408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408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408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408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408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408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408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408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408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408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408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408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408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408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408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408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40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40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408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408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408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408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408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408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40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408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408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408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408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408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408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408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408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408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408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408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408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408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408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408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408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408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408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408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408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408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408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408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408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408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408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408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408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408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408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408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408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408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408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408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408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408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408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408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408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408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408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408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408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408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408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408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408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408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40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408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408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408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408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408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408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408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408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408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408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408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408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408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408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408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408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408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408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408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408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408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408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408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408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408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408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408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408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408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408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408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408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408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40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40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40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40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40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40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40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40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40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40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40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40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40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40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40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40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40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40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40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40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40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40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40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40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40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40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40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40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40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40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40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40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40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40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40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40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40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40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40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40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40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40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40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40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40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40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40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40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40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40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40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40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40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40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40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40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40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40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40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40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40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40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40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40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40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40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40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40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40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40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40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40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40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40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40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40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40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40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40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40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40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40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40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40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40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40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40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40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40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40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40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40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40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40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40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40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40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40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40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40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40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40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40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40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40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40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40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40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40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40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40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40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40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40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408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408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408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408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408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408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408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408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408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408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408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408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408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408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408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408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408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408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408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408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408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4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408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408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408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408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408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408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408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408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408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408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408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408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408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408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408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408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408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408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408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408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408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408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408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408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408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408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408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408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408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408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408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408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408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408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408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408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408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408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408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408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408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408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408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408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408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408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408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408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408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408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408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408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408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408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408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408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408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408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408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408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408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408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408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408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408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408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408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408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408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408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408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408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408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408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408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408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408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408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408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408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408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408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408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408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408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408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408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408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408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408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408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408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408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408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408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408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408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408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408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408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408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408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408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408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408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408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408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408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408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408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408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408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408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408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408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408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408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408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408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408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408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408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408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408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408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408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408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408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408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408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408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408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408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408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408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408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408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408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408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408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408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408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408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408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408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408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408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408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408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408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408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408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408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408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408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408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408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408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408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408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408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408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408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408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408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408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408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408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408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408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408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408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408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408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408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408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408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408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408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408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408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408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408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408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408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408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408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408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408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408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408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408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408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408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408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408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408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408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408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408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408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408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408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408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408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408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408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408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408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408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408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408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408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408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408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408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408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408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408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408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408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408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408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408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408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408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408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408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408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408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408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408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408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408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408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408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408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408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408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408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408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408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408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408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408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408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408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408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408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408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408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408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408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408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408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408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408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408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408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408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408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408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408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408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408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408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408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408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408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408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408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408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408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408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408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408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408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408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408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408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408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408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408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408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408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408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408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408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408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408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408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408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408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408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408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408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408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408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408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408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408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408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408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408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408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408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408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408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408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408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408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408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408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408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408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408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408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408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408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408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408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408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408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408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408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408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408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408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408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408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408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408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408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408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408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408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408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408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408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408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408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408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408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408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408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408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408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408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408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408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408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408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408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408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408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408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408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408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408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408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408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408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408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408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408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408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408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408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408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408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408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408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408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408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408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408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408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408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408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408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408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408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408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408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408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408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408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408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408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408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408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408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408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408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408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408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408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408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408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408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408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408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408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408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408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408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408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408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408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408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408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408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408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408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408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408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408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408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408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408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408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408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408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408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408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408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408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408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408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408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408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408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408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408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408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408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408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408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408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408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408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408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408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408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408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408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408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408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408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408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408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408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408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408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408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408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408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408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408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408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408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408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408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408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408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408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408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408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408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408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408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408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408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408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408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408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408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408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408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408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408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408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408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408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408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408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408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408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408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408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408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408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408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408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408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408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408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408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408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408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408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408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408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408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408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408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408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408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408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408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408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408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408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408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408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408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408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408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408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408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408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408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408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408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408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408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408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408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408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408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408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408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408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408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408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408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408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408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408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408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408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408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408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408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408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408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408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408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408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408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408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408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408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408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408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408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408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408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408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408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408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408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408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408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408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408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408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408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408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408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408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408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408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408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408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408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408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408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408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408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408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408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408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408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408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408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408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408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408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408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408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408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408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408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408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408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408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408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408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408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408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408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408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3">
    <mergeCell ref="A43:B43"/>
    <mergeCell ref="F2:H2"/>
    <mergeCell ref="I2:K2"/>
    <mergeCell ref="A5:A7"/>
    <mergeCell ref="C5:C7"/>
    <mergeCell ref="D5:D7"/>
    <mergeCell ref="E5:E7"/>
    <mergeCell ref="H5:H7"/>
    <mergeCell ref="A9:B9"/>
    <mergeCell ref="A19:B19"/>
    <mergeCell ref="A20:B20"/>
    <mergeCell ref="A21:B21"/>
    <mergeCell ref="A22:B22"/>
    <mergeCell ref="A1:A2"/>
    <mergeCell ref="L1:N2"/>
    <mergeCell ref="C2:E2"/>
    <mergeCell ref="F5:F7"/>
    <mergeCell ref="G5:G7"/>
    <mergeCell ref="B5:B7"/>
    <mergeCell ref="B1:B2"/>
    <mergeCell ref="C1:E1"/>
    <mergeCell ref="F1:H1"/>
    <mergeCell ref="I1:K1"/>
  </mergeCells>
  <pageMargins left="0.70866141732283472" right="0.70866141732283472" top="0.74803149606299213" bottom="0.74803149606299213" header="0" footer="0"/>
  <pageSetup paperSize="9" orientation="portrait"/>
  <headerFooter>
    <oddHeader>&amp;CMartonvásár Város Önkormányzatának kiadásai 2020. Egyéb működési célú támogatások&amp;R 5/f. melléklet</oddHeader>
  </headerFooter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5.375" customWidth="1"/>
    <col min="2" max="2" width="6.25" customWidth="1"/>
    <col min="3" max="3" width="37.125" customWidth="1"/>
    <col min="4" max="4" width="7.75" customWidth="1"/>
    <col min="5" max="5" width="9.25" customWidth="1"/>
    <col min="6" max="6" width="8.75" customWidth="1"/>
    <col min="7" max="8" width="6.375" customWidth="1"/>
    <col min="9" max="9" width="7.125" customWidth="1"/>
    <col min="10" max="10" width="6" customWidth="1"/>
    <col min="11" max="11" width="6.75" customWidth="1"/>
    <col min="12" max="12" width="7" customWidth="1"/>
    <col min="13" max="14" width="6.75" customWidth="1"/>
    <col min="15" max="15" width="8.5" customWidth="1"/>
    <col min="16" max="16" width="5.375" customWidth="1"/>
    <col min="17" max="17" width="5.875" customWidth="1"/>
    <col min="18" max="18" width="6.125" customWidth="1"/>
    <col min="19" max="19" width="6.125" hidden="1" customWidth="1"/>
    <col min="20" max="20" width="5.625" hidden="1" customWidth="1"/>
    <col min="21" max="21" width="6.5" hidden="1" customWidth="1"/>
    <col min="22" max="22" width="6.75" customWidth="1"/>
    <col min="23" max="23" width="5.125" customWidth="1"/>
    <col min="24" max="30" width="5.625" customWidth="1"/>
    <col min="31" max="31" width="7" customWidth="1"/>
    <col min="32" max="32" width="7.375" customWidth="1"/>
    <col min="33" max="33" width="8" customWidth="1"/>
    <col min="34" max="36" width="7.75" customWidth="1"/>
  </cols>
  <sheetData>
    <row r="1" spans="1:36" ht="14.25" customHeight="1" x14ac:dyDescent="0.25">
      <c r="A1" s="760"/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312"/>
      <c r="AI1" s="312"/>
      <c r="AJ1" s="312"/>
    </row>
    <row r="2" spans="1:36" ht="38.25" customHeight="1" x14ac:dyDescent="0.2">
      <c r="A2" s="821" t="s">
        <v>118</v>
      </c>
      <c r="B2" s="824" t="s">
        <v>63</v>
      </c>
      <c r="C2" s="780"/>
      <c r="D2" s="826" t="s">
        <v>278</v>
      </c>
      <c r="E2" s="768"/>
      <c r="F2" s="769"/>
      <c r="G2" s="826" t="s">
        <v>596</v>
      </c>
      <c r="H2" s="768"/>
      <c r="I2" s="775"/>
      <c r="J2" s="817" t="s">
        <v>597</v>
      </c>
      <c r="K2" s="768"/>
      <c r="L2" s="775"/>
      <c r="M2" s="817" t="s">
        <v>598</v>
      </c>
      <c r="N2" s="768"/>
      <c r="O2" s="775"/>
      <c r="P2" s="817" t="s">
        <v>599</v>
      </c>
      <c r="Q2" s="768"/>
      <c r="R2" s="775"/>
      <c r="S2" s="817" t="s">
        <v>600</v>
      </c>
      <c r="T2" s="768"/>
      <c r="U2" s="775"/>
      <c r="V2" s="817" t="s">
        <v>601</v>
      </c>
      <c r="W2" s="768"/>
      <c r="X2" s="775"/>
      <c r="Y2" s="848" t="s">
        <v>602</v>
      </c>
      <c r="Z2" s="768"/>
      <c r="AA2" s="775"/>
      <c r="AB2" s="848" t="s">
        <v>603</v>
      </c>
      <c r="AC2" s="768"/>
      <c r="AD2" s="775"/>
      <c r="AE2" s="817" t="s">
        <v>385</v>
      </c>
      <c r="AF2" s="768"/>
      <c r="AG2" s="769"/>
      <c r="AH2" s="60"/>
      <c r="AI2" s="60"/>
      <c r="AJ2" s="60"/>
    </row>
    <row r="3" spans="1:36" ht="12.75" customHeight="1" x14ac:dyDescent="0.2">
      <c r="A3" s="822"/>
      <c r="B3" s="807"/>
      <c r="C3" s="794"/>
      <c r="D3" s="819"/>
      <c r="E3" s="766"/>
      <c r="F3" s="785"/>
      <c r="G3" s="819" t="s">
        <v>416</v>
      </c>
      <c r="H3" s="766"/>
      <c r="I3" s="754"/>
      <c r="J3" s="820" t="s">
        <v>416</v>
      </c>
      <c r="K3" s="766"/>
      <c r="L3" s="754"/>
      <c r="M3" s="820" t="s">
        <v>416</v>
      </c>
      <c r="N3" s="766"/>
      <c r="O3" s="754"/>
      <c r="P3" s="820" t="s">
        <v>416</v>
      </c>
      <c r="Q3" s="766"/>
      <c r="R3" s="754"/>
      <c r="S3" s="820" t="s">
        <v>416</v>
      </c>
      <c r="T3" s="766"/>
      <c r="U3" s="754"/>
      <c r="V3" s="820" t="s">
        <v>416</v>
      </c>
      <c r="W3" s="766"/>
      <c r="X3" s="754"/>
      <c r="Y3" s="847" t="s">
        <v>525</v>
      </c>
      <c r="Z3" s="766"/>
      <c r="AA3" s="754"/>
      <c r="AB3" s="847"/>
      <c r="AC3" s="766"/>
      <c r="AD3" s="754"/>
      <c r="AE3" s="820"/>
      <c r="AF3" s="766"/>
      <c r="AG3" s="785"/>
      <c r="AH3" s="60"/>
      <c r="AI3" s="60"/>
      <c r="AJ3" s="60"/>
    </row>
    <row r="4" spans="1:36" ht="14.25" customHeight="1" x14ac:dyDescent="0.2">
      <c r="A4" s="773"/>
      <c r="B4" s="808"/>
      <c r="C4" s="783"/>
      <c r="D4" s="354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526</v>
      </c>
      <c r="R4" s="72" t="s">
        <v>527</v>
      </c>
      <c r="S4" s="72" t="s">
        <v>64</v>
      </c>
      <c r="T4" s="72" t="s">
        <v>526</v>
      </c>
      <c r="U4" s="72" t="s">
        <v>527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72" t="s">
        <v>386</v>
      </c>
      <c r="AB4" s="72" t="s">
        <v>64</v>
      </c>
      <c r="AC4" s="72" t="s">
        <v>65</v>
      </c>
      <c r="AD4" s="72" t="s">
        <v>386</v>
      </c>
      <c r="AE4" s="72" t="s">
        <v>64</v>
      </c>
      <c r="AF4" s="72" t="s">
        <v>65</v>
      </c>
      <c r="AG4" s="353" t="s">
        <v>386</v>
      </c>
      <c r="AH4" s="73"/>
      <c r="AI4" s="73"/>
      <c r="AJ4" s="73"/>
    </row>
    <row r="5" spans="1:36" ht="12.75" customHeight="1" x14ac:dyDescent="0.2">
      <c r="A5" s="355" t="s">
        <v>387</v>
      </c>
      <c r="B5" s="802" t="s">
        <v>388</v>
      </c>
      <c r="C5" s="785"/>
      <c r="D5" s="203">
        <f t="shared" ref="D5:F5" si="0">+G5+M5+P5+S5+V5+AE5+J5+Y5+AB5</f>
        <v>0</v>
      </c>
      <c r="E5" s="203">
        <f t="shared" si="0"/>
        <v>234</v>
      </c>
      <c r="F5" s="203">
        <f t="shared" si="0"/>
        <v>234</v>
      </c>
      <c r="G5" s="203"/>
      <c r="H5" s="54"/>
      <c r="I5" s="54">
        <f t="shared" ref="I5:I7" si="1">+H5+G5</f>
        <v>0</v>
      </c>
      <c r="J5" s="54"/>
      <c r="K5" s="54"/>
      <c r="L5" s="54">
        <f t="shared" ref="L5:L7" si="2">+K5+J5</f>
        <v>0</v>
      </c>
      <c r="M5" s="54"/>
      <c r="N5" s="54"/>
      <c r="O5" s="54">
        <f t="shared" ref="O5:O7" si="3">+N5+M5</f>
        <v>0</v>
      </c>
      <c r="P5" s="54"/>
      <c r="Q5" s="54"/>
      <c r="R5" s="54"/>
      <c r="S5" s="54"/>
      <c r="T5" s="54"/>
      <c r="U5" s="54"/>
      <c r="V5" s="54"/>
      <c r="W5" s="54">
        <f>8+226</f>
        <v>234</v>
      </c>
      <c r="X5" s="54">
        <f t="shared" ref="X5:X7" si="4">+W5+V5</f>
        <v>234</v>
      </c>
      <c r="Y5" s="54"/>
      <c r="Z5" s="54"/>
      <c r="AA5" s="54">
        <f t="shared" ref="AA5:AA7" si="5">+Z5+Y5</f>
        <v>0</v>
      </c>
      <c r="AB5" s="54"/>
      <c r="AC5" s="54"/>
      <c r="AD5" s="54">
        <f t="shared" ref="AD5:AD7" si="6">+AC5+AB5</f>
        <v>0</v>
      </c>
      <c r="AE5" s="54"/>
      <c r="AF5" s="54"/>
      <c r="AG5" s="158">
        <f t="shared" ref="AG5:AG7" si="7">+AF5+AE5</f>
        <v>0</v>
      </c>
      <c r="AH5" s="76"/>
      <c r="AI5" s="76"/>
      <c r="AJ5" s="76"/>
    </row>
    <row r="6" spans="1:36" ht="12.75" customHeight="1" x14ac:dyDescent="0.2">
      <c r="A6" s="355" t="s">
        <v>389</v>
      </c>
      <c r="B6" s="802" t="s">
        <v>390</v>
      </c>
      <c r="C6" s="785"/>
      <c r="D6" s="203">
        <f t="shared" ref="D6:F6" si="8">+G6+M6+P6+S6+V6+AE6+J6+Y6+AB6</f>
        <v>300</v>
      </c>
      <c r="E6" s="54">
        <f t="shared" si="8"/>
        <v>0</v>
      </c>
      <c r="F6" s="158">
        <f t="shared" si="8"/>
        <v>300</v>
      </c>
      <c r="G6" s="203"/>
      <c r="H6" s="54"/>
      <c r="I6" s="54">
        <f t="shared" si="1"/>
        <v>0</v>
      </c>
      <c r="J6" s="54"/>
      <c r="K6" s="54"/>
      <c r="L6" s="54">
        <f t="shared" si="2"/>
        <v>0</v>
      </c>
      <c r="M6" s="54"/>
      <c r="N6" s="54"/>
      <c r="O6" s="54">
        <f t="shared" si="3"/>
        <v>0</v>
      </c>
      <c r="P6" s="54"/>
      <c r="Q6" s="54"/>
      <c r="R6" s="54"/>
      <c r="S6" s="54"/>
      <c r="T6" s="54"/>
      <c r="U6" s="54"/>
      <c r="V6" s="54"/>
      <c r="W6" s="54"/>
      <c r="X6" s="54">
        <f t="shared" si="4"/>
        <v>0</v>
      </c>
      <c r="Y6" s="54"/>
      <c r="Z6" s="54"/>
      <c r="AA6" s="54">
        <f t="shared" si="5"/>
        <v>0</v>
      </c>
      <c r="AB6" s="54">
        <v>300</v>
      </c>
      <c r="AC6" s="54"/>
      <c r="AD6" s="54">
        <f t="shared" si="6"/>
        <v>300</v>
      </c>
      <c r="AE6" s="54"/>
      <c r="AF6" s="54"/>
      <c r="AG6" s="158">
        <f t="shared" si="7"/>
        <v>0</v>
      </c>
      <c r="AH6" s="76"/>
      <c r="AI6" s="76"/>
      <c r="AJ6" s="76"/>
    </row>
    <row r="7" spans="1:36" ht="12.75" customHeight="1" x14ac:dyDescent="0.2">
      <c r="A7" s="355" t="s">
        <v>391</v>
      </c>
      <c r="B7" s="802" t="s">
        <v>121</v>
      </c>
      <c r="C7" s="785"/>
      <c r="D7" s="203">
        <f t="shared" ref="D7:F7" si="9">+G7+M7+P7+S7+V7+AE7+J7+Y7+AB7</f>
        <v>300</v>
      </c>
      <c r="E7" s="54">
        <f t="shared" si="9"/>
        <v>234</v>
      </c>
      <c r="F7" s="158">
        <f t="shared" si="9"/>
        <v>534</v>
      </c>
      <c r="G7" s="54">
        <f t="shared" ref="G7:H7" si="10">SUM(G5:G6)</f>
        <v>0</v>
      </c>
      <c r="H7" s="54">
        <f t="shared" si="10"/>
        <v>0</v>
      </c>
      <c r="I7" s="54">
        <f t="shared" si="1"/>
        <v>0</v>
      </c>
      <c r="J7" s="54">
        <f t="shared" ref="J7:K7" si="11">SUM(J5:J6)</f>
        <v>0</v>
      </c>
      <c r="K7" s="54">
        <f t="shared" si="11"/>
        <v>0</v>
      </c>
      <c r="L7" s="54">
        <f t="shared" si="2"/>
        <v>0</v>
      </c>
      <c r="M7" s="54">
        <f t="shared" ref="M7:N7" si="12">SUM(M5:M6)</f>
        <v>0</v>
      </c>
      <c r="N7" s="54">
        <f t="shared" si="12"/>
        <v>0</v>
      </c>
      <c r="O7" s="54">
        <f t="shared" si="3"/>
        <v>0</v>
      </c>
      <c r="P7" s="54">
        <f t="shared" ref="P7:Q7" si="13">SUM(P5:P6)</f>
        <v>0</v>
      </c>
      <c r="Q7" s="54">
        <f t="shared" si="13"/>
        <v>0</v>
      </c>
      <c r="R7" s="54">
        <f>+Q7+P7</f>
        <v>0</v>
      </c>
      <c r="S7" s="54">
        <f t="shared" ref="S7:T7" si="14">SUM(S5:S6)</f>
        <v>0</v>
      </c>
      <c r="T7" s="54">
        <f t="shared" si="14"/>
        <v>0</v>
      </c>
      <c r="U7" s="54">
        <f>+T7+S7</f>
        <v>0</v>
      </c>
      <c r="V7" s="54">
        <f t="shared" ref="V7:W7" si="15">SUM(V5:V6)</f>
        <v>0</v>
      </c>
      <c r="W7" s="54">
        <f t="shared" si="15"/>
        <v>234</v>
      </c>
      <c r="X7" s="54">
        <f t="shared" si="4"/>
        <v>234</v>
      </c>
      <c r="Y7" s="54">
        <f t="shared" ref="Y7:Z7" si="16">SUM(Y5:Y6)</f>
        <v>0</v>
      </c>
      <c r="Z7" s="54">
        <f t="shared" si="16"/>
        <v>0</v>
      </c>
      <c r="AA7" s="54">
        <f t="shared" si="5"/>
        <v>0</v>
      </c>
      <c r="AB7" s="54">
        <f t="shared" ref="AB7:AC7" si="17">SUM(AB5:AB6)</f>
        <v>300</v>
      </c>
      <c r="AC7" s="54">
        <f t="shared" si="17"/>
        <v>0</v>
      </c>
      <c r="AD7" s="54">
        <f t="shared" si="6"/>
        <v>300</v>
      </c>
      <c r="AE7" s="54">
        <f t="shared" ref="AE7:AF7" si="18">SUM(AE5:AE6)</f>
        <v>0</v>
      </c>
      <c r="AF7" s="54">
        <f t="shared" si="18"/>
        <v>0</v>
      </c>
      <c r="AG7" s="158">
        <f t="shared" si="7"/>
        <v>0</v>
      </c>
      <c r="AH7" s="76"/>
      <c r="AI7" s="76"/>
      <c r="AJ7" s="76"/>
    </row>
    <row r="8" spans="1:36" ht="10.5" customHeight="1" x14ac:dyDescent="0.25">
      <c r="A8" s="356"/>
      <c r="B8" s="357"/>
      <c r="C8" s="293"/>
      <c r="D8" s="286"/>
      <c r="E8" s="286"/>
      <c r="F8" s="358"/>
      <c r="G8" s="55"/>
      <c r="H8" s="55"/>
      <c r="I8" s="286"/>
      <c r="J8" s="55"/>
      <c r="K8" s="55"/>
      <c r="L8" s="286"/>
      <c r="M8" s="55"/>
      <c r="N8" s="55"/>
      <c r="O8" s="286"/>
      <c r="P8" s="55"/>
      <c r="Q8" s="55"/>
      <c r="R8" s="55"/>
      <c r="S8" s="55"/>
      <c r="T8" s="55"/>
      <c r="U8" s="55"/>
      <c r="V8" s="55"/>
      <c r="W8" s="55"/>
      <c r="X8" s="286"/>
      <c r="Y8" s="55"/>
      <c r="Z8" s="55"/>
      <c r="AA8" s="286"/>
      <c r="AB8" s="55"/>
      <c r="AC8" s="55"/>
      <c r="AD8" s="286"/>
      <c r="AE8" s="55"/>
      <c r="AF8" s="55"/>
      <c r="AG8" s="358"/>
      <c r="AH8" s="312"/>
      <c r="AI8" s="312"/>
      <c r="AJ8" s="312"/>
    </row>
    <row r="9" spans="1:36" ht="12.75" customHeight="1" x14ac:dyDescent="0.2">
      <c r="A9" s="355" t="s">
        <v>392</v>
      </c>
      <c r="B9" s="802" t="s">
        <v>124</v>
      </c>
      <c r="C9" s="785"/>
      <c r="D9" s="203">
        <f t="shared" ref="D9:F9" si="19">+G9+M9+P9+S9+V9+AE9+J9+Y9+AB9</f>
        <v>120</v>
      </c>
      <c r="E9" s="54">
        <f t="shared" si="19"/>
        <v>20</v>
      </c>
      <c r="F9" s="158">
        <f t="shared" si="19"/>
        <v>140</v>
      </c>
      <c r="G9" s="203"/>
      <c r="H9" s="54"/>
      <c r="I9" s="54">
        <f>+H9+G9</f>
        <v>0</v>
      </c>
      <c r="J9" s="54"/>
      <c r="K9" s="54"/>
      <c r="L9" s="54">
        <f>+K9+J9</f>
        <v>0</v>
      </c>
      <c r="M9" s="54"/>
      <c r="N9" s="54"/>
      <c r="O9" s="54">
        <f>+N9+M9</f>
        <v>0</v>
      </c>
      <c r="P9" s="54"/>
      <c r="Q9" s="54"/>
      <c r="R9" s="54"/>
      <c r="S9" s="54"/>
      <c r="T9" s="54"/>
      <c r="U9" s="54"/>
      <c r="V9" s="54"/>
      <c r="W9" s="54">
        <v>20</v>
      </c>
      <c r="X9" s="54">
        <f>+W9+V9</f>
        <v>20</v>
      </c>
      <c r="Y9" s="54"/>
      <c r="Z9" s="54"/>
      <c r="AA9" s="54">
        <f>+Z9+Y9</f>
        <v>0</v>
      </c>
      <c r="AB9" s="54">
        <v>120</v>
      </c>
      <c r="AC9" s="54"/>
      <c r="AD9" s="54">
        <f>+AC9+AB9</f>
        <v>120</v>
      </c>
      <c r="AE9" s="54"/>
      <c r="AF9" s="54"/>
      <c r="AG9" s="158">
        <f>+AF9+AE9</f>
        <v>0</v>
      </c>
      <c r="AH9" s="76"/>
      <c r="AI9" s="76"/>
      <c r="AJ9" s="76"/>
    </row>
    <row r="10" spans="1:36" ht="10.5" customHeight="1" x14ac:dyDescent="0.25">
      <c r="A10" s="291"/>
      <c r="B10" s="32"/>
      <c r="C10" s="299"/>
      <c r="D10" s="286"/>
      <c r="E10" s="286"/>
      <c r="F10" s="358"/>
      <c r="G10" s="5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55"/>
      <c r="S10" s="55"/>
      <c r="T10" s="55"/>
      <c r="U10" s="55"/>
      <c r="V10" s="55"/>
      <c r="W10" s="55"/>
      <c r="X10" s="286"/>
      <c r="Y10" s="55"/>
      <c r="Z10" s="55"/>
      <c r="AA10" s="286"/>
      <c r="AB10" s="55"/>
      <c r="AC10" s="55"/>
      <c r="AD10" s="286"/>
      <c r="AE10" s="55"/>
      <c r="AF10" s="55"/>
      <c r="AG10" s="358"/>
      <c r="AH10" s="312"/>
      <c r="AI10" s="312"/>
      <c r="AJ10" s="312"/>
    </row>
    <row r="11" spans="1:36" ht="12.75" customHeight="1" x14ac:dyDescent="0.25">
      <c r="A11" s="360" t="s">
        <v>417</v>
      </c>
      <c r="B11" s="801" t="s">
        <v>418</v>
      </c>
      <c r="C11" s="785"/>
      <c r="D11" s="203">
        <f t="shared" ref="D11:F11" si="20">+G11+M11+P11+S11+V11+AE11+J11+Y11+AB11</f>
        <v>0</v>
      </c>
      <c r="E11" s="54">
        <f t="shared" si="20"/>
        <v>0</v>
      </c>
      <c r="F11" s="158">
        <f t="shared" si="20"/>
        <v>0</v>
      </c>
      <c r="G11" s="199"/>
      <c r="H11" s="66"/>
      <c r="I11" s="54">
        <f t="shared" ref="I11:I35" si="21">+H11+G11</f>
        <v>0</v>
      </c>
      <c r="J11" s="66"/>
      <c r="K11" s="66"/>
      <c r="L11" s="54">
        <f t="shared" ref="L11:L35" si="22">+K11+J11</f>
        <v>0</v>
      </c>
      <c r="M11" s="66"/>
      <c r="N11" s="66"/>
      <c r="O11" s="54">
        <f t="shared" ref="O11:O35" si="23">+N11+M11</f>
        <v>0</v>
      </c>
      <c r="P11" s="66"/>
      <c r="Q11" s="66"/>
      <c r="R11" s="66"/>
      <c r="S11" s="66"/>
      <c r="T11" s="66"/>
      <c r="U11" s="66"/>
      <c r="V11" s="66"/>
      <c r="W11" s="66"/>
      <c r="X11" s="54">
        <f t="shared" ref="X11:X35" si="24">+W11+V11</f>
        <v>0</v>
      </c>
      <c r="Y11" s="66"/>
      <c r="Z11" s="66"/>
      <c r="AA11" s="54">
        <f t="shared" ref="AA11:AA35" si="25">+Z11+Y11</f>
        <v>0</v>
      </c>
      <c r="AB11" s="66"/>
      <c r="AC11" s="66"/>
      <c r="AD11" s="54">
        <f t="shared" ref="AD11:AD35" si="26">+AC11+AB11</f>
        <v>0</v>
      </c>
      <c r="AE11" s="66"/>
      <c r="AF11" s="66"/>
      <c r="AG11" s="158">
        <f t="shared" ref="AG11:AG35" si="27">+AF11+AE11</f>
        <v>0</v>
      </c>
      <c r="AH11" s="312"/>
      <c r="AI11" s="312"/>
      <c r="AJ11" s="312"/>
    </row>
    <row r="12" spans="1:36" ht="12.75" customHeight="1" x14ac:dyDescent="0.25">
      <c r="A12" s="360" t="s">
        <v>419</v>
      </c>
      <c r="B12" s="801" t="s">
        <v>420</v>
      </c>
      <c r="C12" s="785"/>
      <c r="D12" s="203">
        <f t="shared" ref="D12:F12" si="28">+G12+M12+P12+S12+V12+AE12+J12+Y12+AB12</f>
        <v>400</v>
      </c>
      <c r="E12" s="54">
        <f t="shared" si="28"/>
        <v>139</v>
      </c>
      <c r="F12" s="158">
        <f t="shared" si="28"/>
        <v>539</v>
      </c>
      <c r="G12" s="199"/>
      <c r="H12" s="66"/>
      <c r="I12" s="54">
        <f t="shared" si="21"/>
        <v>0</v>
      </c>
      <c r="J12" s="66"/>
      <c r="K12" s="66"/>
      <c r="L12" s="54">
        <f t="shared" si="22"/>
        <v>0</v>
      </c>
      <c r="M12" s="66"/>
      <c r="N12" s="66"/>
      <c r="O12" s="54">
        <f t="shared" si="23"/>
        <v>0</v>
      </c>
      <c r="P12" s="66"/>
      <c r="Q12" s="66">
        <f>60+79</f>
        <v>139</v>
      </c>
      <c r="R12" s="66">
        <f>+P12+Q12</f>
        <v>139</v>
      </c>
      <c r="S12" s="66"/>
      <c r="T12" s="66"/>
      <c r="U12" s="66"/>
      <c r="V12" s="66"/>
      <c r="W12" s="66"/>
      <c r="X12" s="54">
        <f t="shared" si="24"/>
        <v>0</v>
      </c>
      <c r="Y12" s="66"/>
      <c r="Z12" s="66"/>
      <c r="AA12" s="54">
        <f t="shared" si="25"/>
        <v>0</v>
      </c>
      <c r="AB12" s="66">
        <v>400</v>
      </c>
      <c r="AC12" s="66"/>
      <c r="AD12" s="54">
        <f t="shared" si="26"/>
        <v>400</v>
      </c>
      <c r="AE12" s="66"/>
      <c r="AF12" s="66"/>
      <c r="AG12" s="158">
        <f t="shared" si="27"/>
        <v>0</v>
      </c>
      <c r="AH12" s="312"/>
      <c r="AI12" s="312"/>
      <c r="AJ12" s="312"/>
    </row>
    <row r="13" spans="1:36" ht="12.75" customHeight="1" x14ac:dyDescent="0.25">
      <c r="A13" s="360" t="s">
        <v>421</v>
      </c>
      <c r="B13" s="801" t="s">
        <v>422</v>
      </c>
      <c r="C13" s="785"/>
      <c r="D13" s="203">
        <f t="shared" ref="D13:F13" si="29">+G13+M13+P13+S13+V13+AE13+J13+Y13+AB13</f>
        <v>0</v>
      </c>
      <c r="E13" s="54">
        <f t="shared" si="29"/>
        <v>0</v>
      </c>
      <c r="F13" s="158">
        <f t="shared" si="29"/>
        <v>0</v>
      </c>
      <c r="G13" s="199"/>
      <c r="H13" s="66"/>
      <c r="I13" s="54">
        <f t="shared" si="21"/>
        <v>0</v>
      </c>
      <c r="J13" s="66"/>
      <c r="K13" s="66"/>
      <c r="L13" s="54">
        <f t="shared" si="22"/>
        <v>0</v>
      </c>
      <c r="M13" s="66"/>
      <c r="N13" s="66"/>
      <c r="O13" s="54">
        <f t="shared" si="23"/>
        <v>0</v>
      </c>
      <c r="P13" s="66"/>
      <c r="Q13" s="66"/>
      <c r="R13" s="66"/>
      <c r="S13" s="66"/>
      <c r="T13" s="66"/>
      <c r="U13" s="66"/>
      <c r="V13" s="66"/>
      <c r="W13" s="66"/>
      <c r="X13" s="54">
        <f t="shared" si="24"/>
        <v>0</v>
      </c>
      <c r="Y13" s="66"/>
      <c r="Z13" s="66"/>
      <c r="AA13" s="54">
        <f t="shared" si="25"/>
        <v>0</v>
      </c>
      <c r="AB13" s="66"/>
      <c r="AC13" s="66"/>
      <c r="AD13" s="54">
        <f t="shared" si="26"/>
        <v>0</v>
      </c>
      <c r="AE13" s="66"/>
      <c r="AF13" s="66"/>
      <c r="AG13" s="158">
        <f t="shared" si="27"/>
        <v>0</v>
      </c>
      <c r="AH13" s="312"/>
      <c r="AI13" s="312"/>
      <c r="AJ13" s="312"/>
    </row>
    <row r="14" spans="1:36" ht="12.75" customHeight="1" x14ac:dyDescent="0.2">
      <c r="A14" s="355" t="s">
        <v>393</v>
      </c>
      <c r="B14" s="802" t="s">
        <v>394</v>
      </c>
      <c r="C14" s="785"/>
      <c r="D14" s="203">
        <f t="shared" ref="D14:F14" si="30">+G14+M14+P14+S14+V14+AE14+J14+Y14+AB14</f>
        <v>400</v>
      </c>
      <c r="E14" s="54">
        <f t="shared" si="30"/>
        <v>139</v>
      </c>
      <c r="F14" s="158">
        <f t="shared" si="30"/>
        <v>539</v>
      </c>
      <c r="G14" s="203">
        <f t="shared" ref="G14:H14" si="31">SUM(G11:G13)</f>
        <v>0</v>
      </c>
      <c r="H14" s="54">
        <f t="shared" si="31"/>
        <v>0</v>
      </c>
      <c r="I14" s="54">
        <f t="shared" si="21"/>
        <v>0</v>
      </c>
      <c r="J14" s="54">
        <f>SUM(J11:J13)</f>
        <v>0</v>
      </c>
      <c r="K14" s="54"/>
      <c r="L14" s="54">
        <f t="shared" si="22"/>
        <v>0</v>
      </c>
      <c r="M14" s="54">
        <f t="shared" ref="M14:N14" si="32">SUM(M11:M13)</f>
        <v>0</v>
      </c>
      <c r="N14" s="54">
        <f t="shared" si="32"/>
        <v>0</v>
      </c>
      <c r="O14" s="54">
        <f t="shared" si="23"/>
        <v>0</v>
      </c>
      <c r="P14" s="54">
        <f t="shared" ref="P14:W14" si="33">SUM(P11:P13)</f>
        <v>0</v>
      </c>
      <c r="Q14" s="54">
        <f t="shared" si="33"/>
        <v>139</v>
      </c>
      <c r="R14" s="54">
        <f t="shared" si="33"/>
        <v>139</v>
      </c>
      <c r="S14" s="54">
        <f t="shared" si="33"/>
        <v>0</v>
      </c>
      <c r="T14" s="54">
        <f t="shared" si="33"/>
        <v>0</v>
      </c>
      <c r="U14" s="54">
        <f t="shared" si="33"/>
        <v>0</v>
      </c>
      <c r="V14" s="54">
        <f t="shared" si="33"/>
        <v>0</v>
      </c>
      <c r="W14" s="54">
        <f t="shared" si="33"/>
        <v>0</v>
      </c>
      <c r="X14" s="54">
        <f t="shared" si="24"/>
        <v>0</v>
      </c>
      <c r="Y14" s="54">
        <f t="shared" ref="Y14:Z14" si="34">SUM(Y11:Y13)</f>
        <v>0</v>
      </c>
      <c r="Z14" s="54">
        <f t="shared" si="34"/>
        <v>0</v>
      </c>
      <c r="AA14" s="54">
        <f t="shared" si="25"/>
        <v>0</v>
      </c>
      <c r="AB14" s="54">
        <f t="shared" ref="AB14:AC14" si="35">SUM(AB11:AB13)</f>
        <v>400</v>
      </c>
      <c r="AC14" s="54">
        <f t="shared" si="35"/>
        <v>0</v>
      </c>
      <c r="AD14" s="54">
        <f t="shared" si="26"/>
        <v>400</v>
      </c>
      <c r="AE14" s="54">
        <f t="shared" ref="AE14:AF14" si="36">SUM(AE11:AE13)</f>
        <v>0</v>
      </c>
      <c r="AF14" s="54">
        <f t="shared" si="36"/>
        <v>0</v>
      </c>
      <c r="AG14" s="158">
        <f t="shared" si="27"/>
        <v>0</v>
      </c>
      <c r="AH14" s="76"/>
      <c r="AI14" s="76"/>
      <c r="AJ14" s="76"/>
    </row>
    <row r="15" spans="1:36" ht="12.75" customHeight="1" x14ac:dyDescent="0.25">
      <c r="A15" s="360" t="s">
        <v>423</v>
      </c>
      <c r="B15" s="801" t="s">
        <v>424</v>
      </c>
      <c r="C15" s="785"/>
      <c r="D15" s="203">
        <f t="shared" ref="D15:F15" si="37">+G15+M15+P15+S15+V15+AE15+J15+Y15+AB15</f>
        <v>2830</v>
      </c>
      <c r="E15" s="54">
        <f t="shared" si="37"/>
        <v>171</v>
      </c>
      <c r="F15" s="158">
        <f t="shared" si="37"/>
        <v>3001</v>
      </c>
      <c r="G15" s="199">
        <f>2590+240</f>
        <v>2830</v>
      </c>
      <c r="H15" s="66">
        <f>80+91</f>
        <v>171</v>
      </c>
      <c r="I15" s="54">
        <f t="shared" si="21"/>
        <v>3001</v>
      </c>
      <c r="J15" s="66"/>
      <c r="K15" s="66"/>
      <c r="L15" s="54">
        <f t="shared" si="22"/>
        <v>0</v>
      </c>
      <c r="M15" s="66"/>
      <c r="N15" s="66"/>
      <c r="O15" s="54">
        <f t="shared" si="23"/>
        <v>0</v>
      </c>
      <c r="P15" s="66"/>
      <c r="Q15" s="66"/>
      <c r="R15" s="66"/>
      <c r="S15" s="66"/>
      <c r="T15" s="66"/>
      <c r="U15" s="66"/>
      <c r="V15" s="66"/>
      <c r="W15" s="66"/>
      <c r="X15" s="54">
        <f t="shared" si="24"/>
        <v>0</v>
      </c>
      <c r="Y15" s="66"/>
      <c r="Z15" s="66"/>
      <c r="AA15" s="54">
        <f t="shared" si="25"/>
        <v>0</v>
      </c>
      <c r="AB15" s="66"/>
      <c r="AC15" s="66"/>
      <c r="AD15" s="54">
        <f t="shared" si="26"/>
        <v>0</v>
      </c>
      <c r="AE15" s="66"/>
      <c r="AF15" s="66"/>
      <c r="AG15" s="158">
        <f t="shared" si="27"/>
        <v>0</v>
      </c>
      <c r="AH15" s="312"/>
      <c r="AI15" s="312"/>
      <c r="AJ15" s="312"/>
    </row>
    <row r="16" spans="1:36" ht="12.75" customHeight="1" x14ac:dyDescent="0.25">
      <c r="A16" s="360" t="s">
        <v>425</v>
      </c>
      <c r="B16" s="801" t="s">
        <v>426</v>
      </c>
      <c r="C16" s="785"/>
      <c r="D16" s="203">
        <f t="shared" ref="D16:F16" si="38">+G16+M16+P16+S16+V16+AE16+J16+Y16+AB16</f>
        <v>0</v>
      </c>
      <c r="E16" s="54">
        <f t="shared" si="38"/>
        <v>0</v>
      </c>
      <c r="F16" s="158">
        <f t="shared" si="38"/>
        <v>0</v>
      </c>
      <c r="G16" s="199"/>
      <c r="H16" s="66"/>
      <c r="I16" s="54">
        <f t="shared" si="21"/>
        <v>0</v>
      </c>
      <c r="J16" s="66"/>
      <c r="K16" s="66"/>
      <c r="L16" s="54">
        <f t="shared" si="22"/>
        <v>0</v>
      </c>
      <c r="M16" s="66"/>
      <c r="N16" s="66"/>
      <c r="O16" s="54">
        <f t="shared" si="23"/>
        <v>0</v>
      </c>
      <c r="P16" s="66"/>
      <c r="Q16" s="66"/>
      <c r="R16" s="66"/>
      <c r="S16" s="66"/>
      <c r="T16" s="66"/>
      <c r="U16" s="66"/>
      <c r="V16" s="66"/>
      <c r="W16" s="66"/>
      <c r="X16" s="54">
        <f t="shared" si="24"/>
        <v>0</v>
      </c>
      <c r="Y16" s="66"/>
      <c r="Z16" s="66"/>
      <c r="AA16" s="54">
        <f t="shared" si="25"/>
        <v>0</v>
      </c>
      <c r="AB16" s="66"/>
      <c r="AC16" s="66"/>
      <c r="AD16" s="54">
        <f t="shared" si="26"/>
        <v>0</v>
      </c>
      <c r="AE16" s="66"/>
      <c r="AF16" s="66"/>
      <c r="AG16" s="158">
        <f t="shared" si="27"/>
        <v>0</v>
      </c>
      <c r="AH16" s="312"/>
      <c r="AI16" s="312"/>
      <c r="AJ16" s="312"/>
    </row>
    <row r="17" spans="1:36" ht="12.75" customHeight="1" x14ac:dyDescent="0.2">
      <c r="A17" s="355" t="s">
        <v>395</v>
      </c>
      <c r="B17" s="802" t="s">
        <v>396</v>
      </c>
      <c r="C17" s="785"/>
      <c r="D17" s="203">
        <f t="shared" ref="D17:F17" si="39">+G17+M17+P17+S17+V17+AE17+J17+Y17+AB17</f>
        <v>2830</v>
      </c>
      <c r="E17" s="54">
        <f t="shared" si="39"/>
        <v>171</v>
      </c>
      <c r="F17" s="158">
        <f t="shared" si="39"/>
        <v>3001</v>
      </c>
      <c r="G17" s="203">
        <f t="shared" ref="G17:H17" si="40">+G15+G16</f>
        <v>2830</v>
      </c>
      <c r="H17" s="54">
        <f t="shared" si="40"/>
        <v>171</v>
      </c>
      <c r="I17" s="54">
        <f t="shared" si="21"/>
        <v>3001</v>
      </c>
      <c r="J17" s="54">
        <f>+J15+J16</f>
        <v>0</v>
      </c>
      <c r="K17" s="54"/>
      <c r="L17" s="54">
        <f t="shared" si="22"/>
        <v>0</v>
      </c>
      <c r="M17" s="54">
        <f t="shared" ref="M17:N17" si="41">+M15+M16</f>
        <v>0</v>
      </c>
      <c r="N17" s="54">
        <f t="shared" si="41"/>
        <v>0</v>
      </c>
      <c r="O17" s="54">
        <f t="shared" si="23"/>
        <v>0</v>
      </c>
      <c r="P17" s="54">
        <f t="shared" ref="P17:W17" si="42">+P15+P16</f>
        <v>0</v>
      </c>
      <c r="Q17" s="54">
        <f t="shared" si="42"/>
        <v>0</v>
      </c>
      <c r="R17" s="54">
        <f t="shared" si="42"/>
        <v>0</v>
      </c>
      <c r="S17" s="54">
        <f t="shared" si="42"/>
        <v>0</v>
      </c>
      <c r="T17" s="54">
        <f t="shared" si="42"/>
        <v>0</v>
      </c>
      <c r="U17" s="54">
        <f t="shared" si="42"/>
        <v>0</v>
      </c>
      <c r="V17" s="54">
        <f t="shared" si="42"/>
        <v>0</v>
      </c>
      <c r="W17" s="54">
        <f t="shared" si="42"/>
        <v>0</v>
      </c>
      <c r="X17" s="54">
        <f t="shared" si="24"/>
        <v>0</v>
      </c>
      <c r="Y17" s="54">
        <f t="shared" ref="Y17:Z17" si="43">+Y15+Y16</f>
        <v>0</v>
      </c>
      <c r="Z17" s="54">
        <f t="shared" si="43"/>
        <v>0</v>
      </c>
      <c r="AA17" s="54">
        <f t="shared" si="25"/>
        <v>0</v>
      </c>
      <c r="AB17" s="54">
        <f t="shared" ref="AB17:AC17" si="44">+AB15+AB16</f>
        <v>0</v>
      </c>
      <c r="AC17" s="54">
        <f t="shared" si="44"/>
        <v>0</v>
      </c>
      <c r="AD17" s="54">
        <f t="shared" si="26"/>
        <v>0</v>
      </c>
      <c r="AE17" s="54">
        <f t="shared" ref="AE17:AF17" si="45">+AE15+AE16</f>
        <v>0</v>
      </c>
      <c r="AF17" s="54">
        <f t="shared" si="45"/>
        <v>0</v>
      </c>
      <c r="AG17" s="158">
        <f t="shared" si="27"/>
        <v>0</v>
      </c>
      <c r="AH17" s="76"/>
      <c r="AI17" s="76"/>
      <c r="AJ17" s="76"/>
    </row>
    <row r="18" spans="1:36" ht="12.75" customHeight="1" x14ac:dyDescent="0.25">
      <c r="A18" s="360" t="s">
        <v>427</v>
      </c>
      <c r="B18" s="801" t="s">
        <v>428</v>
      </c>
      <c r="C18" s="785"/>
      <c r="D18" s="203">
        <f t="shared" ref="D18:F18" si="46">+G18+M18+P18+S18+V18+AE18+J18+Y18+AB18</f>
        <v>0</v>
      </c>
      <c r="E18" s="54">
        <f t="shared" si="46"/>
        <v>0</v>
      </c>
      <c r="F18" s="158">
        <f t="shared" si="46"/>
        <v>0</v>
      </c>
      <c r="G18" s="199"/>
      <c r="H18" s="66"/>
      <c r="I18" s="54">
        <f t="shared" si="21"/>
        <v>0</v>
      </c>
      <c r="J18" s="66"/>
      <c r="K18" s="66"/>
      <c r="L18" s="54">
        <f t="shared" si="22"/>
        <v>0</v>
      </c>
      <c r="M18" s="66"/>
      <c r="N18" s="66"/>
      <c r="O18" s="54">
        <f t="shared" si="23"/>
        <v>0</v>
      </c>
      <c r="P18" s="66"/>
      <c r="Q18" s="66"/>
      <c r="R18" s="66"/>
      <c r="S18" s="66"/>
      <c r="T18" s="66"/>
      <c r="U18" s="66"/>
      <c r="V18" s="66"/>
      <c r="W18" s="66"/>
      <c r="X18" s="54">
        <f t="shared" si="24"/>
        <v>0</v>
      </c>
      <c r="Y18" s="66"/>
      <c r="Z18" s="66"/>
      <c r="AA18" s="54">
        <f t="shared" si="25"/>
        <v>0</v>
      </c>
      <c r="AB18" s="66"/>
      <c r="AC18" s="66"/>
      <c r="AD18" s="54">
        <f t="shared" si="26"/>
        <v>0</v>
      </c>
      <c r="AE18" s="66"/>
      <c r="AF18" s="66"/>
      <c r="AG18" s="158">
        <f t="shared" si="27"/>
        <v>0</v>
      </c>
      <c r="AH18" s="312"/>
      <c r="AI18" s="312"/>
      <c r="AJ18" s="312"/>
    </row>
    <row r="19" spans="1:36" ht="12.75" customHeight="1" x14ac:dyDescent="0.25">
      <c r="A19" s="360" t="s">
        <v>429</v>
      </c>
      <c r="B19" s="801" t="s">
        <v>430</v>
      </c>
      <c r="C19" s="785"/>
      <c r="D19" s="203">
        <f t="shared" ref="D19:F19" si="47">+G19+M19+P19+S19+V19+AE19+J19+Y19+AB19</f>
        <v>65135</v>
      </c>
      <c r="E19" s="54">
        <f t="shared" si="47"/>
        <v>0</v>
      </c>
      <c r="F19" s="158">
        <f t="shared" si="47"/>
        <v>65135</v>
      </c>
      <c r="G19" s="199"/>
      <c r="H19" s="66"/>
      <c r="I19" s="54">
        <f t="shared" si="21"/>
        <v>0</v>
      </c>
      <c r="J19" s="66">
        <v>49259</v>
      </c>
      <c r="K19" s="66"/>
      <c r="L19" s="54">
        <f t="shared" si="22"/>
        <v>49259</v>
      </c>
      <c r="M19" s="66">
        <v>15876</v>
      </c>
      <c r="N19" s="66"/>
      <c r="O19" s="54">
        <f t="shared" si="23"/>
        <v>15876</v>
      </c>
      <c r="P19" s="66"/>
      <c r="Q19" s="66"/>
      <c r="R19" s="66"/>
      <c r="S19" s="66"/>
      <c r="T19" s="66"/>
      <c r="U19" s="66"/>
      <c r="V19" s="66"/>
      <c r="W19" s="66"/>
      <c r="X19" s="54">
        <f t="shared" si="24"/>
        <v>0</v>
      </c>
      <c r="Y19" s="66"/>
      <c r="Z19" s="66"/>
      <c r="AA19" s="54">
        <f t="shared" si="25"/>
        <v>0</v>
      </c>
      <c r="AB19" s="66"/>
      <c r="AC19" s="66"/>
      <c r="AD19" s="54">
        <f t="shared" si="26"/>
        <v>0</v>
      </c>
      <c r="AE19" s="66"/>
      <c r="AF19" s="66"/>
      <c r="AG19" s="158">
        <f t="shared" si="27"/>
        <v>0</v>
      </c>
      <c r="AH19" s="312"/>
      <c r="AI19" s="312"/>
      <c r="AJ19" s="312"/>
    </row>
    <row r="20" spans="1:36" ht="12.75" customHeight="1" x14ac:dyDescent="0.25">
      <c r="A20" s="360" t="s">
        <v>431</v>
      </c>
      <c r="B20" s="801" t="s">
        <v>432</v>
      </c>
      <c r="C20" s="785"/>
      <c r="D20" s="203">
        <f t="shared" ref="D20:F20" si="48">+G20+M20+P20+S20+V20+AE20+J20+Y20+AB20</f>
        <v>168</v>
      </c>
      <c r="E20" s="54">
        <f t="shared" si="48"/>
        <v>0</v>
      </c>
      <c r="F20" s="158">
        <f t="shared" si="48"/>
        <v>168</v>
      </c>
      <c r="G20" s="199">
        <f>52+116</f>
        <v>168</v>
      </c>
      <c r="H20" s="66"/>
      <c r="I20" s="54">
        <f t="shared" si="21"/>
        <v>168</v>
      </c>
      <c r="J20" s="66"/>
      <c r="K20" s="66"/>
      <c r="L20" s="54">
        <f t="shared" si="22"/>
        <v>0</v>
      </c>
      <c r="M20" s="66"/>
      <c r="N20" s="66"/>
      <c r="O20" s="54">
        <f t="shared" si="23"/>
        <v>0</v>
      </c>
      <c r="P20" s="66"/>
      <c r="Q20" s="66"/>
      <c r="R20" s="66"/>
      <c r="S20" s="66"/>
      <c r="T20" s="66"/>
      <c r="U20" s="66"/>
      <c r="V20" s="66"/>
      <c r="W20" s="66"/>
      <c r="X20" s="54">
        <f t="shared" si="24"/>
        <v>0</v>
      </c>
      <c r="Y20" s="66"/>
      <c r="Z20" s="66"/>
      <c r="AA20" s="54">
        <f t="shared" si="25"/>
        <v>0</v>
      </c>
      <c r="AB20" s="66"/>
      <c r="AC20" s="66"/>
      <c r="AD20" s="54">
        <f t="shared" si="26"/>
        <v>0</v>
      </c>
      <c r="AE20" s="66"/>
      <c r="AF20" s="66"/>
      <c r="AG20" s="158">
        <f t="shared" si="27"/>
        <v>0</v>
      </c>
      <c r="AH20" s="312"/>
      <c r="AI20" s="312"/>
      <c r="AJ20" s="312"/>
    </row>
    <row r="21" spans="1:36" ht="12.75" customHeight="1" x14ac:dyDescent="0.25">
      <c r="A21" s="360" t="s">
        <v>433</v>
      </c>
      <c r="B21" s="801" t="s">
        <v>434</v>
      </c>
      <c r="C21" s="785"/>
      <c r="D21" s="203">
        <f t="shared" ref="D21:F21" si="49">+G21+M21+P21+S21+V21+AE21+J21+Y21+AB21</f>
        <v>420</v>
      </c>
      <c r="E21" s="54">
        <f t="shared" si="49"/>
        <v>0</v>
      </c>
      <c r="F21" s="158">
        <f t="shared" si="49"/>
        <v>420</v>
      </c>
      <c r="G21" s="199">
        <v>420</v>
      </c>
      <c r="H21" s="66"/>
      <c r="I21" s="54">
        <f t="shared" si="21"/>
        <v>420</v>
      </c>
      <c r="J21" s="66"/>
      <c r="K21" s="66"/>
      <c r="L21" s="54">
        <f t="shared" si="22"/>
        <v>0</v>
      </c>
      <c r="M21" s="66"/>
      <c r="N21" s="66"/>
      <c r="O21" s="54">
        <f t="shared" si="23"/>
        <v>0</v>
      </c>
      <c r="P21" s="66"/>
      <c r="Q21" s="66"/>
      <c r="R21" s="66"/>
      <c r="S21" s="66"/>
      <c r="T21" s="66"/>
      <c r="U21" s="66"/>
      <c r="V21" s="66"/>
      <c r="W21" s="66"/>
      <c r="X21" s="54">
        <f t="shared" si="24"/>
        <v>0</v>
      </c>
      <c r="Y21" s="66"/>
      <c r="Z21" s="66"/>
      <c r="AA21" s="54">
        <f t="shared" si="25"/>
        <v>0</v>
      </c>
      <c r="AB21" s="66"/>
      <c r="AC21" s="66"/>
      <c r="AD21" s="54">
        <f t="shared" si="26"/>
        <v>0</v>
      </c>
      <c r="AE21" s="66"/>
      <c r="AF21" s="66"/>
      <c r="AG21" s="158">
        <f t="shared" si="27"/>
        <v>0</v>
      </c>
      <c r="AH21" s="312"/>
      <c r="AI21" s="312"/>
      <c r="AJ21" s="312"/>
    </row>
    <row r="22" spans="1:36" ht="12.75" customHeight="1" x14ac:dyDescent="0.25">
      <c r="A22" s="360" t="s">
        <v>435</v>
      </c>
      <c r="B22" s="801" t="s">
        <v>436</v>
      </c>
      <c r="C22" s="785"/>
      <c r="D22" s="203">
        <f t="shared" ref="D22:F22" si="50">+G22+M22+P22+S22+V22+AE22+J22+Y22+AB22</f>
        <v>500</v>
      </c>
      <c r="E22" s="54">
        <f t="shared" si="50"/>
        <v>0</v>
      </c>
      <c r="F22" s="158">
        <f t="shared" si="50"/>
        <v>500</v>
      </c>
      <c r="G22" s="199">
        <v>500</v>
      </c>
      <c r="H22" s="66"/>
      <c r="I22" s="54">
        <f t="shared" si="21"/>
        <v>500</v>
      </c>
      <c r="J22" s="66"/>
      <c r="K22" s="66"/>
      <c r="L22" s="54">
        <f t="shared" si="22"/>
        <v>0</v>
      </c>
      <c r="M22" s="66"/>
      <c r="N22" s="66"/>
      <c r="O22" s="54">
        <f t="shared" si="23"/>
        <v>0</v>
      </c>
      <c r="P22" s="66"/>
      <c r="Q22" s="66"/>
      <c r="R22" s="66"/>
      <c r="S22" s="66"/>
      <c r="T22" s="66"/>
      <c r="U22" s="66"/>
      <c r="V22" s="66"/>
      <c r="W22" s="66"/>
      <c r="X22" s="54">
        <f t="shared" si="24"/>
        <v>0</v>
      </c>
      <c r="Y22" s="66"/>
      <c r="Z22" s="66"/>
      <c r="AA22" s="54">
        <f t="shared" si="25"/>
        <v>0</v>
      </c>
      <c r="AB22" s="66"/>
      <c r="AC22" s="66"/>
      <c r="AD22" s="54">
        <f t="shared" si="26"/>
        <v>0</v>
      </c>
      <c r="AE22" s="66"/>
      <c r="AF22" s="66"/>
      <c r="AG22" s="158">
        <f t="shared" si="27"/>
        <v>0</v>
      </c>
      <c r="AH22" s="312"/>
      <c r="AI22" s="312"/>
      <c r="AJ22" s="312"/>
    </row>
    <row r="23" spans="1:36" ht="12.75" customHeight="1" x14ac:dyDescent="0.25">
      <c r="A23" s="360" t="s">
        <v>437</v>
      </c>
      <c r="B23" s="801" t="s">
        <v>438</v>
      </c>
      <c r="C23" s="785"/>
      <c r="D23" s="203">
        <f t="shared" ref="D23:F23" si="51">+G23+M23+P23+S23+V23+AE23+J23+Y23+AB23</f>
        <v>0</v>
      </c>
      <c r="E23" s="54">
        <f t="shared" si="51"/>
        <v>315</v>
      </c>
      <c r="F23" s="158">
        <f t="shared" si="51"/>
        <v>315</v>
      </c>
      <c r="G23" s="199"/>
      <c r="H23" s="66">
        <f>115+200</f>
        <v>315</v>
      </c>
      <c r="I23" s="54">
        <f t="shared" si="21"/>
        <v>315</v>
      </c>
      <c r="J23" s="66"/>
      <c r="K23" s="66"/>
      <c r="L23" s="54">
        <f t="shared" si="22"/>
        <v>0</v>
      </c>
      <c r="M23" s="66"/>
      <c r="N23" s="66"/>
      <c r="O23" s="54">
        <f t="shared" si="23"/>
        <v>0</v>
      </c>
      <c r="P23" s="66"/>
      <c r="Q23" s="66"/>
      <c r="R23" s="66"/>
      <c r="S23" s="66"/>
      <c r="T23" s="66"/>
      <c r="U23" s="66"/>
      <c r="V23" s="66"/>
      <c r="W23" s="66"/>
      <c r="X23" s="54">
        <f t="shared" si="24"/>
        <v>0</v>
      </c>
      <c r="Y23" s="66"/>
      <c r="Z23" s="66"/>
      <c r="AA23" s="54">
        <f t="shared" si="25"/>
        <v>0</v>
      </c>
      <c r="AB23" s="66"/>
      <c r="AC23" s="66"/>
      <c r="AD23" s="54">
        <f t="shared" si="26"/>
        <v>0</v>
      </c>
      <c r="AE23" s="66"/>
      <c r="AF23" s="66"/>
      <c r="AG23" s="158">
        <f t="shared" si="27"/>
        <v>0</v>
      </c>
      <c r="AH23" s="312"/>
      <c r="AI23" s="312"/>
      <c r="AJ23" s="312"/>
    </row>
    <row r="24" spans="1:36" ht="12.75" customHeight="1" x14ac:dyDescent="0.25">
      <c r="A24" s="360" t="s">
        <v>439</v>
      </c>
      <c r="B24" s="801" t="s">
        <v>440</v>
      </c>
      <c r="C24" s="785"/>
      <c r="D24" s="203">
        <f t="shared" ref="D24:F24" si="52">+G24+M24+P24+S24+V24+AE24+J24+Y24+AB24</f>
        <v>10410</v>
      </c>
      <c r="E24" s="54">
        <f t="shared" si="52"/>
        <v>58</v>
      </c>
      <c r="F24" s="158">
        <f t="shared" si="52"/>
        <v>10468</v>
      </c>
      <c r="G24" s="199">
        <f>550+1500+300+176</f>
        <v>2526</v>
      </c>
      <c r="H24" s="66">
        <f>20+38</f>
        <v>58</v>
      </c>
      <c r="I24" s="54">
        <f t="shared" si="21"/>
        <v>2584</v>
      </c>
      <c r="J24" s="66"/>
      <c r="K24" s="66"/>
      <c r="L24" s="54">
        <f t="shared" si="22"/>
        <v>0</v>
      </c>
      <c r="M24" s="66"/>
      <c r="N24" s="66"/>
      <c r="O24" s="54">
        <f t="shared" si="23"/>
        <v>0</v>
      </c>
      <c r="P24" s="66"/>
      <c r="Q24" s="66"/>
      <c r="R24" s="66"/>
      <c r="S24" s="66"/>
      <c r="T24" s="66"/>
      <c r="U24" s="66"/>
      <c r="V24" s="66"/>
      <c r="W24" s="66"/>
      <c r="X24" s="54">
        <f t="shared" si="24"/>
        <v>0</v>
      </c>
      <c r="Y24" s="66">
        <v>5844</v>
      </c>
      <c r="Z24" s="66"/>
      <c r="AA24" s="54">
        <f t="shared" si="25"/>
        <v>5844</v>
      </c>
      <c r="AB24" s="66">
        <v>2040</v>
      </c>
      <c r="AC24" s="66"/>
      <c r="AD24" s="54">
        <f t="shared" si="26"/>
        <v>2040</v>
      </c>
      <c r="AE24" s="66"/>
      <c r="AF24" s="66"/>
      <c r="AG24" s="158">
        <f t="shared" si="27"/>
        <v>0</v>
      </c>
      <c r="AH24" s="312"/>
      <c r="AI24" s="312"/>
      <c r="AJ24" s="312"/>
    </row>
    <row r="25" spans="1:36" ht="12.75" customHeight="1" x14ac:dyDescent="0.2">
      <c r="A25" s="355" t="s">
        <v>397</v>
      </c>
      <c r="B25" s="802" t="s">
        <v>398</v>
      </c>
      <c r="C25" s="785"/>
      <c r="D25" s="203">
        <f t="shared" ref="D25:F25" si="53">+G25+M25+P25+S25+V25+AE25+J25+Y25+AB25</f>
        <v>76633</v>
      </c>
      <c r="E25" s="54">
        <f t="shared" si="53"/>
        <v>373</v>
      </c>
      <c r="F25" s="158">
        <f t="shared" si="53"/>
        <v>77006</v>
      </c>
      <c r="G25" s="203">
        <f t="shared" ref="G25:H25" si="54">+G24+G23+G22+G21+G20+G19+G18</f>
        <v>3614</v>
      </c>
      <c r="H25" s="54">
        <f t="shared" si="54"/>
        <v>373</v>
      </c>
      <c r="I25" s="54">
        <f t="shared" si="21"/>
        <v>3987</v>
      </c>
      <c r="J25" s="54">
        <f t="shared" ref="J25:K25" si="55">+J24+J23+J22+J21+J20+J19+J18</f>
        <v>49259</v>
      </c>
      <c r="K25" s="54">
        <f t="shared" si="55"/>
        <v>0</v>
      </c>
      <c r="L25" s="54">
        <f t="shared" si="22"/>
        <v>49259</v>
      </c>
      <c r="M25" s="54">
        <f t="shared" ref="M25:N25" si="56">+M24+M23+M22+M21+M20+M19+M18</f>
        <v>15876</v>
      </c>
      <c r="N25" s="54">
        <f t="shared" si="56"/>
        <v>0</v>
      </c>
      <c r="O25" s="54">
        <f t="shared" si="23"/>
        <v>15876</v>
      </c>
      <c r="P25" s="54">
        <f t="shared" ref="P25:W25" si="57">+P24+P23+P22+P21+P20+P19+P18</f>
        <v>0</v>
      </c>
      <c r="Q25" s="54">
        <f t="shared" si="57"/>
        <v>0</v>
      </c>
      <c r="R25" s="54">
        <f t="shared" si="57"/>
        <v>0</v>
      </c>
      <c r="S25" s="54">
        <f t="shared" si="57"/>
        <v>0</v>
      </c>
      <c r="T25" s="54">
        <f t="shared" si="57"/>
        <v>0</v>
      </c>
      <c r="U25" s="54">
        <f t="shared" si="57"/>
        <v>0</v>
      </c>
      <c r="V25" s="54">
        <f t="shared" si="57"/>
        <v>0</v>
      </c>
      <c r="W25" s="54">
        <f t="shared" si="57"/>
        <v>0</v>
      </c>
      <c r="X25" s="54">
        <f t="shared" si="24"/>
        <v>0</v>
      </c>
      <c r="Y25" s="54">
        <f t="shared" ref="Y25:Z25" si="58">+Y24+Y23+Y22+Y21+Y20+Y19+Y18</f>
        <v>5844</v>
      </c>
      <c r="Z25" s="54">
        <f t="shared" si="58"/>
        <v>0</v>
      </c>
      <c r="AA25" s="54">
        <f t="shared" si="25"/>
        <v>5844</v>
      </c>
      <c r="AB25" s="54">
        <f t="shared" ref="AB25:AC25" si="59">+AB24+AB23+AB22+AB21+AB20+AB19+AB18</f>
        <v>2040</v>
      </c>
      <c r="AC25" s="54">
        <f t="shared" si="59"/>
        <v>0</v>
      </c>
      <c r="AD25" s="54">
        <f t="shared" si="26"/>
        <v>2040</v>
      </c>
      <c r="AE25" s="54">
        <f t="shared" ref="AE25:AF25" si="60">+AE24+AE23+AE22+AE21+AE20+AE19+AE18</f>
        <v>0</v>
      </c>
      <c r="AF25" s="54">
        <f t="shared" si="60"/>
        <v>0</v>
      </c>
      <c r="AG25" s="158">
        <f t="shared" si="27"/>
        <v>0</v>
      </c>
      <c r="AH25" s="76"/>
      <c r="AI25" s="76"/>
      <c r="AJ25" s="76"/>
    </row>
    <row r="26" spans="1:36" ht="12.75" customHeight="1" x14ac:dyDescent="0.25">
      <c r="A26" s="360" t="s">
        <v>441</v>
      </c>
      <c r="B26" s="801" t="s">
        <v>442</v>
      </c>
      <c r="C26" s="785"/>
      <c r="D26" s="203">
        <f t="shared" ref="D26:F26" si="61">+G26+M26+P26+S26+V26+AE26+J26+Y26+AB26</f>
        <v>0</v>
      </c>
      <c r="E26" s="54">
        <f t="shared" si="61"/>
        <v>0</v>
      </c>
      <c r="F26" s="158">
        <f t="shared" si="61"/>
        <v>0</v>
      </c>
      <c r="G26" s="199"/>
      <c r="H26" s="66"/>
      <c r="I26" s="54">
        <f t="shared" si="21"/>
        <v>0</v>
      </c>
      <c r="J26" s="66"/>
      <c r="K26" s="66"/>
      <c r="L26" s="54">
        <f t="shared" si="22"/>
        <v>0</v>
      </c>
      <c r="M26" s="66"/>
      <c r="N26" s="66"/>
      <c r="O26" s="54">
        <f t="shared" si="23"/>
        <v>0</v>
      </c>
      <c r="P26" s="66"/>
      <c r="Q26" s="66"/>
      <c r="R26" s="66"/>
      <c r="S26" s="66"/>
      <c r="T26" s="66"/>
      <c r="U26" s="66"/>
      <c r="V26" s="66"/>
      <c r="W26" s="66"/>
      <c r="X26" s="54">
        <f t="shared" si="24"/>
        <v>0</v>
      </c>
      <c r="Y26" s="66"/>
      <c r="Z26" s="66"/>
      <c r="AA26" s="54">
        <f t="shared" si="25"/>
        <v>0</v>
      </c>
      <c r="AB26" s="66"/>
      <c r="AC26" s="66"/>
      <c r="AD26" s="54">
        <f t="shared" si="26"/>
        <v>0</v>
      </c>
      <c r="AE26" s="66"/>
      <c r="AF26" s="66"/>
      <c r="AG26" s="158">
        <f t="shared" si="27"/>
        <v>0</v>
      </c>
      <c r="AH26" s="312"/>
      <c r="AI26" s="312"/>
      <c r="AJ26" s="312"/>
    </row>
    <row r="27" spans="1:36" ht="12.75" customHeight="1" x14ac:dyDescent="0.25">
      <c r="A27" s="360" t="s">
        <v>443</v>
      </c>
      <c r="B27" s="801" t="s">
        <v>444</v>
      </c>
      <c r="C27" s="785"/>
      <c r="D27" s="203">
        <f t="shared" ref="D27:F27" si="62">+G27+M27+P27+S27+V27+AE27+J27+Y27+AB27</f>
        <v>0</v>
      </c>
      <c r="E27" s="54">
        <f t="shared" si="62"/>
        <v>0</v>
      </c>
      <c r="F27" s="158">
        <f t="shared" si="62"/>
        <v>0</v>
      </c>
      <c r="G27" s="199"/>
      <c r="H27" s="66"/>
      <c r="I27" s="54">
        <f t="shared" si="21"/>
        <v>0</v>
      </c>
      <c r="J27" s="66"/>
      <c r="K27" s="66"/>
      <c r="L27" s="54">
        <f t="shared" si="22"/>
        <v>0</v>
      </c>
      <c r="M27" s="66"/>
      <c r="N27" s="66"/>
      <c r="O27" s="54">
        <f t="shared" si="23"/>
        <v>0</v>
      </c>
      <c r="P27" s="66"/>
      <c r="Q27" s="66"/>
      <c r="R27" s="66"/>
      <c r="S27" s="66"/>
      <c r="T27" s="66"/>
      <c r="U27" s="66"/>
      <c r="V27" s="66"/>
      <c r="W27" s="66"/>
      <c r="X27" s="54">
        <f t="shared" si="24"/>
        <v>0</v>
      </c>
      <c r="Y27" s="66"/>
      <c r="Z27" s="66"/>
      <c r="AA27" s="54">
        <f t="shared" si="25"/>
        <v>0</v>
      </c>
      <c r="AB27" s="66"/>
      <c r="AC27" s="66"/>
      <c r="AD27" s="54">
        <f t="shared" si="26"/>
        <v>0</v>
      </c>
      <c r="AE27" s="66"/>
      <c r="AF27" s="66"/>
      <c r="AG27" s="158">
        <f t="shared" si="27"/>
        <v>0</v>
      </c>
      <c r="AH27" s="312"/>
      <c r="AI27" s="312"/>
      <c r="AJ27" s="312"/>
    </row>
    <row r="28" spans="1:36" ht="12.75" customHeight="1" x14ac:dyDescent="0.2">
      <c r="A28" s="355" t="s">
        <v>399</v>
      </c>
      <c r="B28" s="802" t="s">
        <v>400</v>
      </c>
      <c r="C28" s="785"/>
      <c r="D28" s="203">
        <f t="shared" ref="D28:F28" si="63">+G28+M28+P28+S28+V28+AE28+J28+Y28+AB28</f>
        <v>0</v>
      </c>
      <c r="E28" s="54">
        <f t="shared" si="63"/>
        <v>0</v>
      </c>
      <c r="F28" s="158">
        <f t="shared" si="63"/>
        <v>0</v>
      </c>
      <c r="G28" s="203">
        <f t="shared" ref="G28:H28" si="64">+G26+G27</f>
        <v>0</v>
      </c>
      <c r="H28" s="54">
        <f t="shared" si="64"/>
        <v>0</v>
      </c>
      <c r="I28" s="54">
        <f t="shared" si="21"/>
        <v>0</v>
      </c>
      <c r="J28" s="54">
        <f>SUM(J26:J27)</f>
        <v>0</v>
      </c>
      <c r="K28" s="54"/>
      <c r="L28" s="54">
        <f t="shared" si="22"/>
        <v>0</v>
      </c>
      <c r="M28" s="54">
        <f t="shared" ref="M28:N28" si="65">+M26+M27</f>
        <v>0</v>
      </c>
      <c r="N28" s="54">
        <f t="shared" si="65"/>
        <v>0</v>
      </c>
      <c r="O28" s="54">
        <f t="shared" si="23"/>
        <v>0</v>
      </c>
      <c r="P28" s="54">
        <f t="shared" ref="P28:W28" si="66">+P26+P27</f>
        <v>0</v>
      </c>
      <c r="Q28" s="54">
        <f t="shared" si="66"/>
        <v>0</v>
      </c>
      <c r="R28" s="54">
        <f t="shared" si="66"/>
        <v>0</v>
      </c>
      <c r="S28" s="54">
        <f t="shared" si="66"/>
        <v>0</v>
      </c>
      <c r="T28" s="54">
        <f t="shared" si="66"/>
        <v>0</v>
      </c>
      <c r="U28" s="54">
        <f t="shared" si="66"/>
        <v>0</v>
      </c>
      <c r="V28" s="54">
        <f t="shared" si="66"/>
        <v>0</v>
      </c>
      <c r="W28" s="54">
        <f t="shared" si="66"/>
        <v>0</v>
      </c>
      <c r="X28" s="54">
        <f t="shared" si="24"/>
        <v>0</v>
      </c>
      <c r="Y28" s="54">
        <f t="shared" ref="Y28:Z28" si="67">+Y26+Y27</f>
        <v>0</v>
      </c>
      <c r="Z28" s="54">
        <f t="shared" si="67"/>
        <v>0</v>
      </c>
      <c r="AA28" s="54">
        <f t="shared" si="25"/>
        <v>0</v>
      </c>
      <c r="AB28" s="54">
        <f t="shared" ref="AB28:AC28" si="68">+AB26+AB27</f>
        <v>0</v>
      </c>
      <c r="AC28" s="54">
        <f t="shared" si="68"/>
        <v>0</v>
      </c>
      <c r="AD28" s="54">
        <f t="shared" si="26"/>
        <v>0</v>
      </c>
      <c r="AE28" s="54">
        <f t="shared" ref="AE28:AF28" si="69">+AE26+AE27</f>
        <v>0</v>
      </c>
      <c r="AF28" s="54">
        <f t="shared" si="69"/>
        <v>0</v>
      </c>
      <c r="AG28" s="158">
        <f t="shared" si="27"/>
        <v>0</v>
      </c>
      <c r="AH28" s="76"/>
      <c r="AI28" s="76"/>
      <c r="AJ28" s="76"/>
    </row>
    <row r="29" spans="1:36" ht="12.75" customHeight="1" x14ac:dyDescent="0.25">
      <c r="A29" s="360" t="s">
        <v>445</v>
      </c>
      <c r="B29" s="801" t="s">
        <v>446</v>
      </c>
      <c r="C29" s="785"/>
      <c r="D29" s="203">
        <f t="shared" ref="D29:F29" si="70">+G29+M29+P29+S29+V29+AE29+J29+Y29+AB29</f>
        <v>18821</v>
      </c>
      <c r="E29" s="54">
        <f t="shared" si="70"/>
        <v>136</v>
      </c>
      <c r="F29" s="158">
        <f t="shared" si="70"/>
        <v>18957</v>
      </c>
      <c r="G29" s="199">
        <f>135+65+150+81+14+48</f>
        <v>493</v>
      </c>
      <c r="H29" s="66">
        <f>22+54+23</f>
        <v>99</v>
      </c>
      <c r="I29" s="54">
        <f t="shared" si="21"/>
        <v>592</v>
      </c>
      <c r="J29" s="66">
        <v>13300</v>
      </c>
      <c r="K29" s="66"/>
      <c r="L29" s="54">
        <f t="shared" si="22"/>
        <v>13300</v>
      </c>
      <c r="M29" s="66">
        <v>4287</v>
      </c>
      <c r="N29" s="66"/>
      <c r="O29" s="54">
        <f t="shared" si="23"/>
        <v>4287</v>
      </c>
      <c r="P29" s="66"/>
      <c r="Q29" s="66">
        <f>16+21</f>
        <v>37</v>
      </c>
      <c r="R29" s="66">
        <f>+P29+Q29</f>
        <v>37</v>
      </c>
      <c r="S29" s="66"/>
      <c r="T29" s="66"/>
      <c r="U29" s="66"/>
      <c r="V29" s="66"/>
      <c r="W29" s="66"/>
      <c r="X29" s="54">
        <f t="shared" si="24"/>
        <v>0</v>
      </c>
      <c r="Y29" s="66">
        <v>111</v>
      </c>
      <c r="Z29" s="66"/>
      <c r="AA29" s="54">
        <f t="shared" si="25"/>
        <v>111</v>
      </c>
      <c r="AB29" s="66">
        <v>630</v>
      </c>
      <c r="AC29" s="66"/>
      <c r="AD29" s="54">
        <f t="shared" si="26"/>
        <v>630</v>
      </c>
      <c r="AE29" s="66"/>
      <c r="AF29" s="66"/>
      <c r="AG29" s="158">
        <f t="shared" si="27"/>
        <v>0</v>
      </c>
      <c r="AH29" s="312"/>
      <c r="AI29" s="312"/>
      <c r="AJ29" s="312"/>
    </row>
    <row r="30" spans="1:36" ht="12.75" customHeight="1" x14ac:dyDescent="0.25">
      <c r="A30" s="360" t="s">
        <v>447</v>
      </c>
      <c r="B30" s="801" t="s">
        <v>448</v>
      </c>
      <c r="C30" s="785"/>
      <c r="D30" s="203">
        <f t="shared" ref="D30:F30" si="71">+G30+M30+P30+S30+V30+AE30+J30+Y30+AB30</f>
        <v>10957</v>
      </c>
      <c r="E30" s="54">
        <f t="shared" si="71"/>
        <v>0</v>
      </c>
      <c r="F30" s="158">
        <f t="shared" si="71"/>
        <v>10957</v>
      </c>
      <c r="G30" s="199">
        <v>135</v>
      </c>
      <c r="H30" s="66"/>
      <c r="I30" s="54">
        <f t="shared" si="21"/>
        <v>135</v>
      </c>
      <c r="J30" s="66">
        <v>5160</v>
      </c>
      <c r="K30" s="66"/>
      <c r="L30" s="54">
        <f t="shared" si="22"/>
        <v>5160</v>
      </c>
      <c r="M30" s="66">
        <v>660</v>
      </c>
      <c r="N30" s="66"/>
      <c r="O30" s="54">
        <f t="shared" si="23"/>
        <v>660</v>
      </c>
      <c r="P30" s="66"/>
      <c r="Q30" s="66"/>
      <c r="R30" s="66"/>
      <c r="S30" s="66"/>
      <c r="T30" s="66"/>
      <c r="U30" s="66"/>
      <c r="V30" s="66"/>
      <c r="W30" s="66"/>
      <c r="X30" s="54">
        <f t="shared" si="24"/>
        <v>0</v>
      </c>
      <c r="Y30" s="66">
        <v>75</v>
      </c>
      <c r="Z30" s="66"/>
      <c r="AA30" s="54">
        <f t="shared" si="25"/>
        <v>75</v>
      </c>
      <c r="AB30" s="66"/>
      <c r="AC30" s="66"/>
      <c r="AD30" s="54">
        <f t="shared" si="26"/>
        <v>0</v>
      </c>
      <c r="AE30" s="66">
        <v>4927</v>
      </c>
      <c r="AF30" s="66"/>
      <c r="AG30" s="158">
        <f t="shared" si="27"/>
        <v>4927</v>
      </c>
      <c r="AH30" s="312"/>
      <c r="AI30" s="312"/>
      <c r="AJ30" s="312"/>
    </row>
    <row r="31" spans="1:36" ht="12.75" customHeight="1" x14ac:dyDescent="0.25">
      <c r="A31" s="360" t="s">
        <v>449</v>
      </c>
      <c r="B31" s="801" t="s">
        <v>450</v>
      </c>
      <c r="C31" s="785"/>
      <c r="D31" s="203">
        <f t="shared" ref="D31:F31" si="72">+G31+M31+P31+S31+V31+AE31+J31+Y31+AB31</f>
        <v>0</v>
      </c>
      <c r="E31" s="54">
        <f t="shared" si="72"/>
        <v>0</v>
      </c>
      <c r="F31" s="158">
        <f t="shared" si="72"/>
        <v>0</v>
      </c>
      <c r="G31" s="199"/>
      <c r="H31" s="66"/>
      <c r="I31" s="54">
        <f t="shared" si="21"/>
        <v>0</v>
      </c>
      <c r="J31" s="66"/>
      <c r="K31" s="66"/>
      <c r="L31" s="54">
        <f t="shared" si="22"/>
        <v>0</v>
      </c>
      <c r="M31" s="66"/>
      <c r="N31" s="66"/>
      <c r="O31" s="54">
        <f t="shared" si="23"/>
        <v>0</v>
      </c>
      <c r="P31" s="66"/>
      <c r="Q31" s="66"/>
      <c r="R31" s="66"/>
      <c r="S31" s="66"/>
      <c r="T31" s="66"/>
      <c r="U31" s="66"/>
      <c r="V31" s="66"/>
      <c r="W31" s="66"/>
      <c r="X31" s="54">
        <f t="shared" si="24"/>
        <v>0</v>
      </c>
      <c r="Y31" s="66"/>
      <c r="Z31" s="66"/>
      <c r="AA31" s="54">
        <f t="shared" si="25"/>
        <v>0</v>
      </c>
      <c r="AB31" s="66"/>
      <c r="AC31" s="66"/>
      <c r="AD31" s="54">
        <f t="shared" si="26"/>
        <v>0</v>
      </c>
      <c r="AE31" s="66"/>
      <c r="AF31" s="66"/>
      <c r="AG31" s="158">
        <f t="shared" si="27"/>
        <v>0</v>
      </c>
      <c r="AH31" s="312"/>
      <c r="AI31" s="312"/>
      <c r="AJ31" s="312"/>
    </row>
    <row r="32" spans="1:36" ht="12.75" customHeight="1" x14ac:dyDescent="0.25">
      <c r="A32" s="360" t="s">
        <v>451</v>
      </c>
      <c r="B32" s="801" t="s">
        <v>452</v>
      </c>
      <c r="C32" s="785"/>
      <c r="D32" s="203">
        <f t="shared" ref="D32:F32" si="73">+G32+M32+P32+S32+V32+AE32+J32+Y32+AB32</f>
        <v>0</v>
      </c>
      <c r="E32" s="54">
        <f t="shared" si="73"/>
        <v>0</v>
      </c>
      <c r="F32" s="158">
        <f t="shared" si="73"/>
        <v>0</v>
      </c>
      <c r="G32" s="199"/>
      <c r="H32" s="66"/>
      <c r="I32" s="54">
        <f t="shared" si="21"/>
        <v>0</v>
      </c>
      <c r="J32" s="66"/>
      <c r="K32" s="66"/>
      <c r="L32" s="54">
        <f t="shared" si="22"/>
        <v>0</v>
      </c>
      <c r="M32" s="66"/>
      <c r="N32" s="66"/>
      <c r="O32" s="54">
        <f t="shared" si="23"/>
        <v>0</v>
      </c>
      <c r="P32" s="66"/>
      <c r="Q32" s="66"/>
      <c r="R32" s="66"/>
      <c r="S32" s="66"/>
      <c r="T32" s="66"/>
      <c r="U32" s="66"/>
      <c r="V32" s="66"/>
      <c r="W32" s="66"/>
      <c r="X32" s="54">
        <f t="shared" si="24"/>
        <v>0</v>
      </c>
      <c r="Y32" s="66"/>
      <c r="Z32" s="66"/>
      <c r="AA32" s="54">
        <f t="shared" si="25"/>
        <v>0</v>
      </c>
      <c r="AB32" s="66"/>
      <c r="AC32" s="66"/>
      <c r="AD32" s="54">
        <f t="shared" si="26"/>
        <v>0</v>
      </c>
      <c r="AE32" s="66"/>
      <c r="AF32" s="66"/>
      <c r="AG32" s="158">
        <f t="shared" si="27"/>
        <v>0</v>
      </c>
      <c r="AH32" s="312"/>
      <c r="AI32" s="312"/>
      <c r="AJ32" s="312"/>
    </row>
    <row r="33" spans="1:36" ht="12.75" customHeight="1" x14ac:dyDescent="0.25">
      <c r="A33" s="360" t="s">
        <v>453</v>
      </c>
      <c r="B33" s="801" t="s">
        <v>454</v>
      </c>
      <c r="C33" s="785"/>
      <c r="D33" s="203">
        <f t="shared" ref="D33:F33" si="74">+G33+M33+P33+S33+V33+AE33+J33+Y33+AB33</f>
        <v>500</v>
      </c>
      <c r="E33" s="54">
        <f t="shared" si="74"/>
        <v>507</v>
      </c>
      <c r="F33" s="158">
        <f t="shared" si="74"/>
        <v>1007</v>
      </c>
      <c r="G33" s="199">
        <v>500</v>
      </c>
      <c r="H33" s="66">
        <v>500</v>
      </c>
      <c r="I33" s="54">
        <f t="shared" si="21"/>
        <v>1000</v>
      </c>
      <c r="J33" s="66"/>
      <c r="K33" s="66"/>
      <c r="L33" s="54">
        <f t="shared" si="22"/>
        <v>0</v>
      </c>
      <c r="M33" s="66"/>
      <c r="N33" s="66"/>
      <c r="O33" s="54">
        <f t="shared" si="23"/>
        <v>0</v>
      </c>
      <c r="P33" s="66"/>
      <c r="Q33" s="66"/>
      <c r="R33" s="66"/>
      <c r="S33" s="66"/>
      <c r="T33" s="66"/>
      <c r="U33" s="66"/>
      <c r="V33" s="66"/>
      <c r="W33" s="66"/>
      <c r="X33" s="54">
        <f t="shared" si="24"/>
        <v>0</v>
      </c>
      <c r="Y33" s="66"/>
      <c r="Z33" s="66"/>
      <c r="AA33" s="54">
        <f t="shared" si="25"/>
        <v>0</v>
      </c>
      <c r="AB33" s="66"/>
      <c r="AC33" s="66"/>
      <c r="AD33" s="54">
        <f t="shared" si="26"/>
        <v>0</v>
      </c>
      <c r="AE33" s="66"/>
      <c r="AF33" s="66">
        <v>7</v>
      </c>
      <c r="AG33" s="158">
        <f t="shared" si="27"/>
        <v>7</v>
      </c>
      <c r="AH33" s="312"/>
      <c r="AI33" s="312"/>
      <c r="AJ33" s="312"/>
    </row>
    <row r="34" spans="1:36" ht="12.75" customHeight="1" x14ac:dyDescent="0.2">
      <c r="A34" s="355" t="s">
        <v>401</v>
      </c>
      <c r="B34" s="802" t="s">
        <v>402</v>
      </c>
      <c r="C34" s="785"/>
      <c r="D34" s="203">
        <f t="shared" ref="D34:F34" si="75">+G34+M34+P34+S34+V34+AE34+J34+Y34+AB34</f>
        <v>30278</v>
      </c>
      <c r="E34" s="54">
        <f t="shared" si="75"/>
        <v>643</v>
      </c>
      <c r="F34" s="158">
        <f t="shared" si="75"/>
        <v>30921</v>
      </c>
      <c r="G34" s="203">
        <f t="shared" ref="G34:H34" si="76">SUM(G29:G33)</f>
        <v>1128</v>
      </c>
      <c r="H34" s="54">
        <f t="shared" si="76"/>
        <v>599</v>
      </c>
      <c r="I34" s="54">
        <f t="shared" si="21"/>
        <v>1727</v>
      </c>
      <c r="J34" s="54">
        <f t="shared" ref="J34:K34" si="77">SUM(J29:J33)</f>
        <v>18460</v>
      </c>
      <c r="K34" s="54">
        <f t="shared" si="77"/>
        <v>0</v>
      </c>
      <c r="L34" s="54">
        <f t="shared" si="22"/>
        <v>18460</v>
      </c>
      <c r="M34" s="54">
        <f t="shared" ref="M34:N34" si="78">SUM(M29:M33)</f>
        <v>4947</v>
      </c>
      <c r="N34" s="54">
        <f t="shared" si="78"/>
        <v>0</v>
      </c>
      <c r="O34" s="54">
        <f t="shared" si="23"/>
        <v>4947</v>
      </c>
      <c r="P34" s="54">
        <f t="shared" ref="P34:W34" si="79">SUM(P29:P33)</f>
        <v>0</v>
      </c>
      <c r="Q34" s="54">
        <f t="shared" si="79"/>
        <v>37</v>
      </c>
      <c r="R34" s="54">
        <f t="shared" si="79"/>
        <v>37</v>
      </c>
      <c r="S34" s="54">
        <f t="shared" si="79"/>
        <v>0</v>
      </c>
      <c r="T34" s="54">
        <f t="shared" si="79"/>
        <v>0</v>
      </c>
      <c r="U34" s="54">
        <f t="shared" si="79"/>
        <v>0</v>
      </c>
      <c r="V34" s="54">
        <f t="shared" si="79"/>
        <v>0</v>
      </c>
      <c r="W34" s="54">
        <f t="shared" si="79"/>
        <v>0</v>
      </c>
      <c r="X34" s="54">
        <f t="shared" si="24"/>
        <v>0</v>
      </c>
      <c r="Y34" s="54">
        <f t="shared" ref="Y34:Z34" si="80">SUM(Y29:Y33)</f>
        <v>186</v>
      </c>
      <c r="Z34" s="54">
        <f t="shared" si="80"/>
        <v>0</v>
      </c>
      <c r="AA34" s="54">
        <f t="shared" si="25"/>
        <v>186</v>
      </c>
      <c r="AB34" s="54">
        <f t="shared" ref="AB34:AC34" si="81">SUM(AB29:AB33)</f>
        <v>630</v>
      </c>
      <c r="AC34" s="54">
        <f t="shared" si="81"/>
        <v>0</v>
      </c>
      <c r="AD34" s="54">
        <f t="shared" si="26"/>
        <v>630</v>
      </c>
      <c r="AE34" s="54">
        <f t="shared" ref="AE34:AF34" si="82">SUM(AE29:AE33)</f>
        <v>4927</v>
      </c>
      <c r="AF34" s="54">
        <f t="shared" si="82"/>
        <v>7</v>
      </c>
      <c r="AG34" s="158">
        <f t="shared" si="27"/>
        <v>4934</v>
      </c>
      <c r="AH34" s="76"/>
      <c r="AI34" s="76"/>
      <c r="AJ34" s="76"/>
    </row>
    <row r="35" spans="1:36" ht="12.75" customHeight="1" x14ac:dyDescent="0.2">
      <c r="A35" s="355" t="s">
        <v>403</v>
      </c>
      <c r="B35" s="802" t="s">
        <v>126</v>
      </c>
      <c r="C35" s="785"/>
      <c r="D35" s="203">
        <f t="shared" ref="D35:F35" si="83">+G35+M35+P35+S35+V35+AE35+J35+Y35+AB35</f>
        <v>110141</v>
      </c>
      <c r="E35" s="54">
        <f t="shared" si="83"/>
        <v>1326</v>
      </c>
      <c r="F35" s="158">
        <f t="shared" si="83"/>
        <v>111467</v>
      </c>
      <c r="G35" s="203">
        <f t="shared" ref="G35:H35" si="84">+G34+G28+G25+G17+G14</f>
        <v>7572</v>
      </c>
      <c r="H35" s="54">
        <f t="shared" si="84"/>
        <v>1143</v>
      </c>
      <c r="I35" s="54">
        <f t="shared" si="21"/>
        <v>8715</v>
      </c>
      <c r="J35" s="54">
        <f t="shared" ref="J35:K35" si="85">+J34+J28+J25+J17+J14</f>
        <v>67719</v>
      </c>
      <c r="K35" s="54">
        <f t="shared" si="85"/>
        <v>0</v>
      </c>
      <c r="L35" s="54">
        <f t="shared" si="22"/>
        <v>67719</v>
      </c>
      <c r="M35" s="54">
        <f t="shared" ref="M35:N35" si="86">+M34+M28+M25+M17+M14</f>
        <v>20823</v>
      </c>
      <c r="N35" s="54">
        <f t="shared" si="86"/>
        <v>0</v>
      </c>
      <c r="O35" s="54">
        <f t="shared" si="23"/>
        <v>20823</v>
      </c>
      <c r="P35" s="54">
        <f t="shared" ref="P35:W35" si="87">+P34+P28+P25+P17+P14</f>
        <v>0</v>
      </c>
      <c r="Q35" s="54">
        <f t="shared" si="87"/>
        <v>176</v>
      </c>
      <c r="R35" s="54">
        <f t="shared" si="87"/>
        <v>176</v>
      </c>
      <c r="S35" s="54">
        <f t="shared" si="87"/>
        <v>0</v>
      </c>
      <c r="T35" s="54">
        <f t="shared" si="87"/>
        <v>0</v>
      </c>
      <c r="U35" s="54">
        <f t="shared" si="87"/>
        <v>0</v>
      </c>
      <c r="V35" s="54">
        <f t="shared" si="87"/>
        <v>0</v>
      </c>
      <c r="W35" s="54">
        <f t="shared" si="87"/>
        <v>0</v>
      </c>
      <c r="X35" s="54">
        <f t="shared" si="24"/>
        <v>0</v>
      </c>
      <c r="Y35" s="54">
        <f t="shared" ref="Y35:Z35" si="88">+Y34+Y28+Y25+Y17+Y14</f>
        <v>6030</v>
      </c>
      <c r="Z35" s="54">
        <f t="shared" si="88"/>
        <v>0</v>
      </c>
      <c r="AA35" s="54">
        <f t="shared" si="25"/>
        <v>6030</v>
      </c>
      <c r="AB35" s="54">
        <f t="shared" ref="AB35:AC35" si="89">+AB34+AB28+AB25+AB17+AB14</f>
        <v>3070</v>
      </c>
      <c r="AC35" s="54">
        <f t="shared" si="89"/>
        <v>0</v>
      </c>
      <c r="AD35" s="54">
        <f t="shared" si="26"/>
        <v>3070</v>
      </c>
      <c r="AE35" s="54">
        <f t="shared" ref="AE35:AF35" si="90">+AE34+AE28+AE25+AE17+AE14</f>
        <v>4927</v>
      </c>
      <c r="AF35" s="54">
        <f t="shared" si="90"/>
        <v>7</v>
      </c>
      <c r="AG35" s="158">
        <f t="shared" si="27"/>
        <v>4934</v>
      </c>
      <c r="AH35" s="76"/>
      <c r="AI35" s="76"/>
      <c r="AJ35" s="76"/>
    </row>
    <row r="36" spans="1:36" ht="8.25" customHeight="1" x14ac:dyDescent="0.25">
      <c r="A36" s="356"/>
      <c r="B36" s="357"/>
      <c r="C36" s="293"/>
      <c r="D36" s="286"/>
      <c r="E36" s="286"/>
      <c r="F36" s="358"/>
      <c r="G36" s="5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55"/>
      <c r="S36" s="55"/>
      <c r="T36" s="55"/>
      <c r="U36" s="55"/>
      <c r="V36" s="55"/>
      <c r="W36" s="55"/>
      <c r="X36" s="286"/>
      <c r="Y36" s="55"/>
      <c r="Z36" s="55"/>
      <c r="AA36" s="286"/>
      <c r="AB36" s="55"/>
      <c r="AC36" s="55"/>
      <c r="AD36" s="286"/>
      <c r="AE36" s="55"/>
      <c r="AF36" s="55"/>
      <c r="AG36" s="358"/>
      <c r="AH36" s="312"/>
      <c r="AI36" s="312"/>
      <c r="AJ36" s="312"/>
    </row>
    <row r="37" spans="1:36" ht="12.75" hidden="1" customHeight="1" x14ac:dyDescent="0.25">
      <c r="A37" s="291" t="s">
        <v>604</v>
      </c>
      <c r="B37" s="815" t="s">
        <v>605</v>
      </c>
      <c r="C37" s="794"/>
      <c r="D37" s="286">
        <f t="shared" ref="D37:F37" si="91">+G37+M37+P37+S37+V37+AE37+J37+Y37+AB37</f>
        <v>0</v>
      </c>
      <c r="E37" s="286">
        <f t="shared" si="91"/>
        <v>0</v>
      </c>
      <c r="F37" s="358">
        <f t="shared" si="91"/>
        <v>0</v>
      </c>
      <c r="G37" s="55"/>
      <c r="H37" s="55"/>
      <c r="I37" s="286">
        <f t="shared" ref="I37:I67" si="92">+H37+G37</f>
        <v>0</v>
      </c>
      <c r="J37" s="55"/>
      <c r="K37" s="55"/>
      <c r="L37" s="286">
        <f t="shared" ref="L37:L67" si="93">+K37+J37</f>
        <v>0</v>
      </c>
      <c r="M37" s="55"/>
      <c r="N37" s="55"/>
      <c r="O37" s="286">
        <f t="shared" ref="O37:O67" si="94">+N37+M37</f>
        <v>0</v>
      </c>
      <c r="P37" s="55"/>
      <c r="Q37" s="55"/>
      <c r="R37" s="55"/>
      <c r="S37" s="55"/>
      <c r="T37" s="55"/>
      <c r="U37" s="55"/>
      <c r="V37" s="55"/>
      <c r="W37" s="55"/>
      <c r="X37" s="286">
        <f t="shared" ref="X37:X67" si="95">+W37+V37</f>
        <v>0</v>
      </c>
      <c r="Y37" s="55"/>
      <c r="Z37" s="55"/>
      <c r="AA37" s="286">
        <f t="shared" ref="AA37:AA67" si="96">+Z37+Y37</f>
        <v>0</v>
      </c>
      <c r="AB37" s="55"/>
      <c r="AC37" s="55"/>
      <c r="AD37" s="286">
        <f t="shared" ref="AD37:AD67" si="97">+AC37+AB37</f>
        <v>0</v>
      </c>
      <c r="AE37" s="55"/>
      <c r="AF37" s="55"/>
      <c r="AG37" s="358">
        <f t="shared" ref="AG37:AG71" si="98">+AF37+AE37</f>
        <v>0</v>
      </c>
      <c r="AH37" s="312"/>
      <c r="AI37" s="312"/>
      <c r="AJ37" s="312"/>
    </row>
    <row r="38" spans="1:36" ht="12.75" hidden="1" customHeight="1" x14ac:dyDescent="0.25">
      <c r="A38" s="450" t="s">
        <v>606</v>
      </c>
      <c r="B38" s="815" t="s">
        <v>607</v>
      </c>
      <c r="C38" s="794"/>
      <c r="D38" s="286">
        <f t="shared" ref="D38:F38" si="99">+G38+M38+P38+S38+V38+AE38+J38+Y38+AB38</f>
        <v>0</v>
      </c>
      <c r="E38" s="286">
        <f t="shared" si="99"/>
        <v>0</v>
      </c>
      <c r="F38" s="358">
        <f t="shared" si="99"/>
        <v>0</v>
      </c>
      <c r="G38" s="55"/>
      <c r="H38" s="55"/>
      <c r="I38" s="286">
        <f t="shared" si="92"/>
        <v>0</v>
      </c>
      <c r="J38" s="55"/>
      <c r="K38" s="55"/>
      <c r="L38" s="286">
        <f t="shared" si="93"/>
        <v>0</v>
      </c>
      <c r="M38" s="55"/>
      <c r="N38" s="55"/>
      <c r="O38" s="286">
        <f t="shared" si="94"/>
        <v>0</v>
      </c>
      <c r="P38" s="55"/>
      <c r="Q38" s="55"/>
      <c r="R38" s="55"/>
      <c r="S38" s="55"/>
      <c r="T38" s="55"/>
      <c r="U38" s="55"/>
      <c r="V38" s="55"/>
      <c r="W38" s="55"/>
      <c r="X38" s="286">
        <f t="shared" si="95"/>
        <v>0</v>
      </c>
      <c r="Y38" s="55"/>
      <c r="Z38" s="55"/>
      <c r="AA38" s="286">
        <f t="shared" si="96"/>
        <v>0</v>
      </c>
      <c r="AB38" s="55"/>
      <c r="AC38" s="55"/>
      <c r="AD38" s="286">
        <f t="shared" si="97"/>
        <v>0</v>
      </c>
      <c r="AE38" s="55"/>
      <c r="AF38" s="55"/>
      <c r="AG38" s="358">
        <f t="shared" si="98"/>
        <v>0</v>
      </c>
      <c r="AH38" s="312"/>
      <c r="AI38" s="312"/>
      <c r="AJ38" s="312"/>
    </row>
    <row r="39" spans="1:36" ht="12.75" hidden="1" customHeight="1" x14ac:dyDescent="0.2">
      <c r="A39" s="451" t="s">
        <v>606</v>
      </c>
      <c r="B39" s="452"/>
      <c r="C39" s="453" t="s">
        <v>612</v>
      </c>
      <c r="D39" s="286">
        <f t="shared" ref="D39:F39" si="100">+G39+M39+P39+S39+V39+AE39+J39+Y39+AB39</f>
        <v>0</v>
      </c>
      <c r="E39" s="286">
        <f t="shared" si="100"/>
        <v>0</v>
      </c>
      <c r="F39" s="358">
        <f t="shared" si="100"/>
        <v>0</v>
      </c>
      <c r="G39" s="454"/>
      <c r="H39" s="454"/>
      <c r="I39" s="286">
        <f t="shared" si="92"/>
        <v>0</v>
      </c>
      <c r="J39" s="454"/>
      <c r="K39" s="454"/>
      <c r="L39" s="286">
        <f t="shared" si="93"/>
        <v>0</v>
      </c>
      <c r="M39" s="454"/>
      <c r="N39" s="454"/>
      <c r="O39" s="286">
        <f t="shared" si="94"/>
        <v>0</v>
      </c>
      <c r="P39" s="454"/>
      <c r="Q39" s="454"/>
      <c r="R39" s="454"/>
      <c r="S39" s="454"/>
      <c r="T39" s="454"/>
      <c r="U39" s="454"/>
      <c r="V39" s="454"/>
      <c r="W39" s="454"/>
      <c r="X39" s="286">
        <f t="shared" si="95"/>
        <v>0</v>
      </c>
      <c r="Y39" s="454"/>
      <c r="Z39" s="454"/>
      <c r="AA39" s="286">
        <f t="shared" si="96"/>
        <v>0</v>
      </c>
      <c r="AB39" s="454"/>
      <c r="AC39" s="454"/>
      <c r="AD39" s="286">
        <f t="shared" si="97"/>
        <v>0</v>
      </c>
      <c r="AE39" s="454"/>
      <c r="AF39" s="454"/>
      <c r="AG39" s="358">
        <f t="shared" si="98"/>
        <v>0</v>
      </c>
      <c r="AH39" s="84"/>
      <c r="AI39" s="84"/>
      <c r="AJ39" s="84"/>
    </row>
    <row r="40" spans="1:36" ht="12.75" hidden="1" customHeight="1" x14ac:dyDescent="0.25">
      <c r="A40" s="291" t="s">
        <v>613</v>
      </c>
      <c r="B40" s="815" t="s">
        <v>614</v>
      </c>
      <c r="C40" s="794"/>
      <c r="D40" s="286">
        <f t="shared" ref="D40:F40" si="101">+G40+M40+P40+S40+V40+AE40+J40+Y40+AB40</f>
        <v>0</v>
      </c>
      <c r="E40" s="286">
        <f t="shared" si="101"/>
        <v>0</v>
      </c>
      <c r="F40" s="358">
        <f t="shared" si="101"/>
        <v>0</v>
      </c>
      <c r="G40" s="55"/>
      <c r="H40" s="55"/>
      <c r="I40" s="286">
        <f t="shared" si="92"/>
        <v>0</v>
      </c>
      <c r="J40" s="55"/>
      <c r="K40" s="55"/>
      <c r="L40" s="286">
        <f t="shared" si="93"/>
        <v>0</v>
      </c>
      <c r="M40" s="55"/>
      <c r="N40" s="55"/>
      <c r="O40" s="286">
        <f t="shared" si="94"/>
        <v>0</v>
      </c>
      <c r="P40" s="55"/>
      <c r="Q40" s="55"/>
      <c r="R40" s="55"/>
      <c r="S40" s="55"/>
      <c r="T40" s="55"/>
      <c r="U40" s="55"/>
      <c r="V40" s="55"/>
      <c r="W40" s="55"/>
      <c r="X40" s="286">
        <f t="shared" si="95"/>
        <v>0</v>
      </c>
      <c r="Y40" s="55"/>
      <c r="Z40" s="55"/>
      <c r="AA40" s="286">
        <f t="shared" si="96"/>
        <v>0</v>
      </c>
      <c r="AB40" s="55"/>
      <c r="AC40" s="55"/>
      <c r="AD40" s="286">
        <f t="shared" si="97"/>
        <v>0</v>
      </c>
      <c r="AE40" s="55"/>
      <c r="AF40" s="55"/>
      <c r="AG40" s="358">
        <f t="shared" si="98"/>
        <v>0</v>
      </c>
      <c r="AH40" s="312"/>
      <c r="AI40" s="312"/>
      <c r="AJ40" s="312"/>
    </row>
    <row r="41" spans="1:36" ht="12.75" hidden="1" customHeight="1" x14ac:dyDescent="0.25">
      <c r="A41" s="450" t="s">
        <v>615</v>
      </c>
      <c r="B41" s="815" t="s">
        <v>616</v>
      </c>
      <c r="C41" s="794"/>
      <c r="D41" s="286">
        <f t="shared" ref="D41:F41" si="102">+G41+M41+P41+S41+V41+AE41+J41+Y41+AB41</f>
        <v>0</v>
      </c>
      <c r="E41" s="286">
        <f t="shared" si="102"/>
        <v>0</v>
      </c>
      <c r="F41" s="358">
        <f t="shared" si="102"/>
        <v>0</v>
      </c>
      <c r="G41" s="55"/>
      <c r="H41" s="55"/>
      <c r="I41" s="286">
        <f t="shared" si="92"/>
        <v>0</v>
      </c>
      <c r="J41" s="55"/>
      <c r="K41" s="55"/>
      <c r="L41" s="286">
        <f t="shared" si="93"/>
        <v>0</v>
      </c>
      <c r="M41" s="55"/>
      <c r="N41" s="55"/>
      <c r="O41" s="286">
        <f t="shared" si="94"/>
        <v>0</v>
      </c>
      <c r="P41" s="55"/>
      <c r="Q41" s="55"/>
      <c r="R41" s="55"/>
      <c r="S41" s="55"/>
      <c r="T41" s="55"/>
      <c r="U41" s="55"/>
      <c r="V41" s="55"/>
      <c r="W41" s="55"/>
      <c r="X41" s="286">
        <f t="shared" si="95"/>
        <v>0</v>
      </c>
      <c r="Y41" s="55"/>
      <c r="Z41" s="55"/>
      <c r="AA41" s="286">
        <f t="shared" si="96"/>
        <v>0</v>
      </c>
      <c r="AB41" s="55"/>
      <c r="AC41" s="55"/>
      <c r="AD41" s="286">
        <f t="shared" si="97"/>
        <v>0</v>
      </c>
      <c r="AE41" s="55"/>
      <c r="AF41" s="55"/>
      <c r="AG41" s="358">
        <f t="shared" si="98"/>
        <v>0</v>
      </c>
      <c r="AH41" s="312"/>
      <c r="AI41" s="312"/>
      <c r="AJ41" s="312"/>
    </row>
    <row r="42" spans="1:36" ht="12.75" hidden="1" customHeight="1" x14ac:dyDescent="0.2">
      <c r="A42" s="451" t="s">
        <v>615</v>
      </c>
      <c r="B42" s="452"/>
      <c r="C42" s="455" t="s">
        <v>617</v>
      </c>
      <c r="D42" s="286">
        <f t="shared" ref="D42:F42" si="103">+G42+M42+P42+S42+V42+AE42+J42+Y42+AB42</f>
        <v>0</v>
      </c>
      <c r="E42" s="286">
        <f t="shared" si="103"/>
        <v>0</v>
      </c>
      <c r="F42" s="358">
        <f t="shared" si="103"/>
        <v>0</v>
      </c>
      <c r="G42" s="454"/>
      <c r="H42" s="454"/>
      <c r="I42" s="286">
        <f t="shared" si="92"/>
        <v>0</v>
      </c>
      <c r="J42" s="454"/>
      <c r="K42" s="454"/>
      <c r="L42" s="286">
        <f t="shared" si="93"/>
        <v>0</v>
      </c>
      <c r="M42" s="454"/>
      <c r="N42" s="454"/>
      <c r="O42" s="286">
        <f t="shared" si="94"/>
        <v>0</v>
      </c>
      <c r="P42" s="454"/>
      <c r="Q42" s="454"/>
      <c r="R42" s="454"/>
      <c r="S42" s="454"/>
      <c r="T42" s="454"/>
      <c r="U42" s="454"/>
      <c r="V42" s="454"/>
      <c r="W42" s="454"/>
      <c r="X42" s="286">
        <f t="shared" si="95"/>
        <v>0</v>
      </c>
      <c r="Y42" s="454"/>
      <c r="Z42" s="454"/>
      <c r="AA42" s="286">
        <f t="shared" si="96"/>
        <v>0</v>
      </c>
      <c r="AB42" s="454"/>
      <c r="AC42" s="454"/>
      <c r="AD42" s="286">
        <f t="shared" si="97"/>
        <v>0</v>
      </c>
      <c r="AE42" s="454"/>
      <c r="AF42" s="454"/>
      <c r="AG42" s="358">
        <f t="shared" si="98"/>
        <v>0</v>
      </c>
      <c r="AH42" s="84"/>
      <c r="AI42" s="84"/>
      <c r="AJ42" s="84"/>
    </row>
    <row r="43" spans="1:36" ht="12.75" hidden="1" customHeight="1" x14ac:dyDescent="0.2">
      <c r="A43" s="451" t="s">
        <v>615</v>
      </c>
      <c r="B43" s="452"/>
      <c r="C43" s="453" t="s">
        <v>618</v>
      </c>
      <c r="D43" s="286">
        <f t="shared" ref="D43:F43" si="104">+G43+M43+P43+S43+V43+AE43+J43+Y43+AB43</f>
        <v>0</v>
      </c>
      <c r="E43" s="286">
        <f t="shared" si="104"/>
        <v>0</v>
      </c>
      <c r="F43" s="358">
        <f t="shared" si="104"/>
        <v>0</v>
      </c>
      <c r="G43" s="454"/>
      <c r="H43" s="454"/>
      <c r="I43" s="286">
        <f t="shared" si="92"/>
        <v>0</v>
      </c>
      <c r="J43" s="454"/>
      <c r="K43" s="454"/>
      <c r="L43" s="286">
        <f t="shared" si="93"/>
        <v>0</v>
      </c>
      <c r="M43" s="454"/>
      <c r="N43" s="454"/>
      <c r="O43" s="286">
        <f t="shared" si="94"/>
        <v>0</v>
      </c>
      <c r="P43" s="454"/>
      <c r="Q43" s="454"/>
      <c r="R43" s="454"/>
      <c r="S43" s="454"/>
      <c r="T43" s="454"/>
      <c r="U43" s="454"/>
      <c r="V43" s="454"/>
      <c r="W43" s="454"/>
      <c r="X43" s="286">
        <f t="shared" si="95"/>
        <v>0</v>
      </c>
      <c r="Y43" s="454"/>
      <c r="Z43" s="454"/>
      <c r="AA43" s="286">
        <f t="shared" si="96"/>
        <v>0</v>
      </c>
      <c r="AB43" s="454"/>
      <c r="AC43" s="454"/>
      <c r="AD43" s="286">
        <f t="shared" si="97"/>
        <v>0</v>
      </c>
      <c r="AE43" s="454"/>
      <c r="AF43" s="454"/>
      <c r="AG43" s="358">
        <f t="shared" si="98"/>
        <v>0</v>
      </c>
      <c r="AH43" s="84"/>
      <c r="AI43" s="84"/>
      <c r="AJ43" s="84"/>
    </row>
    <row r="44" spans="1:36" ht="12.75" hidden="1" customHeight="1" x14ac:dyDescent="0.25">
      <c r="A44" s="450" t="s">
        <v>619</v>
      </c>
      <c r="B44" s="814" t="s">
        <v>620</v>
      </c>
      <c r="C44" s="794"/>
      <c r="D44" s="286">
        <f t="shared" ref="D44:F44" si="105">+G44+M44+P44+S44+V44+AE44+J44+Y44+AB44</f>
        <v>0</v>
      </c>
      <c r="E44" s="286">
        <f t="shared" si="105"/>
        <v>0</v>
      </c>
      <c r="F44" s="358">
        <f t="shared" si="105"/>
        <v>0</v>
      </c>
      <c r="G44" s="55"/>
      <c r="H44" s="55"/>
      <c r="I44" s="286">
        <f t="shared" si="92"/>
        <v>0</v>
      </c>
      <c r="J44" s="55"/>
      <c r="K44" s="55"/>
      <c r="L44" s="286">
        <f t="shared" si="93"/>
        <v>0</v>
      </c>
      <c r="M44" s="55"/>
      <c r="N44" s="55"/>
      <c r="O44" s="286">
        <f t="shared" si="94"/>
        <v>0</v>
      </c>
      <c r="P44" s="55"/>
      <c r="Q44" s="55"/>
      <c r="R44" s="55"/>
      <c r="S44" s="55"/>
      <c r="T44" s="55"/>
      <c r="U44" s="55"/>
      <c r="V44" s="55"/>
      <c r="W44" s="55"/>
      <c r="X44" s="286">
        <f t="shared" si="95"/>
        <v>0</v>
      </c>
      <c r="Y44" s="55"/>
      <c r="Z44" s="55"/>
      <c r="AA44" s="286">
        <f t="shared" si="96"/>
        <v>0</v>
      </c>
      <c r="AB44" s="55"/>
      <c r="AC44" s="55"/>
      <c r="AD44" s="286">
        <f t="shared" si="97"/>
        <v>0</v>
      </c>
      <c r="AE44" s="55"/>
      <c r="AF44" s="55"/>
      <c r="AG44" s="358">
        <f t="shared" si="98"/>
        <v>0</v>
      </c>
      <c r="AH44" s="312"/>
      <c r="AI44" s="312"/>
      <c r="AJ44" s="312"/>
    </row>
    <row r="45" spans="1:36" ht="12.75" hidden="1" customHeight="1" x14ac:dyDescent="0.2">
      <c r="A45" s="451" t="s">
        <v>619</v>
      </c>
      <c r="B45" s="452"/>
      <c r="C45" s="453" t="s">
        <v>621</v>
      </c>
      <c r="D45" s="286">
        <f t="shared" ref="D45:F45" si="106">+G45+M45+P45+S45+V45+AE45+J45+Y45+AB45</f>
        <v>0</v>
      </c>
      <c r="E45" s="286">
        <f t="shared" si="106"/>
        <v>0</v>
      </c>
      <c r="F45" s="358">
        <f t="shared" si="106"/>
        <v>0</v>
      </c>
      <c r="G45" s="454"/>
      <c r="H45" s="454"/>
      <c r="I45" s="286">
        <f t="shared" si="92"/>
        <v>0</v>
      </c>
      <c r="J45" s="454"/>
      <c r="K45" s="454"/>
      <c r="L45" s="286">
        <f t="shared" si="93"/>
        <v>0</v>
      </c>
      <c r="M45" s="454"/>
      <c r="N45" s="454"/>
      <c r="O45" s="286">
        <f t="shared" si="94"/>
        <v>0</v>
      </c>
      <c r="P45" s="454"/>
      <c r="Q45" s="454"/>
      <c r="R45" s="454"/>
      <c r="S45" s="454"/>
      <c r="T45" s="454"/>
      <c r="U45" s="454"/>
      <c r="V45" s="454"/>
      <c r="W45" s="454"/>
      <c r="X45" s="286">
        <f t="shared" si="95"/>
        <v>0</v>
      </c>
      <c r="Y45" s="454"/>
      <c r="Z45" s="454"/>
      <c r="AA45" s="286">
        <f t="shared" si="96"/>
        <v>0</v>
      </c>
      <c r="AB45" s="454"/>
      <c r="AC45" s="454"/>
      <c r="AD45" s="286">
        <f t="shared" si="97"/>
        <v>0</v>
      </c>
      <c r="AE45" s="454"/>
      <c r="AF45" s="454"/>
      <c r="AG45" s="358">
        <f t="shared" si="98"/>
        <v>0</v>
      </c>
      <c r="AH45" s="84"/>
      <c r="AI45" s="84"/>
      <c r="AJ45" s="84"/>
    </row>
    <row r="46" spans="1:36" ht="12.75" hidden="1" customHeight="1" x14ac:dyDescent="0.25">
      <c r="A46" s="450" t="s">
        <v>622</v>
      </c>
      <c r="B46" s="814" t="s">
        <v>623</v>
      </c>
      <c r="C46" s="794"/>
      <c r="D46" s="286">
        <f t="shared" ref="D46:F46" si="107">+G46+M46+P46+S46+V46+AE46+J46+Y46+AB46</f>
        <v>0</v>
      </c>
      <c r="E46" s="286">
        <f t="shared" si="107"/>
        <v>0</v>
      </c>
      <c r="F46" s="358">
        <f t="shared" si="107"/>
        <v>0</v>
      </c>
      <c r="G46" s="55"/>
      <c r="H46" s="55"/>
      <c r="I46" s="286">
        <f t="shared" si="92"/>
        <v>0</v>
      </c>
      <c r="J46" s="55"/>
      <c r="K46" s="55"/>
      <c r="L46" s="286">
        <f t="shared" si="93"/>
        <v>0</v>
      </c>
      <c r="M46" s="55"/>
      <c r="N46" s="55"/>
      <c r="O46" s="286">
        <f t="shared" si="94"/>
        <v>0</v>
      </c>
      <c r="P46" s="55"/>
      <c r="Q46" s="55"/>
      <c r="R46" s="55"/>
      <c r="S46" s="55"/>
      <c r="T46" s="55"/>
      <c r="U46" s="55"/>
      <c r="V46" s="55"/>
      <c r="W46" s="55"/>
      <c r="X46" s="286">
        <f t="shared" si="95"/>
        <v>0</v>
      </c>
      <c r="Y46" s="55"/>
      <c r="Z46" s="55"/>
      <c r="AA46" s="286">
        <f t="shared" si="96"/>
        <v>0</v>
      </c>
      <c r="AB46" s="55"/>
      <c r="AC46" s="55"/>
      <c r="AD46" s="286">
        <f t="shared" si="97"/>
        <v>0</v>
      </c>
      <c r="AE46" s="55"/>
      <c r="AF46" s="55"/>
      <c r="AG46" s="358">
        <f t="shared" si="98"/>
        <v>0</v>
      </c>
      <c r="AH46" s="312"/>
      <c r="AI46" s="312"/>
      <c r="AJ46" s="312"/>
    </row>
    <row r="47" spans="1:36" ht="12.75" hidden="1" customHeight="1" x14ac:dyDescent="0.2">
      <c r="A47" s="451" t="s">
        <v>622</v>
      </c>
      <c r="B47" s="452"/>
      <c r="C47" s="453" t="s">
        <v>624</v>
      </c>
      <c r="D47" s="286">
        <f t="shared" ref="D47:F47" si="108">+G47+M47+P47+S47+V47+AE47+J47+Y47+AB47</f>
        <v>0</v>
      </c>
      <c r="E47" s="286">
        <f t="shared" si="108"/>
        <v>0</v>
      </c>
      <c r="F47" s="358">
        <f t="shared" si="108"/>
        <v>0</v>
      </c>
      <c r="G47" s="454"/>
      <c r="H47" s="454"/>
      <c r="I47" s="286">
        <f t="shared" si="92"/>
        <v>0</v>
      </c>
      <c r="J47" s="454"/>
      <c r="K47" s="454"/>
      <c r="L47" s="286">
        <f t="shared" si="93"/>
        <v>0</v>
      </c>
      <c r="M47" s="454"/>
      <c r="N47" s="454"/>
      <c r="O47" s="286">
        <f t="shared" si="94"/>
        <v>0</v>
      </c>
      <c r="P47" s="454"/>
      <c r="Q47" s="454"/>
      <c r="R47" s="454"/>
      <c r="S47" s="454"/>
      <c r="T47" s="454"/>
      <c r="U47" s="454"/>
      <c r="V47" s="454"/>
      <c r="W47" s="454"/>
      <c r="X47" s="286">
        <f t="shared" si="95"/>
        <v>0</v>
      </c>
      <c r="Y47" s="454"/>
      <c r="Z47" s="454"/>
      <c r="AA47" s="286">
        <f t="shared" si="96"/>
        <v>0</v>
      </c>
      <c r="AB47" s="454"/>
      <c r="AC47" s="454"/>
      <c r="AD47" s="286">
        <f t="shared" si="97"/>
        <v>0</v>
      </c>
      <c r="AE47" s="454"/>
      <c r="AF47" s="454"/>
      <c r="AG47" s="358">
        <f t="shared" si="98"/>
        <v>0</v>
      </c>
      <c r="AH47" s="84"/>
      <c r="AI47" s="84"/>
      <c r="AJ47" s="84"/>
    </row>
    <row r="48" spans="1:36" ht="12.75" hidden="1" customHeight="1" x14ac:dyDescent="0.25">
      <c r="A48" s="291" t="s">
        <v>625</v>
      </c>
      <c r="B48" s="814" t="s">
        <v>626</v>
      </c>
      <c r="C48" s="794"/>
      <c r="D48" s="286">
        <f t="shared" ref="D48:F48" si="109">+G48+M48+P48+S48+V48+AE48+J48+Y48+AB48</f>
        <v>0</v>
      </c>
      <c r="E48" s="286">
        <f t="shared" si="109"/>
        <v>0</v>
      </c>
      <c r="F48" s="358">
        <f t="shared" si="109"/>
        <v>0</v>
      </c>
      <c r="G48" s="55"/>
      <c r="H48" s="55"/>
      <c r="I48" s="286">
        <f t="shared" si="92"/>
        <v>0</v>
      </c>
      <c r="J48" s="55"/>
      <c r="K48" s="55"/>
      <c r="L48" s="286">
        <f t="shared" si="93"/>
        <v>0</v>
      </c>
      <c r="M48" s="55"/>
      <c r="N48" s="55"/>
      <c r="O48" s="286">
        <f t="shared" si="94"/>
        <v>0</v>
      </c>
      <c r="P48" s="55"/>
      <c r="Q48" s="55"/>
      <c r="R48" s="55"/>
      <c r="S48" s="55"/>
      <c r="T48" s="55"/>
      <c r="U48" s="55"/>
      <c r="V48" s="55"/>
      <c r="W48" s="55"/>
      <c r="X48" s="286">
        <f t="shared" si="95"/>
        <v>0</v>
      </c>
      <c r="Y48" s="55"/>
      <c r="Z48" s="55"/>
      <c r="AA48" s="286">
        <f t="shared" si="96"/>
        <v>0</v>
      </c>
      <c r="AB48" s="55"/>
      <c r="AC48" s="55"/>
      <c r="AD48" s="286">
        <f t="shared" si="97"/>
        <v>0</v>
      </c>
      <c r="AE48" s="55"/>
      <c r="AF48" s="55"/>
      <c r="AG48" s="358">
        <f t="shared" si="98"/>
        <v>0</v>
      </c>
      <c r="AH48" s="312"/>
      <c r="AI48" s="312"/>
      <c r="AJ48" s="312"/>
    </row>
    <row r="49" spans="1:36" ht="12.75" hidden="1" customHeight="1" x14ac:dyDescent="0.2">
      <c r="A49" s="451" t="s">
        <v>625</v>
      </c>
      <c r="B49" s="452"/>
      <c r="C49" s="453" t="s">
        <v>627</v>
      </c>
      <c r="D49" s="286">
        <f t="shared" ref="D49:F49" si="110">+G49+M49+P49+S49+V49+AE49+J49+Y49+AB49</f>
        <v>0</v>
      </c>
      <c r="E49" s="286">
        <f t="shared" si="110"/>
        <v>0</v>
      </c>
      <c r="F49" s="358">
        <f t="shared" si="110"/>
        <v>0</v>
      </c>
      <c r="G49" s="454"/>
      <c r="H49" s="454"/>
      <c r="I49" s="286">
        <f t="shared" si="92"/>
        <v>0</v>
      </c>
      <c r="J49" s="454"/>
      <c r="K49" s="454"/>
      <c r="L49" s="286">
        <f t="shared" si="93"/>
        <v>0</v>
      </c>
      <c r="M49" s="454"/>
      <c r="N49" s="454"/>
      <c r="O49" s="286">
        <f t="shared" si="94"/>
        <v>0</v>
      </c>
      <c r="P49" s="454"/>
      <c r="Q49" s="454"/>
      <c r="R49" s="454"/>
      <c r="S49" s="454"/>
      <c r="T49" s="454"/>
      <c r="U49" s="454"/>
      <c r="V49" s="454"/>
      <c r="W49" s="454"/>
      <c r="X49" s="286">
        <f t="shared" si="95"/>
        <v>0</v>
      </c>
      <c r="Y49" s="454"/>
      <c r="Z49" s="454"/>
      <c r="AA49" s="286">
        <f t="shared" si="96"/>
        <v>0</v>
      </c>
      <c r="AB49" s="454"/>
      <c r="AC49" s="454"/>
      <c r="AD49" s="286">
        <f t="shared" si="97"/>
        <v>0</v>
      </c>
      <c r="AE49" s="454"/>
      <c r="AF49" s="454"/>
      <c r="AG49" s="358">
        <f t="shared" si="98"/>
        <v>0</v>
      </c>
      <c r="AH49" s="84"/>
      <c r="AI49" s="84"/>
      <c r="AJ49" s="84"/>
    </row>
    <row r="50" spans="1:36" ht="12.75" hidden="1" customHeight="1" x14ac:dyDescent="0.25">
      <c r="A50" s="450" t="s">
        <v>628</v>
      </c>
      <c r="B50" s="814" t="s">
        <v>629</v>
      </c>
      <c r="C50" s="794"/>
      <c r="D50" s="286">
        <f t="shared" ref="D50:F50" si="111">+G50+M50+P50+S50+V50+AE50+J50+Y50+AB50</f>
        <v>0</v>
      </c>
      <c r="E50" s="286">
        <f t="shared" si="111"/>
        <v>0</v>
      </c>
      <c r="F50" s="358">
        <f t="shared" si="111"/>
        <v>0</v>
      </c>
      <c r="G50" s="55"/>
      <c r="H50" s="55"/>
      <c r="I50" s="286">
        <f t="shared" si="92"/>
        <v>0</v>
      </c>
      <c r="J50" s="55"/>
      <c r="K50" s="55"/>
      <c r="L50" s="286">
        <f t="shared" si="93"/>
        <v>0</v>
      </c>
      <c r="M50" s="55"/>
      <c r="N50" s="55"/>
      <c r="O50" s="286">
        <f t="shared" si="94"/>
        <v>0</v>
      </c>
      <c r="P50" s="55"/>
      <c r="Q50" s="55"/>
      <c r="R50" s="55"/>
      <c r="S50" s="55"/>
      <c r="T50" s="55"/>
      <c r="U50" s="55"/>
      <c r="V50" s="55"/>
      <c r="W50" s="55"/>
      <c r="X50" s="286">
        <f t="shared" si="95"/>
        <v>0</v>
      </c>
      <c r="Y50" s="55"/>
      <c r="Z50" s="55"/>
      <c r="AA50" s="286">
        <f t="shared" si="96"/>
        <v>0</v>
      </c>
      <c r="AB50" s="55"/>
      <c r="AC50" s="55"/>
      <c r="AD50" s="286">
        <f t="shared" si="97"/>
        <v>0</v>
      </c>
      <c r="AE50" s="55"/>
      <c r="AF50" s="55"/>
      <c r="AG50" s="358">
        <f t="shared" si="98"/>
        <v>0</v>
      </c>
      <c r="AH50" s="312"/>
      <c r="AI50" s="312"/>
      <c r="AJ50" s="312"/>
    </row>
    <row r="51" spans="1:36" ht="12.75" hidden="1" customHeight="1" x14ac:dyDescent="0.2">
      <c r="A51" s="451" t="s">
        <v>628</v>
      </c>
      <c r="B51" s="452"/>
      <c r="C51" s="453" t="s">
        <v>630</v>
      </c>
      <c r="D51" s="286">
        <f t="shared" ref="D51:F51" si="112">+G51+M51+P51+S51+V51+AE51+J51+Y51+AB51</f>
        <v>0</v>
      </c>
      <c r="E51" s="286">
        <f t="shared" si="112"/>
        <v>0</v>
      </c>
      <c r="F51" s="358">
        <f t="shared" si="112"/>
        <v>0</v>
      </c>
      <c r="G51" s="454"/>
      <c r="H51" s="454"/>
      <c r="I51" s="286">
        <f t="shared" si="92"/>
        <v>0</v>
      </c>
      <c r="J51" s="454"/>
      <c r="K51" s="454"/>
      <c r="L51" s="286">
        <f t="shared" si="93"/>
        <v>0</v>
      </c>
      <c r="M51" s="454"/>
      <c r="N51" s="454"/>
      <c r="O51" s="286">
        <f t="shared" si="94"/>
        <v>0</v>
      </c>
      <c r="P51" s="454"/>
      <c r="Q51" s="454"/>
      <c r="R51" s="454"/>
      <c r="S51" s="454"/>
      <c r="T51" s="454"/>
      <c r="U51" s="454"/>
      <c r="V51" s="454"/>
      <c r="W51" s="454"/>
      <c r="X51" s="286">
        <f t="shared" si="95"/>
        <v>0</v>
      </c>
      <c r="Y51" s="454"/>
      <c r="Z51" s="454"/>
      <c r="AA51" s="286">
        <f t="shared" si="96"/>
        <v>0</v>
      </c>
      <c r="AB51" s="454"/>
      <c r="AC51" s="454"/>
      <c r="AD51" s="286">
        <f t="shared" si="97"/>
        <v>0</v>
      </c>
      <c r="AE51" s="454"/>
      <c r="AF51" s="454"/>
      <c r="AG51" s="358">
        <f t="shared" si="98"/>
        <v>0</v>
      </c>
      <c r="AH51" s="84"/>
      <c r="AI51" s="84"/>
      <c r="AJ51" s="84"/>
    </row>
    <row r="52" spans="1:36" ht="12.75" hidden="1" customHeight="1" x14ac:dyDescent="0.2">
      <c r="A52" s="451" t="s">
        <v>628</v>
      </c>
      <c r="B52" s="452"/>
      <c r="C52" s="453" t="s">
        <v>631</v>
      </c>
      <c r="D52" s="286">
        <f t="shared" ref="D52:F52" si="113">+G52+M52+P52+S52+V52+AE52+J52+Y52+AB52</f>
        <v>0</v>
      </c>
      <c r="E52" s="286">
        <f t="shared" si="113"/>
        <v>0</v>
      </c>
      <c r="F52" s="358">
        <f t="shared" si="113"/>
        <v>0</v>
      </c>
      <c r="G52" s="454"/>
      <c r="H52" s="454"/>
      <c r="I52" s="286">
        <f t="shared" si="92"/>
        <v>0</v>
      </c>
      <c r="J52" s="454"/>
      <c r="K52" s="454"/>
      <c r="L52" s="286">
        <f t="shared" si="93"/>
        <v>0</v>
      </c>
      <c r="M52" s="454"/>
      <c r="N52" s="454"/>
      <c r="O52" s="286">
        <f t="shared" si="94"/>
        <v>0</v>
      </c>
      <c r="P52" s="454"/>
      <c r="Q52" s="454"/>
      <c r="R52" s="454"/>
      <c r="S52" s="454"/>
      <c r="T52" s="454"/>
      <c r="U52" s="454"/>
      <c r="V52" s="454"/>
      <c r="W52" s="454"/>
      <c r="X52" s="286">
        <f t="shared" si="95"/>
        <v>0</v>
      </c>
      <c r="Y52" s="454"/>
      <c r="Z52" s="454"/>
      <c r="AA52" s="286">
        <f t="shared" si="96"/>
        <v>0</v>
      </c>
      <c r="AB52" s="454"/>
      <c r="AC52" s="454"/>
      <c r="AD52" s="286">
        <f t="shared" si="97"/>
        <v>0</v>
      </c>
      <c r="AE52" s="454"/>
      <c r="AF52" s="454"/>
      <c r="AG52" s="358">
        <f t="shared" si="98"/>
        <v>0</v>
      </c>
      <c r="AH52" s="84"/>
      <c r="AI52" s="84"/>
      <c r="AJ52" s="84"/>
    </row>
    <row r="53" spans="1:36" ht="12.75" hidden="1" customHeight="1" x14ac:dyDescent="0.2">
      <c r="A53" s="458" t="s">
        <v>628</v>
      </c>
      <c r="B53" s="452"/>
      <c r="C53" s="453" t="s">
        <v>632</v>
      </c>
      <c r="D53" s="286">
        <f t="shared" ref="D53:F53" si="114">+G53+M53+P53+S53+V53+AE53+J53+Y53+AB53</f>
        <v>0</v>
      </c>
      <c r="E53" s="286">
        <f t="shared" si="114"/>
        <v>0</v>
      </c>
      <c r="F53" s="358">
        <f t="shared" si="114"/>
        <v>0</v>
      </c>
      <c r="G53" s="459"/>
      <c r="H53" s="459"/>
      <c r="I53" s="286">
        <f t="shared" si="92"/>
        <v>0</v>
      </c>
      <c r="J53" s="459"/>
      <c r="K53" s="459"/>
      <c r="L53" s="286">
        <f t="shared" si="93"/>
        <v>0</v>
      </c>
      <c r="M53" s="459"/>
      <c r="N53" s="459"/>
      <c r="O53" s="286">
        <f t="shared" si="94"/>
        <v>0</v>
      </c>
      <c r="P53" s="459"/>
      <c r="Q53" s="459"/>
      <c r="R53" s="459"/>
      <c r="S53" s="459"/>
      <c r="T53" s="459"/>
      <c r="U53" s="459"/>
      <c r="V53" s="459"/>
      <c r="W53" s="459"/>
      <c r="X53" s="286">
        <f t="shared" si="95"/>
        <v>0</v>
      </c>
      <c r="Y53" s="459"/>
      <c r="Z53" s="459"/>
      <c r="AA53" s="286">
        <f t="shared" si="96"/>
        <v>0</v>
      </c>
      <c r="AB53" s="459"/>
      <c r="AC53" s="459"/>
      <c r="AD53" s="286">
        <f t="shared" si="97"/>
        <v>0</v>
      </c>
      <c r="AE53" s="459"/>
      <c r="AF53" s="459"/>
      <c r="AG53" s="358">
        <f t="shared" si="98"/>
        <v>0</v>
      </c>
      <c r="AH53" s="84"/>
      <c r="AI53" s="84"/>
      <c r="AJ53" s="84"/>
    </row>
    <row r="54" spans="1:36" ht="12.75" hidden="1" customHeight="1" x14ac:dyDescent="0.2">
      <c r="A54" s="451" t="s">
        <v>628</v>
      </c>
      <c r="B54" s="452"/>
      <c r="C54" s="453" t="s">
        <v>633</v>
      </c>
      <c r="D54" s="286">
        <f t="shared" ref="D54:F54" si="115">+G54+M54+P54+S54+V54+AE54+J54+Y54+AB54</f>
        <v>0</v>
      </c>
      <c r="E54" s="286">
        <f t="shared" si="115"/>
        <v>0</v>
      </c>
      <c r="F54" s="358">
        <f t="shared" si="115"/>
        <v>0</v>
      </c>
      <c r="G54" s="454"/>
      <c r="H54" s="454"/>
      <c r="I54" s="286">
        <f t="shared" si="92"/>
        <v>0</v>
      </c>
      <c r="J54" s="454"/>
      <c r="K54" s="454"/>
      <c r="L54" s="286">
        <f t="shared" si="93"/>
        <v>0</v>
      </c>
      <c r="M54" s="454"/>
      <c r="N54" s="454"/>
      <c r="O54" s="286">
        <f t="shared" si="94"/>
        <v>0</v>
      </c>
      <c r="P54" s="454"/>
      <c r="Q54" s="454"/>
      <c r="R54" s="454"/>
      <c r="S54" s="454"/>
      <c r="T54" s="454"/>
      <c r="U54" s="454"/>
      <c r="V54" s="454"/>
      <c r="W54" s="454"/>
      <c r="X54" s="286">
        <f t="shared" si="95"/>
        <v>0</v>
      </c>
      <c r="Y54" s="454"/>
      <c r="Z54" s="454"/>
      <c r="AA54" s="286">
        <f t="shared" si="96"/>
        <v>0</v>
      </c>
      <c r="AB54" s="454"/>
      <c r="AC54" s="454"/>
      <c r="AD54" s="286">
        <f t="shared" si="97"/>
        <v>0</v>
      </c>
      <c r="AE54" s="454"/>
      <c r="AF54" s="454"/>
      <c r="AG54" s="358">
        <f t="shared" si="98"/>
        <v>0</v>
      </c>
      <c r="AH54" s="84"/>
      <c r="AI54" s="84"/>
      <c r="AJ54" s="84"/>
    </row>
    <row r="55" spans="1:36" ht="12.75" hidden="1" customHeight="1" x14ac:dyDescent="0.2">
      <c r="A55" s="356" t="s">
        <v>404</v>
      </c>
      <c r="B55" s="813" t="s">
        <v>127</v>
      </c>
      <c r="C55" s="794"/>
      <c r="D55" s="286">
        <f t="shared" ref="D55:F55" si="116">+G55+M55+P55+S55+V55+AE55+J55+Y55+AB55</f>
        <v>0</v>
      </c>
      <c r="E55" s="286">
        <f t="shared" si="116"/>
        <v>0</v>
      </c>
      <c r="F55" s="358">
        <f t="shared" si="116"/>
        <v>0</v>
      </c>
      <c r="G55" s="286"/>
      <c r="H55" s="286"/>
      <c r="I55" s="286">
        <f t="shared" si="92"/>
        <v>0</v>
      </c>
      <c r="J55" s="286"/>
      <c r="K55" s="286"/>
      <c r="L55" s="286">
        <f t="shared" si="93"/>
        <v>0</v>
      </c>
      <c r="M55" s="286"/>
      <c r="N55" s="286"/>
      <c r="O55" s="286">
        <f t="shared" si="94"/>
        <v>0</v>
      </c>
      <c r="P55" s="286"/>
      <c r="Q55" s="286"/>
      <c r="R55" s="286"/>
      <c r="S55" s="286"/>
      <c r="T55" s="286"/>
      <c r="U55" s="286"/>
      <c r="V55" s="286"/>
      <c r="W55" s="286"/>
      <c r="X55" s="286">
        <f t="shared" si="95"/>
        <v>0</v>
      </c>
      <c r="Y55" s="286"/>
      <c r="Z55" s="286"/>
      <c r="AA55" s="286">
        <f t="shared" si="96"/>
        <v>0</v>
      </c>
      <c r="AB55" s="286"/>
      <c r="AC55" s="286"/>
      <c r="AD55" s="286">
        <f t="shared" si="97"/>
        <v>0</v>
      </c>
      <c r="AE55" s="286"/>
      <c r="AF55" s="286"/>
      <c r="AG55" s="358">
        <f t="shared" si="98"/>
        <v>0</v>
      </c>
      <c r="AH55" s="76"/>
      <c r="AI55" s="76"/>
      <c r="AJ55" s="76"/>
    </row>
    <row r="56" spans="1:36" ht="7.5" hidden="1" customHeight="1" x14ac:dyDescent="0.25">
      <c r="A56" s="356"/>
      <c r="B56" s="813"/>
      <c r="C56" s="794"/>
      <c r="D56" s="286">
        <f t="shared" ref="D56:F56" si="117">+G56+M56+P56+S56+V56+AE56+J56+Y56+AB56</f>
        <v>0</v>
      </c>
      <c r="E56" s="286">
        <f t="shared" si="117"/>
        <v>0</v>
      </c>
      <c r="F56" s="358">
        <f t="shared" si="117"/>
        <v>0</v>
      </c>
      <c r="G56" s="286"/>
      <c r="H56" s="286"/>
      <c r="I56" s="286">
        <f t="shared" si="92"/>
        <v>0</v>
      </c>
      <c r="J56" s="286"/>
      <c r="K56" s="286"/>
      <c r="L56" s="286">
        <f t="shared" si="93"/>
        <v>0</v>
      </c>
      <c r="M56" s="286"/>
      <c r="N56" s="286"/>
      <c r="O56" s="286">
        <f t="shared" si="94"/>
        <v>0</v>
      </c>
      <c r="P56" s="55"/>
      <c r="Q56" s="55"/>
      <c r="R56" s="55"/>
      <c r="S56" s="55"/>
      <c r="T56" s="55"/>
      <c r="U56" s="55"/>
      <c r="V56" s="55"/>
      <c r="W56" s="55"/>
      <c r="X56" s="286">
        <f t="shared" si="95"/>
        <v>0</v>
      </c>
      <c r="Y56" s="55"/>
      <c r="Z56" s="55"/>
      <c r="AA56" s="286">
        <f t="shared" si="96"/>
        <v>0</v>
      </c>
      <c r="AB56" s="55"/>
      <c r="AC56" s="55"/>
      <c r="AD56" s="286">
        <f t="shared" si="97"/>
        <v>0</v>
      </c>
      <c r="AE56" s="55"/>
      <c r="AF56" s="55"/>
      <c r="AG56" s="358">
        <f t="shared" si="98"/>
        <v>0</v>
      </c>
      <c r="AH56" s="312"/>
      <c r="AI56" s="312"/>
      <c r="AJ56" s="312"/>
    </row>
    <row r="57" spans="1:36" ht="12.75" customHeight="1" x14ac:dyDescent="0.25">
      <c r="A57" s="360" t="s">
        <v>455</v>
      </c>
      <c r="B57" s="812" t="s">
        <v>456</v>
      </c>
      <c r="C57" s="785"/>
      <c r="D57" s="203">
        <f t="shared" ref="D57:F57" si="118">+G57+M57+P57+S57+V57+AE57+J57+Y57+AB57</f>
        <v>0</v>
      </c>
      <c r="E57" s="54">
        <f t="shared" si="118"/>
        <v>1135</v>
      </c>
      <c r="F57" s="158">
        <f t="shared" si="118"/>
        <v>1135</v>
      </c>
      <c r="G57" s="199"/>
      <c r="H57" s="66"/>
      <c r="I57" s="54">
        <f t="shared" si="92"/>
        <v>0</v>
      </c>
      <c r="J57" s="66"/>
      <c r="K57" s="66"/>
      <c r="L57" s="54">
        <f t="shared" si="93"/>
        <v>0</v>
      </c>
      <c r="M57" s="66"/>
      <c r="N57" s="66"/>
      <c r="O57" s="54">
        <f t="shared" si="94"/>
        <v>0</v>
      </c>
      <c r="P57" s="66"/>
      <c r="Q57" s="66"/>
      <c r="R57" s="66"/>
      <c r="S57" s="66"/>
      <c r="T57" s="66"/>
      <c r="U57" s="66"/>
      <c r="V57" s="66"/>
      <c r="W57" s="66"/>
      <c r="X57" s="54">
        <f t="shared" si="95"/>
        <v>0</v>
      </c>
      <c r="Y57" s="66"/>
      <c r="Z57" s="66"/>
      <c r="AA57" s="54">
        <f t="shared" si="96"/>
        <v>0</v>
      </c>
      <c r="AB57" s="66"/>
      <c r="AC57" s="66"/>
      <c r="AD57" s="54">
        <f t="shared" si="97"/>
        <v>0</v>
      </c>
      <c r="AE57" s="66"/>
      <c r="AF57" s="66">
        <f>177+958</f>
        <v>1135</v>
      </c>
      <c r="AG57" s="158">
        <f t="shared" si="98"/>
        <v>1135</v>
      </c>
      <c r="AH57" s="312"/>
      <c r="AI57" s="312"/>
      <c r="AJ57" s="312"/>
    </row>
    <row r="58" spans="1:36" ht="12.75" customHeight="1" x14ac:dyDescent="0.25">
      <c r="A58" s="360" t="s">
        <v>457</v>
      </c>
      <c r="B58" s="812" t="s">
        <v>514</v>
      </c>
      <c r="C58" s="785"/>
      <c r="D58" s="203">
        <f t="shared" ref="D58:F58" si="119">+G58+M58+P58+S58+V58+AE58+J58+Y58+AB58</f>
        <v>0</v>
      </c>
      <c r="E58" s="54">
        <f t="shared" si="119"/>
        <v>0</v>
      </c>
      <c r="F58" s="158">
        <f t="shared" si="119"/>
        <v>0</v>
      </c>
      <c r="G58" s="199"/>
      <c r="H58" s="66"/>
      <c r="I58" s="54">
        <f t="shared" si="92"/>
        <v>0</v>
      </c>
      <c r="J58" s="66"/>
      <c r="K58" s="66"/>
      <c r="L58" s="54">
        <f t="shared" si="93"/>
        <v>0</v>
      </c>
      <c r="M58" s="66"/>
      <c r="N58" s="66"/>
      <c r="O58" s="54">
        <f t="shared" si="94"/>
        <v>0</v>
      </c>
      <c r="P58" s="66"/>
      <c r="Q58" s="66"/>
      <c r="R58" s="66"/>
      <c r="S58" s="66"/>
      <c r="T58" s="66"/>
      <c r="U58" s="66"/>
      <c r="V58" s="66"/>
      <c r="W58" s="66"/>
      <c r="X58" s="54">
        <f t="shared" si="95"/>
        <v>0</v>
      </c>
      <c r="Y58" s="66"/>
      <c r="Z58" s="66"/>
      <c r="AA58" s="54">
        <f t="shared" si="96"/>
        <v>0</v>
      </c>
      <c r="AB58" s="66"/>
      <c r="AC58" s="66"/>
      <c r="AD58" s="54">
        <f t="shared" si="97"/>
        <v>0</v>
      </c>
      <c r="AE58" s="66"/>
      <c r="AF58" s="66"/>
      <c r="AG58" s="158">
        <f t="shared" si="98"/>
        <v>0</v>
      </c>
      <c r="AH58" s="312"/>
      <c r="AI58" s="312"/>
      <c r="AJ58" s="312"/>
    </row>
    <row r="59" spans="1:36" ht="12.75" customHeight="1" x14ac:dyDescent="0.25">
      <c r="A59" s="360" t="s">
        <v>459</v>
      </c>
      <c r="B59" s="812" t="s">
        <v>460</v>
      </c>
      <c r="C59" s="785"/>
      <c r="D59" s="203">
        <f t="shared" ref="D59:F59" si="120">+G59+M59+P59+S59+V59+AE59+J59+Y59+AB59</f>
        <v>0</v>
      </c>
      <c r="E59" s="54">
        <f t="shared" si="120"/>
        <v>0</v>
      </c>
      <c r="F59" s="158">
        <f t="shared" si="120"/>
        <v>0</v>
      </c>
      <c r="G59" s="199"/>
      <c r="H59" s="66"/>
      <c r="I59" s="54">
        <f t="shared" si="92"/>
        <v>0</v>
      </c>
      <c r="J59" s="66"/>
      <c r="K59" s="66"/>
      <c r="L59" s="54">
        <f t="shared" si="93"/>
        <v>0</v>
      </c>
      <c r="M59" s="66"/>
      <c r="N59" s="66"/>
      <c r="O59" s="54">
        <f t="shared" si="94"/>
        <v>0</v>
      </c>
      <c r="P59" s="66"/>
      <c r="Q59" s="66"/>
      <c r="R59" s="66"/>
      <c r="S59" s="66"/>
      <c r="T59" s="66"/>
      <c r="U59" s="66"/>
      <c r="V59" s="66"/>
      <c r="W59" s="66"/>
      <c r="X59" s="54">
        <f t="shared" si="95"/>
        <v>0</v>
      </c>
      <c r="Y59" s="66"/>
      <c r="Z59" s="66"/>
      <c r="AA59" s="54">
        <f t="shared" si="96"/>
        <v>0</v>
      </c>
      <c r="AB59" s="66"/>
      <c r="AC59" s="66"/>
      <c r="AD59" s="54">
        <f t="shared" si="97"/>
        <v>0</v>
      </c>
      <c r="AE59" s="66"/>
      <c r="AF59" s="66"/>
      <c r="AG59" s="158">
        <f t="shared" si="98"/>
        <v>0</v>
      </c>
      <c r="AH59" s="312"/>
      <c r="AI59" s="312"/>
      <c r="AJ59" s="312"/>
    </row>
    <row r="60" spans="1:36" ht="12.75" customHeight="1" x14ac:dyDescent="0.25">
      <c r="A60" s="360" t="s">
        <v>461</v>
      </c>
      <c r="B60" s="812" t="s">
        <v>515</v>
      </c>
      <c r="C60" s="785"/>
      <c r="D60" s="203">
        <f t="shared" ref="D60:F60" si="121">+G60+M60+P60+S60+V60+AE60+J60+Y60+AB60</f>
        <v>0</v>
      </c>
      <c r="E60" s="54">
        <f t="shared" si="121"/>
        <v>0</v>
      </c>
      <c r="F60" s="158">
        <f t="shared" si="121"/>
        <v>0</v>
      </c>
      <c r="G60" s="199"/>
      <c r="H60" s="66"/>
      <c r="I60" s="54">
        <f t="shared" si="92"/>
        <v>0</v>
      </c>
      <c r="J60" s="66"/>
      <c r="K60" s="66"/>
      <c r="L60" s="54">
        <f t="shared" si="93"/>
        <v>0</v>
      </c>
      <c r="M60" s="66"/>
      <c r="N60" s="66"/>
      <c r="O60" s="54">
        <f t="shared" si="94"/>
        <v>0</v>
      </c>
      <c r="P60" s="66"/>
      <c r="Q60" s="66"/>
      <c r="R60" s="66"/>
      <c r="S60" s="66"/>
      <c r="T60" s="66"/>
      <c r="U60" s="66"/>
      <c r="V60" s="66"/>
      <c r="W60" s="66"/>
      <c r="X60" s="54">
        <f t="shared" si="95"/>
        <v>0</v>
      </c>
      <c r="Y60" s="66"/>
      <c r="Z60" s="66"/>
      <c r="AA60" s="54">
        <f t="shared" si="96"/>
        <v>0</v>
      </c>
      <c r="AB60" s="66"/>
      <c r="AC60" s="66"/>
      <c r="AD60" s="54">
        <f t="shared" si="97"/>
        <v>0</v>
      </c>
      <c r="AE60" s="66"/>
      <c r="AF60" s="66"/>
      <c r="AG60" s="158">
        <f t="shared" si="98"/>
        <v>0</v>
      </c>
      <c r="AH60" s="312"/>
      <c r="AI60" s="312"/>
      <c r="AJ60" s="312"/>
    </row>
    <row r="61" spans="1:36" ht="12.75" customHeight="1" x14ac:dyDescent="0.25">
      <c r="A61" s="360" t="s">
        <v>634</v>
      </c>
      <c r="B61" s="812" t="s">
        <v>464</v>
      </c>
      <c r="C61" s="785"/>
      <c r="D61" s="203">
        <f t="shared" ref="D61:F61" si="122">+G61+M61+P61+S61+V61+AE61+J61+Y61+AB61</f>
        <v>0</v>
      </c>
      <c r="E61" s="54">
        <f t="shared" si="122"/>
        <v>0</v>
      </c>
      <c r="F61" s="158">
        <f t="shared" si="122"/>
        <v>0</v>
      </c>
      <c r="G61" s="199"/>
      <c r="H61" s="66"/>
      <c r="I61" s="54">
        <f t="shared" si="92"/>
        <v>0</v>
      </c>
      <c r="J61" s="66"/>
      <c r="K61" s="66"/>
      <c r="L61" s="54">
        <f t="shared" si="93"/>
        <v>0</v>
      </c>
      <c r="M61" s="66"/>
      <c r="N61" s="66"/>
      <c r="O61" s="54">
        <f t="shared" si="94"/>
        <v>0</v>
      </c>
      <c r="P61" s="66"/>
      <c r="Q61" s="66"/>
      <c r="R61" s="66"/>
      <c r="S61" s="66"/>
      <c r="T61" s="66"/>
      <c r="U61" s="66"/>
      <c r="V61" s="66"/>
      <c r="W61" s="66"/>
      <c r="X61" s="54">
        <f t="shared" si="95"/>
        <v>0</v>
      </c>
      <c r="Y61" s="66"/>
      <c r="Z61" s="66"/>
      <c r="AA61" s="54">
        <f t="shared" si="96"/>
        <v>0</v>
      </c>
      <c r="AB61" s="66">
        <v>0</v>
      </c>
      <c r="AC61" s="66"/>
      <c r="AD61" s="54">
        <f t="shared" si="97"/>
        <v>0</v>
      </c>
      <c r="AE61" s="66"/>
      <c r="AF61" s="66"/>
      <c r="AG61" s="158">
        <f t="shared" si="98"/>
        <v>0</v>
      </c>
      <c r="AH61" s="312"/>
      <c r="AI61" s="312"/>
      <c r="AJ61" s="312"/>
    </row>
    <row r="62" spans="1:36" ht="12.75" customHeight="1" x14ac:dyDescent="0.25">
      <c r="A62" s="360" t="s">
        <v>463</v>
      </c>
      <c r="B62" s="801" t="s">
        <v>466</v>
      </c>
      <c r="C62" s="785"/>
      <c r="D62" s="203">
        <f t="shared" ref="D62:F62" si="123">+G62+M62+P62+S62+V62+AE62+J62+Y62+AB62</f>
        <v>63758</v>
      </c>
      <c r="E62" s="54">
        <f t="shared" si="123"/>
        <v>119508</v>
      </c>
      <c r="F62" s="158">
        <f t="shared" si="123"/>
        <v>183266</v>
      </c>
      <c r="G62" s="199"/>
      <c r="H62" s="66"/>
      <c r="I62" s="54">
        <f t="shared" si="92"/>
        <v>0</v>
      </c>
      <c r="J62" s="66"/>
      <c r="K62" s="66"/>
      <c r="L62" s="54">
        <f t="shared" si="93"/>
        <v>0</v>
      </c>
      <c r="M62" s="66"/>
      <c r="N62" s="66"/>
      <c r="O62" s="54">
        <f t="shared" si="94"/>
        <v>0</v>
      </c>
      <c r="P62" s="66"/>
      <c r="Q62" s="66"/>
      <c r="R62" s="66"/>
      <c r="S62" s="66"/>
      <c r="T62" s="66"/>
      <c r="U62" s="66"/>
      <c r="V62" s="66"/>
      <c r="W62" s="66"/>
      <c r="X62" s="54">
        <f t="shared" si="95"/>
        <v>0</v>
      </c>
      <c r="Y62" s="66"/>
      <c r="Z62" s="66"/>
      <c r="AA62" s="54">
        <f t="shared" si="96"/>
        <v>0</v>
      </c>
      <c r="AB62" s="66"/>
      <c r="AC62" s="66"/>
      <c r="AD62" s="54">
        <f t="shared" si="97"/>
        <v>0</v>
      </c>
      <c r="AE62" s="66">
        <f t="shared" ref="AE62:AF62" si="124">SUM(AE63:AE70)</f>
        <v>63758</v>
      </c>
      <c r="AF62" s="66">
        <f t="shared" si="124"/>
        <v>119508</v>
      </c>
      <c r="AG62" s="158">
        <f t="shared" si="98"/>
        <v>183266</v>
      </c>
      <c r="AH62" s="312"/>
      <c r="AI62" s="312"/>
      <c r="AJ62" s="312"/>
    </row>
    <row r="63" spans="1:36" ht="12.75" customHeight="1" x14ac:dyDescent="0.25">
      <c r="A63" s="360"/>
      <c r="B63" s="332"/>
      <c r="C63" s="372" t="s">
        <v>635</v>
      </c>
      <c r="D63" s="199">
        <f t="shared" ref="D63:F63" si="125">+G63+M63+P63+S63+V63+AE63+J63+Y63+AB63</f>
        <v>0</v>
      </c>
      <c r="E63" s="66">
        <f t="shared" si="125"/>
        <v>0</v>
      </c>
      <c r="F63" s="152">
        <f t="shared" si="125"/>
        <v>0</v>
      </c>
      <c r="G63" s="199"/>
      <c r="H63" s="66"/>
      <c r="I63" s="54">
        <f t="shared" si="92"/>
        <v>0</v>
      </c>
      <c r="J63" s="66"/>
      <c r="K63" s="66"/>
      <c r="L63" s="54">
        <f t="shared" si="93"/>
        <v>0</v>
      </c>
      <c r="M63" s="66"/>
      <c r="N63" s="66"/>
      <c r="O63" s="54">
        <f t="shared" si="94"/>
        <v>0</v>
      </c>
      <c r="P63" s="66"/>
      <c r="Q63" s="66"/>
      <c r="R63" s="66"/>
      <c r="S63" s="66"/>
      <c r="T63" s="66"/>
      <c r="U63" s="66"/>
      <c r="V63" s="66"/>
      <c r="W63" s="66"/>
      <c r="X63" s="54">
        <f t="shared" si="95"/>
        <v>0</v>
      </c>
      <c r="Y63" s="66"/>
      <c r="Z63" s="66"/>
      <c r="AA63" s="54">
        <f t="shared" si="96"/>
        <v>0</v>
      </c>
      <c r="AB63" s="66"/>
      <c r="AC63" s="66"/>
      <c r="AD63" s="54">
        <f t="shared" si="97"/>
        <v>0</v>
      </c>
      <c r="AE63" s="66"/>
      <c r="AF63" s="66"/>
      <c r="AG63" s="158">
        <f t="shared" si="98"/>
        <v>0</v>
      </c>
      <c r="AH63" s="312"/>
      <c r="AI63" s="312"/>
      <c r="AJ63" s="312"/>
    </row>
    <row r="64" spans="1:36" ht="12.75" customHeight="1" x14ac:dyDescent="0.25">
      <c r="A64" s="360"/>
      <c r="B64" s="332"/>
      <c r="C64" s="372" t="s">
        <v>636</v>
      </c>
      <c r="D64" s="199">
        <f t="shared" ref="D64:F64" si="126">+G64+M64+P64+S64+V64+AE64+J64+Y64+AB64</f>
        <v>0</v>
      </c>
      <c r="E64" s="66">
        <f t="shared" si="126"/>
        <v>0</v>
      </c>
      <c r="F64" s="152">
        <f t="shared" si="126"/>
        <v>0</v>
      </c>
      <c r="G64" s="199"/>
      <c r="H64" s="66"/>
      <c r="I64" s="54">
        <f t="shared" si="92"/>
        <v>0</v>
      </c>
      <c r="J64" s="66"/>
      <c r="K64" s="66"/>
      <c r="L64" s="54">
        <f t="shared" si="93"/>
        <v>0</v>
      </c>
      <c r="M64" s="66"/>
      <c r="N64" s="66"/>
      <c r="O64" s="54">
        <f t="shared" si="94"/>
        <v>0</v>
      </c>
      <c r="P64" s="66"/>
      <c r="Q64" s="66"/>
      <c r="R64" s="66"/>
      <c r="S64" s="66"/>
      <c r="T64" s="66"/>
      <c r="U64" s="66"/>
      <c r="V64" s="66"/>
      <c r="W64" s="66"/>
      <c r="X64" s="54">
        <f t="shared" si="95"/>
        <v>0</v>
      </c>
      <c r="Y64" s="66"/>
      <c r="Z64" s="66"/>
      <c r="AA64" s="54">
        <f t="shared" si="96"/>
        <v>0</v>
      </c>
      <c r="AB64" s="66"/>
      <c r="AC64" s="66"/>
      <c r="AD64" s="54">
        <f t="shared" si="97"/>
        <v>0</v>
      </c>
      <c r="AE64" s="66"/>
      <c r="AF64" s="66"/>
      <c r="AG64" s="158">
        <f t="shared" si="98"/>
        <v>0</v>
      </c>
      <c r="AH64" s="312"/>
      <c r="AI64" s="312"/>
      <c r="AJ64" s="312"/>
    </row>
    <row r="65" spans="1:36" ht="12.75" customHeight="1" x14ac:dyDescent="0.25">
      <c r="A65" s="360"/>
      <c r="B65" s="332"/>
      <c r="C65" s="372" t="s">
        <v>117</v>
      </c>
      <c r="D65" s="199">
        <f t="shared" ref="D65:F65" si="127">+G65+M65+P65+S65+V65+AE65+J65+Y65+AB65</f>
        <v>11200</v>
      </c>
      <c r="E65" s="66">
        <f t="shared" si="127"/>
        <v>0</v>
      </c>
      <c r="F65" s="152">
        <f t="shared" si="127"/>
        <v>11200</v>
      </c>
      <c r="G65" s="199"/>
      <c r="H65" s="66"/>
      <c r="I65" s="54">
        <f t="shared" si="92"/>
        <v>0</v>
      </c>
      <c r="J65" s="66"/>
      <c r="K65" s="66"/>
      <c r="L65" s="54">
        <f t="shared" si="93"/>
        <v>0</v>
      </c>
      <c r="M65" s="66"/>
      <c r="N65" s="66"/>
      <c r="O65" s="54">
        <f t="shared" si="94"/>
        <v>0</v>
      </c>
      <c r="P65" s="66"/>
      <c r="Q65" s="66"/>
      <c r="R65" s="66"/>
      <c r="S65" s="66"/>
      <c r="T65" s="66"/>
      <c r="U65" s="66"/>
      <c r="V65" s="66"/>
      <c r="W65" s="66"/>
      <c r="X65" s="54">
        <f t="shared" si="95"/>
        <v>0</v>
      </c>
      <c r="Y65" s="66"/>
      <c r="Z65" s="66"/>
      <c r="AA65" s="54">
        <f t="shared" si="96"/>
        <v>0</v>
      </c>
      <c r="AB65" s="66"/>
      <c r="AC65" s="66"/>
      <c r="AD65" s="54">
        <f t="shared" si="97"/>
        <v>0</v>
      </c>
      <c r="AE65" s="66">
        <v>11200</v>
      </c>
      <c r="AF65" s="66"/>
      <c r="AG65" s="158">
        <f t="shared" si="98"/>
        <v>11200</v>
      </c>
      <c r="AH65" s="312"/>
      <c r="AI65" s="312"/>
      <c r="AJ65" s="312"/>
    </row>
    <row r="66" spans="1:36" ht="12.75" customHeight="1" x14ac:dyDescent="0.25">
      <c r="A66" s="360"/>
      <c r="B66" s="332"/>
      <c r="C66" s="372" t="s">
        <v>122</v>
      </c>
      <c r="D66" s="199">
        <f t="shared" ref="D66:F66" si="128">+G66+M66+P66+S66+V66+AE66+J66+Y66+AB66</f>
        <v>33000</v>
      </c>
      <c r="E66" s="66">
        <f t="shared" si="128"/>
        <v>77677</v>
      </c>
      <c r="F66" s="152">
        <f t="shared" si="128"/>
        <v>110677</v>
      </c>
      <c r="G66" s="199"/>
      <c r="H66" s="66"/>
      <c r="I66" s="54">
        <f t="shared" si="92"/>
        <v>0</v>
      </c>
      <c r="J66" s="66"/>
      <c r="K66" s="66"/>
      <c r="L66" s="54">
        <f t="shared" si="93"/>
        <v>0</v>
      </c>
      <c r="M66" s="66"/>
      <c r="N66" s="66"/>
      <c r="O66" s="54">
        <f t="shared" si="94"/>
        <v>0</v>
      </c>
      <c r="P66" s="66"/>
      <c r="Q66" s="66"/>
      <c r="R66" s="66"/>
      <c r="S66" s="66"/>
      <c r="T66" s="66"/>
      <c r="U66" s="66"/>
      <c r="V66" s="66"/>
      <c r="W66" s="66"/>
      <c r="X66" s="54">
        <f t="shared" si="95"/>
        <v>0</v>
      </c>
      <c r="Y66" s="66"/>
      <c r="Z66" s="66"/>
      <c r="AA66" s="54">
        <f t="shared" si="96"/>
        <v>0</v>
      </c>
      <c r="AB66" s="66"/>
      <c r="AC66" s="66"/>
      <c r="AD66" s="54">
        <f t="shared" si="97"/>
        <v>0</v>
      </c>
      <c r="AE66" s="66">
        <v>33000</v>
      </c>
      <c r="AF66" s="66">
        <f>-500-316-115-102-146-109-254-600-91-4768-116-13203-20-4443-170+102744-114</f>
        <v>77677</v>
      </c>
      <c r="AG66" s="158">
        <f t="shared" si="98"/>
        <v>110677</v>
      </c>
      <c r="AH66" s="312"/>
      <c r="AI66" s="312"/>
      <c r="AJ66" s="312"/>
    </row>
    <row r="67" spans="1:36" ht="12.75" customHeight="1" x14ac:dyDescent="0.25">
      <c r="A67" s="360"/>
      <c r="B67" s="332"/>
      <c r="C67" s="372" t="s">
        <v>637</v>
      </c>
      <c r="D67" s="199">
        <f t="shared" ref="D67:F67" si="129">+G67+M67+P67+S67+V67+AE67+J67+Y67+AB67</f>
        <v>0</v>
      </c>
      <c r="E67" s="66">
        <f t="shared" si="129"/>
        <v>0</v>
      </c>
      <c r="F67" s="152">
        <f t="shared" si="129"/>
        <v>0</v>
      </c>
      <c r="G67" s="199"/>
      <c r="H67" s="66"/>
      <c r="I67" s="54">
        <f t="shared" si="92"/>
        <v>0</v>
      </c>
      <c r="J67" s="66"/>
      <c r="K67" s="66"/>
      <c r="L67" s="54">
        <f t="shared" si="93"/>
        <v>0</v>
      </c>
      <c r="M67" s="66"/>
      <c r="N67" s="66"/>
      <c r="O67" s="54">
        <f t="shared" si="94"/>
        <v>0</v>
      </c>
      <c r="P67" s="66"/>
      <c r="Q67" s="66"/>
      <c r="R67" s="66"/>
      <c r="S67" s="66"/>
      <c r="T67" s="66"/>
      <c r="U67" s="66"/>
      <c r="V67" s="66"/>
      <c r="W67" s="66"/>
      <c r="X67" s="54">
        <f t="shared" si="95"/>
        <v>0</v>
      </c>
      <c r="Y67" s="66"/>
      <c r="Z67" s="66"/>
      <c r="AA67" s="54">
        <f t="shared" si="96"/>
        <v>0</v>
      </c>
      <c r="AB67" s="66"/>
      <c r="AC67" s="66"/>
      <c r="AD67" s="54">
        <f t="shared" si="97"/>
        <v>0</v>
      </c>
      <c r="AE67" s="66"/>
      <c r="AF67" s="66"/>
      <c r="AG67" s="158">
        <f t="shared" si="98"/>
        <v>0</v>
      </c>
      <c r="AH67" s="312"/>
      <c r="AI67" s="312"/>
      <c r="AJ67" s="312"/>
    </row>
    <row r="68" spans="1:36" ht="12.75" customHeight="1" x14ac:dyDescent="0.25">
      <c r="A68" s="360"/>
      <c r="B68" s="332"/>
      <c r="C68" s="372" t="s">
        <v>123</v>
      </c>
      <c r="D68" s="199">
        <f t="shared" ref="D68:F68" si="130">+G68+M68+P68+S68+V68+AE68+J68+Y68+AB68</f>
        <v>0</v>
      </c>
      <c r="E68" s="66">
        <f t="shared" si="130"/>
        <v>40000</v>
      </c>
      <c r="F68" s="152">
        <f t="shared" si="130"/>
        <v>40000</v>
      </c>
      <c r="G68" s="199"/>
      <c r="H68" s="66"/>
      <c r="I68" s="54"/>
      <c r="J68" s="66"/>
      <c r="K68" s="66"/>
      <c r="L68" s="54"/>
      <c r="M68" s="66"/>
      <c r="N68" s="66"/>
      <c r="O68" s="54"/>
      <c r="P68" s="66"/>
      <c r="Q68" s="66"/>
      <c r="R68" s="66"/>
      <c r="S68" s="66"/>
      <c r="T68" s="66"/>
      <c r="U68" s="66"/>
      <c r="V68" s="66"/>
      <c r="W68" s="66"/>
      <c r="X68" s="54"/>
      <c r="Y68" s="66"/>
      <c r="Z68" s="66"/>
      <c r="AA68" s="54"/>
      <c r="AB68" s="66"/>
      <c r="AC68" s="66"/>
      <c r="AD68" s="54"/>
      <c r="AE68" s="66"/>
      <c r="AF68" s="66">
        <f>40000</f>
        <v>40000</v>
      </c>
      <c r="AG68" s="158">
        <f t="shared" si="98"/>
        <v>40000</v>
      </c>
      <c r="AH68" s="312"/>
      <c r="AI68" s="312"/>
      <c r="AJ68" s="312"/>
    </row>
    <row r="69" spans="1:36" ht="12.75" customHeight="1" x14ac:dyDescent="0.25">
      <c r="A69" s="360"/>
      <c r="B69" s="332"/>
      <c r="C69" s="372" t="s">
        <v>125</v>
      </c>
      <c r="D69" s="199">
        <f t="shared" ref="D69:F69" si="131">+G69+M69+P69+S69+V69+AE69+J69+Y69+AB69</f>
        <v>10000</v>
      </c>
      <c r="E69" s="66">
        <f t="shared" si="131"/>
        <v>-236</v>
      </c>
      <c r="F69" s="152">
        <f t="shared" si="131"/>
        <v>9764</v>
      </c>
      <c r="G69" s="203"/>
      <c r="H69" s="66"/>
      <c r="I69" s="54">
        <f t="shared" ref="I69:I71" si="132">+H69+G69</f>
        <v>0</v>
      </c>
      <c r="J69" s="54"/>
      <c r="K69" s="66"/>
      <c r="L69" s="54">
        <f t="shared" ref="L69:L71" si="133">+K69+J69</f>
        <v>0</v>
      </c>
      <c r="M69" s="66"/>
      <c r="N69" s="66"/>
      <c r="O69" s="54">
        <f t="shared" ref="O69:O71" si="134">+N69+M69</f>
        <v>0</v>
      </c>
      <c r="P69" s="66"/>
      <c r="Q69" s="66"/>
      <c r="R69" s="66"/>
      <c r="S69" s="66"/>
      <c r="T69" s="66"/>
      <c r="U69" s="66"/>
      <c r="V69" s="66"/>
      <c r="W69" s="66"/>
      <c r="X69" s="54">
        <f t="shared" ref="X69:X71" si="135">+W69+V69</f>
        <v>0</v>
      </c>
      <c r="Y69" s="66"/>
      <c r="Z69" s="66"/>
      <c r="AA69" s="54">
        <f t="shared" ref="AA69:AA71" si="136">+Z69+Y69</f>
        <v>0</v>
      </c>
      <c r="AB69" s="66"/>
      <c r="AC69" s="66"/>
      <c r="AD69" s="54">
        <f t="shared" ref="AD69:AD71" si="137">+AC69+AB69</f>
        <v>0</v>
      </c>
      <c r="AE69" s="66">
        <v>10000</v>
      </c>
      <c r="AF69" s="66">
        <v>-236</v>
      </c>
      <c r="AG69" s="158">
        <f t="shared" si="98"/>
        <v>9764</v>
      </c>
      <c r="AH69" s="312"/>
      <c r="AI69" s="312"/>
      <c r="AJ69" s="312"/>
    </row>
    <row r="70" spans="1:36" ht="12.75" customHeight="1" x14ac:dyDescent="0.25">
      <c r="A70" s="360"/>
      <c r="B70" s="332"/>
      <c r="C70" s="372" t="s">
        <v>175</v>
      </c>
      <c r="D70" s="199">
        <f t="shared" ref="D70:F70" si="138">+G70+M70+P70+S70+V70+AE70+J70+Y70+AB70</f>
        <v>9558</v>
      </c>
      <c r="E70" s="66">
        <f t="shared" si="138"/>
        <v>2067</v>
      </c>
      <c r="F70" s="152">
        <f t="shared" si="138"/>
        <v>11625</v>
      </c>
      <c r="G70" s="199"/>
      <c r="H70" s="66"/>
      <c r="I70" s="54">
        <f t="shared" si="132"/>
        <v>0</v>
      </c>
      <c r="J70" s="66"/>
      <c r="K70" s="66"/>
      <c r="L70" s="54">
        <f t="shared" si="133"/>
        <v>0</v>
      </c>
      <c r="M70" s="66"/>
      <c r="N70" s="66"/>
      <c r="O70" s="54">
        <f t="shared" si="134"/>
        <v>0</v>
      </c>
      <c r="P70" s="66"/>
      <c r="Q70" s="66"/>
      <c r="R70" s="66"/>
      <c r="S70" s="66"/>
      <c r="T70" s="66"/>
      <c r="U70" s="66"/>
      <c r="V70" s="66"/>
      <c r="W70" s="66"/>
      <c r="X70" s="54">
        <f t="shared" si="135"/>
        <v>0</v>
      </c>
      <c r="Y70" s="66"/>
      <c r="Z70" s="66"/>
      <c r="AA70" s="54">
        <f t="shared" si="136"/>
        <v>0</v>
      </c>
      <c r="AB70" s="66"/>
      <c r="AC70" s="66"/>
      <c r="AD70" s="54">
        <f t="shared" si="137"/>
        <v>0</v>
      </c>
      <c r="AE70" s="66">
        <v>9558</v>
      </c>
      <c r="AF70" s="66">
        <v>2067</v>
      </c>
      <c r="AG70" s="158">
        <f t="shared" si="98"/>
        <v>11625</v>
      </c>
      <c r="AH70" s="312"/>
      <c r="AI70" s="312"/>
      <c r="AJ70" s="312"/>
    </row>
    <row r="71" spans="1:36" ht="12.75" customHeight="1" x14ac:dyDescent="0.2">
      <c r="A71" s="355" t="s">
        <v>405</v>
      </c>
      <c r="B71" s="802" t="s">
        <v>130</v>
      </c>
      <c r="C71" s="785"/>
      <c r="D71" s="203">
        <f t="shared" ref="D71:F71" si="139">+G71+M71+P71+S71+V71+AE71+J71+Y71+AB71</f>
        <v>63758</v>
      </c>
      <c r="E71" s="54">
        <f t="shared" si="139"/>
        <v>120643</v>
      </c>
      <c r="F71" s="158">
        <f t="shared" si="139"/>
        <v>184401</v>
      </c>
      <c r="G71" s="199"/>
      <c r="H71" s="54">
        <f>+H62+H61+H60+H59+H58+H57</f>
        <v>0</v>
      </c>
      <c r="I71" s="54">
        <f t="shared" si="132"/>
        <v>0</v>
      </c>
      <c r="J71" s="66"/>
      <c r="K71" s="54"/>
      <c r="L71" s="54">
        <f t="shared" si="133"/>
        <v>0</v>
      </c>
      <c r="M71" s="54"/>
      <c r="N71" s="54"/>
      <c r="O71" s="54">
        <f t="shared" si="134"/>
        <v>0</v>
      </c>
      <c r="P71" s="54">
        <f t="shared" ref="P71:W71" si="140">+P62+P61+P60+P59+P58+P57</f>
        <v>0</v>
      </c>
      <c r="Q71" s="54">
        <f t="shared" si="140"/>
        <v>0</v>
      </c>
      <c r="R71" s="54">
        <f t="shared" si="140"/>
        <v>0</v>
      </c>
      <c r="S71" s="54">
        <f t="shared" si="140"/>
        <v>0</v>
      </c>
      <c r="T71" s="54">
        <f t="shared" si="140"/>
        <v>0</v>
      </c>
      <c r="U71" s="54">
        <f t="shared" si="140"/>
        <v>0</v>
      </c>
      <c r="V71" s="54">
        <f t="shared" si="140"/>
        <v>0</v>
      </c>
      <c r="W71" s="54">
        <f t="shared" si="140"/>
        <v>0</v>
      </c>
      <c r="X71" s="54">
        <f t="shared" si="135"/>
        <v>0</v>
      </c>
      <c r="Y71" s="54">
        <f t="shared" ref="Y71:Z71" si="141">+Y62+Y61+Y60+Y59+Y58+Y57</f>
        <v>0</v>
      </c>
      <c r="Z71" s="54">
        <f t="shared" si="141"/>
        <v>0</v>
      </c>
      <c r="AA71" s="54">
        <f t="shared" si="136"/>
        <v>0</v>
      </c>
      <c r="AB71" s="54">
        <f>+AB62+AB61+AB60+AB59+AB58+AB57</f>
        <v>0</v>
      </c>
      <c r="AC71" s="54"/>
      <c r="AD71" s="54">
        <f t="shared" si="137"/>
        <v>0</v>
      </c>
      <c r="AE71" s="54">
        <f t="shared" ref="AE71:AF71" si="142">+AE62+AE61+AE60+AE59+AE58+AE57</f>
        <v>63758</v>
      </c>
      <c r="AF71" s="54">
        <f t="shared" si="142"/>
        <v>120643</v>
      </c>
      <c r="AG71" s="158">
        <f t="shared" si="98"/>
        <v>184401</v>
      </c>
      <c r="AH71" s="76"/>
      <c r="AI71" s="76"/>
      <c r="AJ71" s="76"/>
    </row>
    <row r="72" spans="1:36" ht="11.25" customHeight="1" x14ac:dyDescent="0.25">
      <c r="A72" s="356"/>
      <c r="B72" s="357"/>
      <c r="C72" s="293"/>
      <c r="D72" s="286"/>
      <c r="E72" s="286"/>
      <c r="F72" s="358"/>
      <c r="G72" s="55"/>
      <c r="H72" s="55"/>
      <c r="I72" s="286"/>
      <c r="J72" s="55"/>
      <c r="K72" s="55"/>
      <c r="L72" s="286"/>
      <c r="M72" s="55"/>
      <c r="N72" s="55"/>
      <c r="O72" s="286"/>
      <c r="P72" s="55"/>
      <c r="Q72" s="55"/>
      <c r="R72" s="55"/>
      <c r="S72" s="55"/>
      <c r="T72" s="55"/>
      <c r="U72" s="55"/>
      <c r="V72" s="55"/>
      <c r="W72" s="55"/>
      <c r="X72" s="286"/>
      <c r="Y72" s="55"/>
      <c r="Z72" s="55"/>
      <c r="AA72" s="286"/>
      <c r="AB72" s="55"/>
      <c r="AC72" s="55"/>
      <c r="AD72" s="286"/>
      <c r="AE72" s="55"/>
      <c r="AF72" s="55"/>
      <c r="AG72" s="358"/>
      <c r="AH72" s="312"/>
      <c r="AI72" s="312"/>
      <c r="AJ72" s="312"/>
    </row>
    <row r="73" spans="1:36" ht="12.75" customHeight="1" x14ac:dyDescent="0.25">
      <c r="A73" s="61" t="s">
        <v>467</v>
      </c>
      <c r="B73" s="801" t="s">
        <v>468</v>
      </c>
      <c r="C73" s="754"/>
      <c r="D73" s="54">
        <f t="shared" ref="D73:F73" si="143">+G73+M73+P73+S73+V73+AE73+J73+Y73+AB73</f>
        <v>3000</v>
      </c>
      <c r="E73" s="54">
        <f t="shared" si="143"/>
        <v>0</v>
      </c>
      <c r="F73" s="54">
        <f t="shared" si="143"/>
        <v>3000</v>
      </c>
      <c r="G73" s="66">
        <v>3000</v>
      </c>
      <c r="H73" s="66"/>
      <c r="I73" s="54">
        <f t="shared" ref="I73:I80" si="144">+H73+G73</f>
        <v>3000</v>
      </c>
      <c r="J73" s="393"/>
      <c r="K73" s="66"/>
      <c r="L73" s="54">
        <f t="shared" ref="L73:L80" si="145">+K73+J73</f>
        <v>0</v>
      </c>
      <c r="M73" s="66"/>
      <c r="N73" s="66"/>
      <c r="O73" s="54">
        <f t="shared" ref="O73:O80" si="146">+N73+M73</f>
        <v>0</v>
      </c>
      <c r="P73" s="66"/>
      <c r="Q73" s="66"/>
      <c r="R73" s="66"/>
      <c r="S73" s="66"/>
      <c r="T73" s="66"/>
      <c r="U73" s="66"/>
      <c r="V73" s="66"/>
      <c r="W73" s="66"/>
      <c r="X73" s="54">
        <f t="shared" ref="X73:X80" si="147">+W73+V73</f>
        <v>0</v>
      </c>
      <c r="Y73" s="66"/>
      <c r="Z73" s="66"/>
      <c r="AA73" s="54">
        <f t="shared" ref="AA73:AA80" si="148">+Z73+Y73</f>
        <v>0</v>
      </c>
      <c r="AB73" s="66"/>
      <c r="AC73" s="66"/>
      <c r="AD73" s="54">
        <f t="shared" ref="AD73:AD80" si="149">+AC73+AB73</f>
        <v>0</v>
      </c>
      <c r="AE73" s="66"/>
      <c r="AF73" s="66"/>
      <c r="AG73" s="158">
        <f t="shared" ref="AG73:AG80" si="150">+AF73+AE73</f>
        <v>0</v>
      </c>
      <c r="AH73" s="312"/>
      <c r="AI73" s="312"/>
      <c r="AJ73" s="312"/>
    </row>
    <row r="74" spans="1:36" ht="12.75" customHeight="1" x14ac:dyDescent="0.25">
      <c r="A74" s="61" t="s">
        <v>469</v>
      </c>
      <c r="B74" s="801" t="s">
        <v>470</v>
      </c>
      <c r="C74" s="754"/>
      <c r="D74" s="54">
        <f t="shared" ref="D74:F74" si="151">+G74+M74+P74+S74+V74+AE74+J74+Y74+AB74</f>
        <v>0</v>
      </c>
      <c r="E74" s="54">
        <f t="shared" si="151"/>
        <v>0</v>
      </c>
      <c r="F74" s="54">
        <f t="shared" si="151"/>
        <v>0</v>
      </c>
      <c r="G74" s="66"/>
      <c r="H74" s="66"/>
      <c r="I74" s="54">
        <f t="shared" si="144"/>
        <v>0</v>
      </c>
      <c r="J74" s="66"/>
      <c r="K74" s="66"/>
      <c r="L74" s="54">
        <f t="shared" si="145"/>
        <v>0</v>
      </c>
      <c r="M74" s="66"/>
      <c r="N74" s="66"/>
      <c r="O74" s="54">
        <f t="shared" si="146"/>
        <v>0</v>
      </c>
      <c r="P74" s="66"/>
      <c r="Q74" s="66"/>
      <c r="R74" s="66"/>
      <c r="S74" s="66"/>
      <c r="T74" s="66"/>
      <c r="U74" s="66"/>
      <c r="V74" s="66"/>
      <c r="W74" s="66"/>
      <c r="X74" s="54">
        <f t="shared" si="147"/>
        <v>0</v>
      </c>
      <c r="Y74" s="66"/>
      <c r="Z74" s="66"/>
      <c r="AA74" s="54">
        <f t="shared" si="148"/>
        <v>0</v>
      </c>
      <c r="AB74" s="66"/>
      <c r="AC74" s="66"/>
      <c r="AD74" s="54">
        <f t="shared" si="149"/>
        <v>0</v>
      </c>
      <c r="AE74" s="66"/>
      <c r="AF74" s="66"/>
      <c r="AG74" s="158">
        <f t="shared" si="150"/>
        <v>0</v>
      </c>
      <c r="AH74" s="312"/>
      <c r="AI74" s="312"/>
      <c r="AJ74" s="312"/>
    </row>
    <row r="75" spans="1:36" ht="12.75" customHeight="1" x14ac:dyDescent="0.2">
      <c r="A75" s="460" t="s">
        <v>469</v>
      </c>
      <c r="B75" s="461"/>
      <c r="C75" s="462" t="s">
        <v>528</v>
      </c>
      <c r="D75" s="54">
        <f t="shared" ref="D75:F75" si="152">+G75+M75+P75+S75+V75+AE75+J75+Y75+AB75</f>
        <v>0</v>
      </c>
      <c r="E75" s="54">
        <f t="shared" si="152"/>
        <v>0</v>
      </c>
      <c r="F75" s="54">
        <f t="shared" si="152"/>
        <v>0</v>
      </c>
      <c r="G75" s="66"/>
      <c r="H75" s="393"/>
      <c r="I75" s="54">
        <f t="shared" si="144"/>
        <v>0</v>
      </c>
      <c r="J75" s="66"/>
      <c r="K75" s="393"/>
      <c r="L75" s="54">
        <f t="shared" si="145"/>
        <v>0</v>
      </c>
      <c r="M75" s="393"/>
      <c r="N75" s="393"/>
      <c r="O75" s="54">
        <f t="shared" si="146"/>
        <v>0</v>
      </c>
      <c r="P75" s="393"/>
      <c r="Q75" s="393"/>
      <c r="R75" s="393"/>
      <c r="S75" s="393"/>
      <c r="T75" s="393"/>
      <c r="U75" s="393"/>
      <c r="V75" s="393"/>
      <c r="W75" s="393"/>
      <c r="X75" s="54">
        <f t="shared" si="147"/>
        <v>0</v>
      </c>
      <c r="Y75" s="393"/>
      <c r="Z75" s="393"/>
      <c r="AA75" s="54">
        <f t="shared" si="148"/>
        <v>0</v>
      </c>
      <c r="AB75" s="393"/>
      <c r="AC75" s="393"/>
      <c r="AD75" s="54">
        <f t="shared" si="149"/>
        <v>0</v>
      </c>
      <c r="AE75" s="393"/>
      <c r="AF75" s="393"/>
      <c r="AG75" s="158">
        <f t="shared" si="150"/>
        <v>0</v>
      </c>
      <c r="AH75" s="84"/>
      <c r="AI75" s="84"/>
      <c r="AJ75" s="84"/>
    </row>
    <row r="76" spans="1:36" ht="12.75" customHeight="1" x14ac:dyDescent="0.25">
      <c r="A76" s="61" t="s">
        <v>471</v>
      </c>
      <c r="B76" s="801" t="s">
        <v>472</v>
      </c>
      <c r="C76" s="754"/>
      <c r="D76" s="54">
        <f t="shared" ref="D76:F76" si="153">+G76+M76+P76+S76+V76+AE76+J76+Y76+AB76</f>
        <v>0</v>
      </c>
      <c r="E76" s="54">
        <f t="shared" si="153"/>
        <v>0</v>
      </c>
      <c r="F76" s="54">
        <f t="shared" si="153"/>
        <v>0</v>
      </c>
      <c r="G76" s="66"/>
      <c r="H76" s="66"/>
      <c r="I76" s="54">
        <f t="shared" si="144"/>
        <v>0</v>
      </c>
      <c r="J76" s="66"/>
      <c r="K76" s="66"/>
      <c r="L76" s="54">
        <f t="shared" si="145"/>
        <v>0</v>
      </c>
      <c r="M76" s="66"/>
      <c r="N76" s="66"/>
      <c r="O76" s="54">
        <f t="shared" si="146"/>
        <v>0</v>
      </c>
      <c r="P76" s="66"/>
      <c r="Q76" s="66"/>
      <c r="R76" s="66"/>
      <c r="S76" s="66"/>
      <c r="T76" s="66"/>
      <c r="U76" s="66"/>
      <c r="V76" s="66"/>
      <c r="W76" s="66"/>
      <c r="X76" s="54">
        <f t="shared" si="147"/>
        <v>0</v>
      </c>
      <c r="Y76" s="66"/>
      <c r="Z76" s="66"/>
      <c r="AA76" s="54">
        <f t="shared" si="148"/>
        <v>0</v>
      </c>
      <c r="AB76" s="66"/>
      <c r="AC76" s="66"/>
      <c r="AD76" s="54">
        <f t="shared" si="149"/>
        <v>0</v>
      </c>
      <c r="AE76" s="66"/>
      <c r="AF76" s="66"/>
      <c r="AG76" s="158">
        <f t="shared" si="150"/>
        <v>0</v>
      </c>
      <c r="AH76" s="312"/>
      <c r="AI76" s="312"/>
      <c r="AJ76" s="312"/>
    </row>
    <row r="77" spans="1:36" ht="12.75" customHeight="1" x14ac:dyDescent="0.25">
      <c r="A77" s="61" t="s">
        <v>473</v>
      </c>
      <c r="B77" s="801" t="s">
        <v>474</v>
      </c>
      <c r="C77" s="754"/>
      <c r="D77" s="54">
        <f t="shared" ref="D77:F77" si="154">+G77+M77+P77+S77+V77+AE77+J77+Y77+AB77</f>
        <v>0</v>
      </c>
      <c r="E77" s="54">
        <f t="shared" si="154"/>
        <v>47</v>
      </c>
      <c r="F77" s="54">
        <f t="shared" si="154"/>
        <v>47</v>
      </c>
      <c r="G77" s="66"/>
      <c r="H77" s="66"/>
      <c r="I77" s="54">
        <f t="shared" si="144"/>
        <v>0</v>
      </c>
      <c r="J77" s="66"/>
      <c r="K77" s="66"/>
      <c r="L77" s="54">
        <f t="shared" si="145"/>
        <v>0</v>
      </c>
      <c r="M77" s="66"/>
      <c r="N77" s="66"/>
      <c r="O77" s="54">
        <f t="shared" si="146"/>
        <v>0</v>
      </c>
      <c r="P77" s="66"/>
      <c r="Q77" s="66">
        <v>47</v>
      </c>
      <c r="R77" s="66">
        <f>+P77+Q77</f>
        <v>47</v>
      </c>
      <c r="S77" s="66"/>
      <c r="T77" s="66"/>
      <c r="U77" s="66"/>
      <c r="V77" s="66"/>
      <c r="W77" s="66"/>
      <c r="X77" s="54">
        <f t="shared" si="147"/>
        <v>0</v>
      </c>
      <c r="Y77" s="66"/>
      <c r="Z77" s="66"/>
      <c r="AA77" s="54">
        <f t="shared" si="148"/>
        <v>0</v>
      </c>
      <c r="AB77" s="66"/>
      <c r="AC77" s="66"/>
      <c r="AD77" s="54">
        <f t="shared" si="149"/>
        <v>0</v>
      </c>
      <c r="AE77" s="66"/>
      <c r="AF77" s="66"/>
      <c r="AG77" s="158">
        <f t="shared" si="150"/>
        <v>0</v>
      </c>
      <c r="AH77" s="312"/>
      <c r="AI77" s="312"/>
      <c r="AJ77" s="312"/>
    </row>
    <row r="78" spans="1:36" ht="12.75" customHeight="1" x14ac:dyDescent="0.25">
      <c r="A78" s="61" t="s">
        <v>475</v>
      </c>
      <c r="B78" s="801" t="s">
        <v>476</v>
      </c>
      <c r="C78" s="754"/>
      <c r="D78" s="54">
        <f t="shared" ref="D78:F78" si="155">+G78+M78+P78+S78+V78+AE78+J78+Y78+AB78</f>
        <v>0</v>
      </c>
      <c r="E78" s="54">
        <f t="shared" si="155"/>
        <v>0</v>
      </c>
      <c r="F78" s="54">
        <f t="shared" si="155"/>
        <v>0</v>
      </c>
      <c r="G78" s="66"/>
      <c r="H78" s="66"/>
      <c r="I78" s="54">
        <f t="shared" si="144"/>
        <v>0</v>
      </c>
      <c r="J78" s="66"/>
      <c r="K78" s="66"/>
      <c r="L78" s="54">
        <f t="shared" si="145"/>
        <v>0</v>
      </c>
      <c r="M78" s="66"/>
      <c r="N78" s="66"/>
      <c r="O78" s="54">
        <f t="shared" si="146"/>
        <v>0</v>
      </c>
      <c r="P78" s="66"/>
      <c r="Q78" s="66"/>
      <c r="R78" s="66"/>
      <c r="S78" s="66"/>
      <c r="T78" s="66"/>
      <c r="U78" s="66"/>
      <c r="V78" s="66"/>
      <c r="W78" s="66"/>
      <c r="X78" s="54">
        <f t="shared" si="147"/>
        <v>0</v>
      </c>
      <c r="Y78" s="66"/>
      <c r="Z78" s="66"/>
      <c r="AA78" s="54">
        <f t="shared" si="148"/>
        <v>0</v>
      </c>
      <c r="AB78" s="66"/>
      <c r="AC78" s="66"/>
      <c r="AD78" s="54">
        <f t="shared" si="149"/>
        <v>0</v>
      </c>
      <c r="AE78" s="66"/>
      <c r="AF78" s="66"/>
      <c r="AG78" s="158">
        <f t="shared" si="150"/>
        <v>0</v>
      </c>
      <c r="AH78" s="312"/>
      <c r="AI78" s="312"/>
      <c r="AJ78" s="312"/>
    </row>
    <row r="79" spans="1:36" ht="12.75" customHeight="1" x14ac:dyDescent="0.25">
      <c r="A79" s="61" t="s">
        <v>477</v>
      </c>
      <c r="B79" s="801" t="s">
        <v>478</v>
      </c>
      <c r="C79" s="754"/>
      <c r="D79" s="54">
        <f t="shared" ref="D79:F79" si="156">+G79+M79+P79+S79+V79+AE79+J79+Y79+AB79</f>
        <v>0</v>
      </c>
      <c r="E79" s="54">
        <f t="shared" si="156"/>
        <v>0</v>
      </c>
      <c r="F79" s="54">
        <f t="shared" si="156"/>
        <v>0</v>
      </c>
      <c r="G79" s="54"/>
      <c r="H79" s="66"/>
      <c r="I79" s="54">
        <f t="shared" si="144"/>
        <v>0</v>
      </c>
      <c r="J79" s="54"/>
      <c r="K79" s="66"/>
      <c r="L79" s="54">
        <f t="shared" si="145"/>
        <v>0</v>
      </c>
      <c r="M79" s="66"/>
      <c r="N79" s="66"/>
      <c r="O79" s="54">
        <f t="shared" si="146"/>
        <v>0</v>
      </c>
      <c r="P79" s="66"/>
      <c r="Q79" s="66"/>
      <c r="R79" s="66"/>
      <c r="S79" s="66"/>
      <c r="T79" s="66"/>
      <c r="U79" s="66"/>
      <c r="V79" s="66"/>
      <c r="W79" s="66"/>
      <c r="X79" s="54">
        <f t="shared" si="147"/>
        <v>0</v>
      </c>
      <c r="Y79" s="66"/>
      <c r="Z79" s="66"/>
      <c r="AA79" s="54">
        <f t="shared" si="148"/>
        <v>0</v>
      </c>
      <c r="AB79" s="66"/>
      <c r="AC79" s="66"/>
      <c r="AD79" s="54">
        <f t="shared" si="149"/>
        <v>0</v>
      </c>
      <c r="AE79" s="66"/>
      <c r="AF79" s="66"/>
      <c r="AG79" s="158">
        <f t="shared" si="150"/>
        <v>0</v>
      </c>
      <c r="AH79" s="312"/>
      <c r="AI79" s="312"/>
      <c r="AJ79" s="312"/>
    </row>
    <row r="80" spans="1:36" ht="12.75" customHeight="1" x14ac:dyDescent="0.25">
      <c r="A80" s="61" t="s">
        <v>479</v>
      </c>
      <c r="B80" s="801" t="s">
        <v>480</v>
      </c>
      <c r="C80" s="754"/>
      <c r="D80" s="54">
        <f t="shared" ref="D80:F80" si="157">+G80+M80+P80+S80+V80+AE80+J80+Y80+AB80</f>
        <v>810</v>
      </c>
      <c r="E80" s="54">
        <f t="shared" si="157"/>
        <v>13</v>
      </c>
      <c r="F80" s="54">
        <f t="shared" si="157"/>
        <v>823</v>
      </c>
      <c r="G80" s="66">
        <v>810</v>
      </c>
      <c r="H80" s="66"/>
      <c r="I80" s="54">
        <f t="shared" si="144"/>
        <v>810</v>
      </c>
      <c r="J80" s="66"/>
      <c r="K80" s="66"/>
      <c r="L80" s="54">
        <f t="shared" si="145"/>
        <v>0</v>
      </c>
      <c r="M80" s="66"/>
      <c r="N80" s="66"/>
      <c r="O80" s="54">
        <f t="shared" si="146"/>
        <v>0</v>
      </c>
      <c r="P80" s="66"/>
      <c r="Q80" s="66">
        <v>13</v>
      </c>
      <c r="R80" s="66">
        <f>+P80+Q80</f>
        <v>13</v>
      </c>
      <c r="S80" s="66"/>
      <c r="T80" s="66"/>
      <c r="U80" s="66"/>
      <c r="V80" s="66"/>
      <c r="W80" s="66"/>
      <c r="X80" s="54">
        <f t="shared" si="147"/>
        <v>0</v>
      </c>
      <c r="Y80" s="66"/>
      <c r="Z80" s="66"/>
      <c r="AA80" s="54">
        <f t="shared" si="148"/>
        <v>0</v>
      </c>
      <c r="AB80" s="66"/>
      <c r="AC80" s="66"/>
      <c r="AD80" s="54">
        <f t="shared" si="149"/>
        <v>0</v>
      </c>
      <c r="AE80" s="66"/>
      <c r="AF80" s="66"/>
      <c r="AG80" s="158">
        <f t="shared" si="150"/>
        <v>0</v>
      </c>
      <c r="AH80" s="312"/>
      <c r="AI80" s="312"/>
      <c r="AJ80" s="312"/>
    </row>
    <row r="81" spans="1:36" ht="12.75" customHeight="1" x14ac:dyDescent="0.2">
      <c r="A81" s="77" t="s">
        <v>407</v>
      </c>
      <c r="B81" s="802" t="s">
        <v>140</v>
      </c>
      <c r="C81" s="754"/>
      <c r="D81" s="203">
        <f t="shared" ref="D81:F81" si="158">+G81+M81+P81+S81+V81+AE81+J81+Y81+AB81</f>
        <v>3810</v>
      </c>
      <c r="E81" s="54">
        <f t="shared" si="158"/>
        <v>60</v>
      </c>
      <c r="F81" s="158">
        <f t="shared" si="158"/>
        <v>3870</v>
      </c>
      <c r="G81" s="203">
        <f t="shared" ref="G81:H81" si="159">G73+G74+G76+G77+G78+G79+G80</f>
        <v>3810</v>
      </c>
      <c r="H81" s="203">
        <f t="shared" si="159"/>
        <v>0</v>
      </c>
      <c r="I81" s="203">
        <f>G81+H81</f>
        <v>3810</v>
      </c>
      <c r="J81" s="199"/>
      <c r="K81" s="203">
        <f>K73+K74+K76+K77+K78+K79+K80</f>
        <v>0</v>
      </c>
      <c r="L81" s="203">
        <f>J81+K81</f>
        <v>0</v>
      </c>
      <c r="M81" s="203">
        <f t="shared" ref="M81:N81" si="160">M73+M74+M76+M77+M78+M79+M80</f>
        <v>0</v>
      </c>
      <c r="N81" s="203">
        <f t="shared" si="160"/>
        <v>0</v>
      </c>
      <c r="O81" s="203">
        <f>M81+N81</f>
        <v>0</v>
      </c>
      <c r="P81" s="203">
        <f t="shared" ref="P81:W81" si="161">P73+P74+P76+P77+P78+P79+P80</f>
        <v>0</v>
      </c>
      <c r="Q81" s="203">
        <f t="shared" si="161"/>
        <v>60</v>
      </c>
      <c r="R81" s="203">
        <f t="shared" si="161"/>
        <v>60</v>
      </c>
      <c r="S81" s="203">
        <f t="shared" si="161"/>
        <v>0</v>
      </c>
      <c r="T81" s="203">
        <f t="shared" si="161"/>
        <v>0</v>
      </c>
      <c r="U81" s="203">
        <f t="shared" si="161"/>
        <v>0</v>
      </c>
      <c r="V81" s="203">
        <f t="shared" si="161"/>
        <v>0</v>
      </c>
      <c r="W81" s="203">
        <f t="shared" si="161"/>
        <v>0</v>
      </c>
      <c r="X81" s="203">
        <f>V81+W81</f>
        <v>0</v>
      </c>
      <c r="Y81" s="203">
        <f t="shared" ref="Y81:Z81" si="162">Y73+Y74+Y76+Y77+Y78+Y79+Y80</f>
        <v>0</v>
      </c>
      <c r="Z81" s="203">
        <f t="shared" si="162"/>
        <v>0</v>
      </c>
      <c r="AA81" s="203">
        <f>Y81+Z81</f>
        <v>0</v>
      </c>
      <c r="AB81" s="203">
        <f t="shared" ref="AB81:AC81" si="163">AB73+AB74+AB76+AB77+AB78+AB79+AB80</f>
        <v>0</v>
      </c>
      <c r="AC81" s="203">
        <f t="shared" si="163"/>
        <v>0</v>
      </c>
      <c r="AD81" s="203">
        <f>AB81+AC81</f>
        <v>0</v>
      </c>
      <c r="AE81" s="203">
        <f t="shared" ref="AE81:AF81" si="164">AE73+AE74+AE76+AE77+AE78+AE79+AE80</f>
        <v>0</v>
      </c>
      <c r="AF81" s="203">
        <f t="shared" si="164"/>
        <v>0</v>
      </c>
      <c r="AG81" s="468">
        <f>AE81+AF81</f>
        <v>0</v>
      </c>
      <c r="AH81" s="76"/>
      <c r="AI81" s="76"/>
      <c r="AJ81" s="76"/>
    </row>
    <row r="82" spans="1:36" ht="14.25" customHeight="1" x14ac:dyDescent="0.25">
      <c r="A82" s="356"/>
      <c r="B82" s="357"/>
      <c r="C82" s="293"/>
      <c r="D82" s="286">
        <f t="shared" ref="D82:F82" si="165">+G82+M82+P82+S82+V82+AE82+J82+Y82+AB82</f>
        <v>0</v>
      </c>
      <c r="E82" s="286">
        <f t="shared" si="165"/>
        <v>0</v>
      </c>
      <c r="F82" s="358">
        <f t="shared" si="165"/>
        <v>0</v>
      </c>
      <c r="G82" s="55"/>
      <c r="H82" s="55"/>
      <c r="I82" s="286">
        <f t="shared" ref="I82:I86" si="166">+H82+G82</f>
        <v>0</v>
      </c>
      <c r="J82" s="55"/>
      <c r="K82" s="55"/>
      <c r="L82" s="286">
        <f t="shared" ref="L82:L86" si="167">+K82+J82</f>
        <v>0</v>
      </c>
      <c r="M82" s="55"/>
      <c r="N82" s="55"/>
      <c r="O82" s="286">
        <f t="shared" ref="O82:O86" si="168">+N82+M82</f>
        <v>0</v>
      </c>
      <c r="P82" s="55"/>
      <c r="Q82" s="55"/>
      <c r="R82" s="55"/>
      <c r="S82" s="55"/>
      <c r="T82" s="55"/>
      <c r="U82" s="55"/>
      <c r="V82" s="55"/>
      <c r="W82" s="55"/>
      <c r="X82" s="286">
        <f t="shared" ref="X82:X86" si="169">+W82+V82</f>
        <v>0</v>
      </c>
      <c r="Y82" s="55"/>
      <c r="Z82" s="55"/>
      <c r="AA82" s="286">
        <f t="shared" ref="AA82:AA86" si="170">+Z82+Y82</f>
        <v>0</v>
      </c>
      <c r="AB82" s="55"/>
      <c r="AC82" s="55"/>
      <c r="AD82" s="286">
        <f t="shared" ref="AD82:AD86" si="171">+AC82+AB82</f>
        <v>0</v>
      </c>
      <c r="AE82" s="55"/>
      <c r="AF82" s="55"/>
      <c r="AG82" s="358">
        <f t="shared" ref="AG82:AG86" si="172">+AF82+AE82</f>
        <v>0</v>
      </c>
      <c r="AH82" s="312"/>
      <c r="AI82" s="312"/>
      <c r="AJ82" s="312"/>
    </row>
    <row r="83" spans="1:36" ht="12.75" customHeight="1" x14ac:dyDescent="0.25">
      <c r="A83" s="61" t="s">
        <v>481</v>
      </c>
      <c r="B83" s="801" t="s">
        <v>482</v>
      </c>
      <c r="C83" s="754"/>
      <c r="D83" s="54">
        <f t="shared" ref="D83:F83" si="173">+G83+M83+P83+S83+V83+AE83+J83+Y83+AB83</f>
        <v>0</v>
      </c>
      <c r="E83" s="54">
        <f t="shared" si="173"/>
        <v>0</v>
      </c>
      <c r="F83" s="54">
        <f t="shared" si="173"/>
        <v>0</v>
      </c>
      <c r="G83" s="66"/>
      <c r="H83" s="66"/>
      <c r="I83" s="54">
        <f t="shared" si="166"/>
        <v>0</v>
      </c>
      <c r="J83" s="66"/>
      <c r="K83" s="66"/>
      <c r="L83" s="54">
        <f t="shared" si="167"/>
        <v>0</v>
      </c>
      <c r="M83" s="66"/>
      <c r="N83" s="66"/>
      <c r="O83" s="54">
        <f t="shared" si="168"/>
        <v>0</v>
      </c>
      <c r="P83" s="66"/>
      <c r="Q83" s="66"/>
      <c r="R83" s="66"/>
      <c r="S83" s="66"/>
      <c r="T83" s="66"/>
      <c r="U83" s="66"/>
      <c r="V83" s="66"/>
      <c r="W83" s="66"/>
      <c r="X83" s="54">
        <f t="shared" si="169"/>
        <v>0</v>
      </c>
      <c r="Y83" s="66"/>
      <c r="Z83" s="66"/>
      <c r="AA83" s="54">
        <f t="shared" si="170"/>
        <v>0</v>
      </c>
      <c r="AB83" s="66"/>
      <c r="AC83" s="66"/>
      <c r="AD83" s="54">
        <f t="shared" si="171"/>
        <v>0</v>
      </c>
      <c r="AE83" s="66"/>
      <c r="AF83" s="66"/>
      <c r="AG83" s="158">
        <f t="shared" si="172"/>
        <v>0</v>
      </c>
      <c r="AH83" s="312"/>
      <c r="AI83" s="312"/>
      <c r="AJ83" s="312"/>
    </row>
    <row r="84" spans="1:36" ht="12.75" customHeight="1" x14ac:dyDescent="0.25">
      <c r="A84" s="61" t="s">
        <v>483</v>
      </c>
      <c r="B84" s="801" t="s">
        <v>484</v>
      </c>
      <c r="C84" s="754"/>
      <c r="D84" s="54">
        <f t="shared" ref="D84:F84" si="174">+G84+M84+P84+S84+V84+AE84+J84+Y84+AB84</f>
        <v>0</v>
      </c>
      <c r="E84" s="54">
        <f t="shared" si="174"/>
        <v>0</v>
      </c>
      <c r="F84" s="54">
        <f t="shared" si="174"/>
        <v>0</v>
      </c>
      <c r="G84" s="66"/>
      <c r="H84" s="66"/>
      <c r="I84" s="54">
        <f t="shared" si="166"/>
        <v>0</v>
      </c>
      <c r="J84" s="66"/>
      <c r="K84" s="66"/>
      <c r="L84" s="54">
        <f t="shared" si="167"/>
        <v>0</v>
      </c>
      <c r="M84" s="66"/>
      <c r="N84" s="66"/>
      <c r="O84" s="54">
        <f t="shared" si="168"/>
        <v>0</v>
      </c>
      <c r="P84" s="66"/>
      <c r="Q84" s="66"/>
      <c r="R84" s="66"/>
      <c r="S84" s="66"/>
      <c r="T84" s="66"/>
      <c r="U84" s="66"/>
      <c r="V84" s="66"/>
      <c r="W84" s="66"/>
      <c r="X84" s="54">
        <f t="shared" si="169"/>
        <v>0</v>
      </c>
      <c r="Y84" s="66"/>
      <c r="Z84" s="66"/>
      <c r="AA84" s="54">
        <f t="shared" si="170"/>
        <v>0</v>
      </c>
      <c r="AB84" s="66"/>
      <c r="AC84" s="66"/>
      <c r="AD84" s="54">
        <f t="shared" si="171"/>
        <v>0</v>
      </c>
      <c r="AE84" s="66"/>
      <c r="AF84" s="66"/>
      <c r="AG84" s="158">
        <f t="shared" si="172"/>
        <v>0</v>
      </c>
      <c r="AH84" s="312"/>
      <c r="AI84" s="312"/>
      <c r="AJ84" s="312"/>
    </row>
    <row r="85" spans="1:36" ht="12.75" customHeight="1" x14ac:dyDescent="0.25">
      <c r="A85" s="61" t="s">
        <v>485</v>
      </c>
      <c r="B85" s="801" t="s">
        <v>486</v>
      </c>
      <c r="C85" s="754"/>
      <c r="D85" s="54">
        <f t="shared" ref="D85:F85" si="175">+G85+M85+P85+S85+V85+AE85+J85+Y85+AB85</f>
        <v>0</v>
      </c>
      <c r="E85" s="54">
        <f t="shared" si="175"/>
        <v>0</v>
      </c>
      <c r="F85" s="54">
        <f t="shared" si="175"/>
        <v>0</v>
      </c>
      <c r="G85" s="54"/>
      <c r="H85" s="66"/>
      <c r="I85" s="54">
        <f t="shared" si="166"/>
        <v>0</v>
      </c>
      <c r="J85" s="66"/>
      <c r="K85" s="66"/>
      <c r="L85" s="54">
        <f t="shared" si="167"/>
        <v>0</v>
      </c>
      <c r="M85" s="66"/>
      <c r="N85" s="66"/>
      <c r="O85" s="54">
        <f t="shared" si="168"/>
        <v>0</v>
      </c>
      <c r="P85" s="66"/>
      <c r="Q85" s="66"/>
      <c r="R85" s="66"/>
      <c r="S85" s="66"/>
      <c r="T85" s="66"/>
      <c r="U85" s="66"/>
      <c r="V85" s="66"/>
      <c r="W85" s="66"/>
      <c r="X85" s="54">
        <f t="shared" si="169"/>
        <v>0</v>
      </c>
      <c r="Y85" s="66"/>
      <c r="Z85" s="66"/>
      <c r="AA85" s="54">
        <f t="shared" si="170"/>
        <v>0</v>
      </c>
      <c r="AB85" s="66"/>
      <c r="AC85" s="66"/>
      <c r="AD85" s="54">
        <f t="shared" si="171"/>
        <v>0</v>
      </c>
      <c r="AE85" s="66"/>
      <c r="AF85" s="66"/>
      <c r="AG85" s="158">
        <f t="shared" si="172"/>
        <v>0</v>
      </c>
      <c r="AH85" s="312"/>
      <c r="AI85" s="312"/>
      <c r="AJ85" s="312"/>
    </row>
    <row r="86" spans="1:36" ht="12.75" customHeight="1" x14ac:dyDescent="0.25">
      <c r="A86" s="61" t="s">
        <v>487</v>
      </c>
      <c r="B86" s="801" t="s">
        <v>488</v>
      </c>
      <c r="C86" s="754"/>
      <c r="D86" s="54">
        <f t="shared" ref="D86:F86" si="176">+G86+M86+P86+S86+V86+AE86+J86+Y86+AB86</f>
        <v>0</v>
      </c>
      <c r="E86" s="54">
        <f t="shared" si="176"/>
        <v>0</v>
      </c>
      <c r="F86" s="54">
        <f t="shared" si="176"/>
        <v>0</v>
      </c>
      <c r="G86" s="66"/>
      <c r="H86" s="66"/>
      <c r="I86" s="54">
        <f t="shared" si="166"/>
        <v>0</v>
      </c>
      <c r="J86" s="66"/>
      <c r="K86" s="66"/>
      <c r="L86" s="54">
        <f t="shared" si="167"/>
        <v>0</v>
      </c>
      <c r="M86" s="66"/>
      <c r="N86" s="66"/>
      <c r="O86" s="54">
        <f t="shared" si="168"/>
        <v>0</v>
      </c>
      <c r="P86" s="66"/>
      <c r="Q86" s="66"/>
      <c r="R86" s="66"/>
      <c r="S86" s="66"/>
      <c r="T86" s="66"/>
      <c r="U86" s="66"/>
      <c r="V86" s="66"/>
      <c r="W86" s="66"/>
      <c r="X86" s="54">
        <f t="shared" si="169"/>
        <v>0</v>
      </c>
      <c r="Y86" s="66"/>
      <c r="Z86" s="66"/>
      <c r="AA86" s="54">
        <f t="shared" si="170"/>
        <v>0</v>
      </c>
      <c r="AB86" s="66"/>
      <c r="AC86" s="66"/>
      <c r="AD86" s="54">
        <f t="shared" si="171"/>
        <v>0</v>
      </c>
      <c r="AE86" s="66"/>
      <c r="AF86" s="66"/>
      <c r="AG86" s="158">
        <f t="shared" si="172"/>
        <v>0</v>
      </c>
      <c r="AH86" s="312"/>
      <c r="AI86" s="312"/>
      <c r="AJ86" s="312"/>
    </row>
    <row r="87" spans="1:36" ht="12.75" customHeight="1" x14ac:dyDescent="0.2">
      <c r="A87" s="77" t="s">
        <v>408</v>
      </c>
      <c r="B87" s="802" t="s">
        <v>145</v>
      </c>
      <c r="C87" s="754"/>
      <c r="D87" s="203">
        <f t="shared" ref="D87:F87" si="177">+G87+M87+P87+S87+V87+AE87+J87+Y87+AB87</f>
        <v>0</v>
      </c>
      <c r="E87" s="54">
        <f t="shared" si="177"/>
        <v>0</v>
      </c>
      <c r="F87" s="158">
        <f t="shared" si="177"/>
        <v>0</v>
      </c>
      <c r="G87" s="54">
        <f t="shared" ref="G87:H87" si="178">SUM(G83:G86)</f>
        <v>0</v>
      </c>
      <c r="H87" s="54">
        <f t="shared" si="178"/>
        <v>0</v>
      </c>
      <c r="I87" s="54">
        <f>G87+H87</f>
        <v>0</v>
      </c>
      <c r="J87" s="54"/>
      <c r="K87" s="54">
        <f>SUM(K83:K86)</f>
        <v>0</v>
      </c>
      <c r="L87" s="54">
        <f>J87+K87</f>
        <v>0</v>
      </c>
      <c r="M87" s="54">
        <f t="shared" ref="M87:N87" si="179">SUM(M83:M86)</f>
        <v>0</v>
      </c>
      <c r="N87" s="54">
        <f t="shared" si="179"/>
        <v>0</v>
      </c>
      <c r="O87" s="54">
        <f>M87+N87</f>
        <v>0</v>
      </c>
      <c r="P87" s="54">
        <f t="shared" ref="P87:Q87" si="180">SUM(P83:P86)</f>
        <v>0</v>
      </c>
      <c r="Q87" s="54">
        <f t="shared" si="180"/>
        <v>0</v>
      </c>
      <c r="R87" s="54">
        <f>P87+Q87</f>
        <v>0</v>
      </c>
      <c r="S87" s="54">
        <f t="shared" ref="S87:T87" si="181">SUM(S83:S86)</f>
        <v>0</v>
      </c>
      <c r="T87" s="54">
        <f t="shared" si="181"/>
        <v>0</v>
      </c>
      <c r="U87" s="54">
        <f>S87+T87</f>
        <v>0</v>
      </c>
      <c r="V87" s="54">
        <f t="shared" ref="V87:W87" si="182">SUM(V83:V86)</f>
        <v>0</v>
      </c>
      <c r="W87" s="54">
        <f t="shared" si="182"/>
        <v>0</v>
      </c>
      <c r="X87" s="54">
        <f>V87+W87</f>
        <v>0</v>
      </c>
      <c r="Y87" s="54">
        <f t="shared" ref="Y87:Z87" si="183">SUM(Y83:Y86)</f>
        <v>0</v>
      </c>
      <c r="Z87" s="54">
        <f t="shared" si="183"/>
        <v>0</v>
      </c>
      <c r="AA87" s="54">
        <f>Y87+Z87</f>
        <v>0</v>
      </c>
      <c r="AB87" s="54">
        <f t="shared" ref="AB87:AC87" si="184">SUM(AB83:AB86)</f>
        <v>0</v>
      </c>
      <c r="AC87" s="54">
        <f t="shared" si="184"/>
        <v>0</v>
      </c>
      <c r="AD87" s="54">
        <f>AB87+AC87</f>
        <v>0</v>
      </c>
      <c r="AE87" s="54">
        <f t="shared" ref="AE87:AF87" si="185">SUM(AE83:AE86)</f>
        <v>0</v>
      </c>
      <c r="AF87" s="54">
        <f t="shared" si="185"/>
        <v>0</v>
      </c>
      <c r="AG87" s="158">
        <f>AE87+AF87</f>
        <v>0</v>
      </c>
      <c r="AH87" s="76"/>
      <c r="AI87" s="76"/>
      <c r="AJ87" s="76"/>
    </row>
    <row r="88" spans="1:36" ht="12.75" hidden="1" customHeight="1" x14ac:dyDescent="0.25">
      <c r="A88" s="356"/>
      <c r="B88" s="357"/>
      <c r="C88" s="293"/>
      <c r="D88" s="286">
        <f t="shared" ref="D88:F88" si="186">+G88+M88+P88+S88+V88+AE88+J88+Y88+AB88</f>
        <v>0</v>
      </c>
      <c r="E88" s="286">
        <f t="shared" si="186"/>
        <v>0</v>
      </c>
      <c r="F88" s="358">
        <f t="shared" si="186"/>
        <v>0</v>
      </c>
      <c r="G88" s="55"/>
      <c r="H88" s="55"/>
      <c r="I88" s="286">
        <f t="shared" ref="I88:I92" si="187">+H88+G88</f>
        <v>0</v>
      </c>
      <c r="J88" s="55"/>
      <c r="K88" s="55"/>
      <c r="L88" s="286">
        <f t="shared" ref="L88:L94" si="188">+K88+J88</f>
        <v>0</v>
      </c>
      <c r="M88" s="55"/>
      <c r="N88" s="55"/>
      <c r="O88" s="286">
        <f t="shared" ref="O88:O94" si="189">+N88+M88</f>
        <v>0</v>
      </c>
      <c r="P88" s="55"/>
      <c r="Q88" s="55"/>
      <c r="R88" s="55"/>
      <c r="S88" s="55"/>
      <c r="T88" s="55"/>
      <c r="U88" s="55"/>
      <c r="V88" s="55"/>
      <c r="W88" s="55"/>
      <c r="X88" s="286">
        <f t="shared" ref="X88:X94" si="190">+W88+V88</f>
        <v>0</v>
      </c>
      <c r="Y88" s="55"/>
      <c r="Z88" s="55"/>
      <c r="AA88" s="286">
        <f t="shared" ref="AA88:AA94" si="191">+Z88+Y88</f>
        <v>0</v>
      </c>
      <c r="AB88" s="55"/>
      <c r="AC88" s="55"/>
      <c r="AD88" s="286">
        <f t="shared" ref="AD88:AD94" si="192">+AC88+AB88</f>
        <v>0</v>
      </c>
      <c r="AE88" s="55"/>
      <c r="AF88" s="55"/>
      <c r="AG88" s="358">
        <f t="shared" ref="AG88:AG94" si="193">+AF88+AE88</f>
        <v>0</v>
      </c>
      <c r="AH88" s="312"/>
      <c r="AI88" s="312"/>
      <c r="AJ88" s="312"/>
    </row>
    <row r="89" spans="1:36" ht="12.75" hidden="1" customHeight="1" x14ac:dyDescent="0.25">
      <c r="A89" s="291" t="s">
        <v>489</v>
      </c>
      <c r="B89" s="815" t="s">
        <v>490</v>
      </c>
      <c r="C89" s="794"/>
      <c r="D89" s="286">
        <f t="shared" ref="D89:F89" si="194">+G89+M89+P89+S89+V89+AE89+J89+Y89+AB89</f>
        <v>0</v>
      </c>
      <c r="E89" s="286">
        <f t="shared" si="194"/>
        <v>0</v>
      </c>
      <c r="F89" s="358">
        <f t="shared" si="194"/>
        <v>0</v>
      </c>
      <c r="G89" s="55"/>
      <c r="H89" s="55"/>
      <c r="I89" s="286">
        <f t="shared" si="187"/>
        <v>0</v>
      </c>
      <c r="J89" s="55"/>
      <c r="K89" s="55"/>
      <c r="L89" s="286">
        <f t="shared" si="188"/>
        <v>0</v>
      </c>
      <c r="M89" s="55"/>
      <c r="N89" s="55"/>
      <c r="O89" s="286">
        <f t="shared" si="189"/>
        <v>0</v>
      </c>
      <c r="P89" s="55"/>
      <c r="Q89" s="55"/>
      <c r="R89" s="55"/>
      <c r="S89" s="55"/>
      <c r="T89" s="55"/>
      <c r="U89" s="55"/>
      <c r="V89" s="55"/>
      <c r="W89" s="55"/>
      <c r="X89" s="286">
        <f t="shared" si="190"/>
        <v>0</v>
      </c>
      <c r="Y89" s="55"/>
      <c r="Z89" s="55"/>
      <c r="AA89" s="286">
        <f t="shared" si="191"/>
        <v>0</v>
      </c>
      <c r="AB89" s="55"/>
      <c r="AC89" s="55"/>
      <c r="AD89" s="286">
        <f t="shared" si="192"/>
        <v>0</v>
      </c>
      <c r="AE89" s="55"/>
      <c r="AF89" s="55"/>
      <c r="AG89" s="358">
        <f t="shared" si="193"/>
        <v>0</v>
      </c>
      <c r="AH89" s="312"/>
      <c r="AI89" s="312"/>
      <c r="AJ89" s="312"/>
    </row>
    <row r="90" spans="1:36" ht="12.75" hidden="1" customHeight="1" x14ac:dyDescent="0.25">
      <c r="A90" s="291" t="s">
        <v>491</v>
      </c>
      <c r="B90" s="815" t="s">
        <v>492</v>
      </c>
      <c r="C90" s="794"/>
      <c r="D90" s="286">
        <f t="shared" ref="D90:F90" si="195">+G90+M90+P90+S90+V90+AE90+J90+Y90+AB90</f>
        <v>0</v>
      </c>
      <c r="E90" s="286">
        <f t="shared" si="195"/>
        <v>0</v>
      </c>
      <c r="F90" s="358">
        <f t="shared" si="195"/>
        <v>0</v>
      </c>
      <c r="G90" s="286"/>
      <c r="H90" s="55"/>
      <c r="I90" s="286">
        <f t="shared" si="187"/>
        <v>0</v>
      </c>
      <c r="J90" s="55"/>
      <c r="K90" s="55"/>
      <c r="L90" s="286">
        <f t="shared" si="188"/>
        <v>0</v>
      </c>
      <c r="M90" s="55"/>
      <c r="N90" s="55"/>
      <c r="O90" s="286">
        <f t="shared" si="189"/>
        <v>0</v>
      </c>
      <c r="P90" s="55"/>
      <c r="Q90" s="55"/>
      <c r="R90" s="55"/>
      <c r="S90" s="55"/>
      <c r="T90" s="55"/>
      <c r="U90" s="55"/>
      <c r="V90" s="55"/>
      <c r="W90" s="55"/>
      <c r="X90" s="286">
        <f t="shared" si="190"/>
        <v>0</v>
      </c>
      <c r="Y90" s="55"/>
      <c r="Z90" s="55"/>
      <c r="AA90" s="286">
        <f t="shared" si="191"/>
        <v>0</v>
      </c>
      <c r="AB90" s="55"/>
      <c r="AC90" s="55"/>
      <c r="AD90" s="286">
        <f t="shared" si="192"/>
        <v>0</v>
      </c>
      <c r="AE90" s="55"/>
      <c r="AF90" s="55"/>
      <c r="AG90" s="358">
        <f t="shared" si="193"/>
        <v>0</v>
      </c>
      <c r="AH90" s="312"/>
      <c r="AI90" s="312"/>
      <c r="AJ90" s="312"/>
    </row>
    <row r="91" spans="1:36" ht="12.75" hidden="1" customHeight="1" x14ac:dyDescent="0.25">
      <c r="A91" s="291" t="s">
        <v>519</v>
      </c>
      <c r="B91" s="815" t="s">
        <v>494</v>
      </c>
      <c r="C91" s="794"/>
      <c r="D91" s="286">
        <f t="shared" ref="D91:F91" si="196">+G91+M91+P91+S91+V91+AE91+J91+Y91+AB91</f>
        <v>0</v>
      </c>
      <c r="E91" s="286">
        <f t="shared" si="196"/>
        <v>0</v>
      </c>
      <c r="F91" s="358">
        <f t="shared" si="196"/>
        <v>0</v>
      </c>
      <c r="G91" s="55"/>
      <c r="H91" s="55"/>
      <c r="I91" s="286">
        <f t="shared" si="187"/>
        <v>0</v>
      </c>
      <c r="J91" s="55"/>
      <c r="K91" s="55"/>
      <c r="L91" s="286">
        <f t="shared" si="188"/>
        <v>0</v>
      </c>
      <c r="M91" s="55"/>
      <c r="N91" s="55"/>
      <c r="O91" s="286">
        <f t="shared" si="189"/>
        <v>0</v>
      </c>
      <c r="P91" s="55"/>
      <c r="Q91" s="55"/>
      <c r="R91" s="55"/>
      <c r="S91" s="55"/>
      <c r="T91" s="55"/>
      <c r="U91" s="55"/>
      <c r="V91" s="55"/>
      <c r="W91" s="55"/>
      <c r="X91" s="286">
        <f t="shared" si="190"/>
        <v>0</v>
      </c>
      <c r="Y91" s="55"/>
      <c r="Z91" s="55"/>
      <c r="AA91" s="286">
        <f t="shared" si="191"/>
        <v>0</v>
      </c>
      <c r="AB91" s="55"/>
      <c r="AC91" s="55"/>
      <c r="AD91" s="286">
        <f t="shared" si="192"/>
        <v>0</v>
      </c>
      <c r="AE91" s="55"/>
      <c r="AF91" s="55"/>
      <c r="AG91" s="358">
        <f t="shared" si="193"/>
        <v>0</v>
      </c>
      <c r="AH91" s="312"/>
      <c r="AI91" s="312"/>
      <c r="AJ91" s="312"/>
    </row>
    <row r="92" spans="1:36" ht="12.75" hidden="1" customHeight="1" x14ac:dyDescent="0.2">
      <c r="A92" s="356" t="s">
        <v>409</v>
      </c>
      <c r="B92" s="850" t="s">
        <v>149</v>
      </c>
      <c r="C92" s="794"/>
      <c r="D92" s="286">
        <f t="shared" ref="D92:F92" si="197">+G92+M92+P92+S92+V92+AE92+J92+Y92+AB92</f>
        <v>0</v>
      </c>
      <c r="E92" s="286">
        <f t="shared" si="197"/>
        <v>0</v>
      </c>
      <c r="F92" s="358">
        <f t="shared" si="197"/>
        <v>0</v>
      </c>
      <c r="G92" s="286"/>
      <c r="H92" s="286"/>
      <c r="I92" s="286">
        <f t="shared" si="187"/>
        <v>0</v>
      </c>
      <c r="J92" s="286"/>
      <c r="K92" s="286"/>
      <c r="L92" s="286">
        <f t="shared" si="188"/>
        <v>0</v>
      </c>
      <c r="M92" s="286"/>
      <c r="N92" s="286"/>
      <c r="O92" s="286">
        <f t="shared" si="189"/>
        <v>0</v>
      </c>
      <c r="P92" s="286"/>
      <c r="Q92" s="286"/>
      <c r="R92" s="286"/>
      <c r="S92" s="286"/>
      <c r="T92" s="286"/>
      <c r="U92" s="286"/>
      <c r="V92" s="286"/>
      <c r="W92" s="286"/>
      <c r="X92" s="286">
        <f t="shared" si="190"/>
        <v>0</v>
      </c>
      <c r="Y92" s="286"/>
      <c r="Z92" s="286"/>
      <c r="AA92" s="286">
        <f t="shared" si="191"/>
        <v>0</v>
      </c>
      <c r="AB92" s="286"/>
      <c r="AC92" s="286"/>
      <c r="AD92" s="286">
        <f t="shared" si="192"/>
        <v>0</v>
      </c>
      <c r="AE92" s="286"/>
      <c r="AF92" s="286"/>
      <c r="AG92" s="358">
        <f t="shared" si="193"/>
        <v>0</v>
      </c>
      <c r="AH92" s="76"/>
      <c r="AI92" s="76"/>
      <c r="AJ92" s="76"/>
    </row>
    <row r="93" spans="1:36" ht="12.75" customHeight="1" x14ac:dyDescent="0.25">
      <c r="A93" s="356"/>
      <c r="B93" s="363"/>
      <c r="C93" s="364"/>
      <c r="D93" s="286"/>
      <c r="E93" s="286"/>
      <c r="F93" s="358"/>
      <c r="G93" s="5"/>
      <c r="H93" s="55"/>
      <c r="I93" s="286"/>
      <c r="J93" s="55"/>
      <c r="K93" s="55"/>
      <c r="L93" s="286">
        <f t="shared" si="188"/>
        <v>0</v>
      </c>
      <c r="M93" s="55"/>
      <c r="N93" s="55"/>
      <c r="O93" s="286">
        <f t="shared" si="189"/>
        <v>0</v>
      </c>
      <c r="P93" s="55"/>
      <c r="Q93" s="55"/>
      <c r="R93" s="55"/>
      <c r="S93" s="55"/>
      <c r="T93" s="55"/>
      <c r="U93" s="55"/>
      <c r="V93" s="55"/>
      <c r="W93" s="55"/>
      <c r="X93" s="286">
        <f t="shared" si="190"/>
        <v>0</v>
      </c>
      <c r="Y93" s="55"/>
      <c r="Z93" s="55"/>
      <c r="AA93" s="286">
        <f t="shared" si="191"/>
        <v>0</v>
      </c>
      <c r="AB93" s="55"/>
      <c r="AC93" s="55"/>
      <c r="AD93" s="286">
        <f t="shared" si="192"/>
        <v>0</v>
      </c>
      <c r="AE93" s="55"/>
      <c r="AF93" s="55"/>
      <c r="AG93" s="358">
        <f t="shared" si="193"/>
        <v>0</v>
      </c>
      <c r="AH93" s="312"/>
      <c r="AI93" s="312"/>
      <c r="AJ93" s="312"/>
    </row>
    <row r="94" spans="1:36" ht="12.75" customHeight="1" x14ac:dyDescent="0.2">
      <c r="A94" s="365" t="s">
        <v>410</v>
      </c>
      <c r="B94" s="802" t="s">
        <v>411</v>
      </c>
      <c r="C94" s="785"/>
      <c r="D94" s="203">
        <f t="shared" ref="D94:F94" si="198">+G94+M94+P94+S94+V94+AE94+J94+Y94+AB94</f>
        <v>178129</v>
      </c>
      <c r="E94" s="54">
        <f t="shared" si="198"/>
        <v>122283</v>
      </c>
      <c r="F94" s="158">
        <f t="shared" si="198"/>
        <v>300412</v>
      </c>
      <c r="G94" s="54">
        <f t="shared" ref="G94:H94" si="199">+G92+G87+G81+G71+G55+G35+G9+G7</f>
        <v>11382</v>
      </c>
      <c r="H94" s="54">
        <f t="shared" si="199"/>
        <v>1143</v>
      </c>
      <c r="I94" s="54">
        <f>+H94+G94</f>
        <v>12525</v>
      </c>
      <c r="J94" s="54">
        <f t="shared" ref="J94:K94" si="200">+J92+J87+J81+J71+J55+J35+J9+J7</f>
        <v>67719</v>
      </c>
      <c r="K94" s="54">
        <f t="shared" si="200"/>
        <v>0</v>
      </c>
      <c r="L94" s="54">
        <f t="shared" si="188"/>
        <v>67719</v>
      </c>
      <c r="M94" s="203">
        <f t="shared" ref="M94:N94" si="201">+M92+M87+M81+M71+M55+M35+M9+M7</f>
        <v>20823</v>
      </c>
      <c r="N94" s="54">
        <f t="shared" si="201"/>
        <v>0</v>
      </c>
      <c r="O94" s="54">
        <f t="shared" si="189"/>
        <v>20823</v>
      </c>
      <c r="P94" s="54">
        <f t="shared" ref="P94:W94" si="202">+P92+P87+P81+P71+P55+P35+P9+P7</f>
        <v>0</v>
      </c>
      <c r="Q94" s="54">
        <f t="shared" si="202"/>
        <v>236</v>
      </c>
      <c r="R94" s="54">
        <f t="shared" si="202"/>
        <v>236</v>
      </c>
      <c r="S94" s="54">
        <f t="shared" si="202"/>
        <v>0</v>
      </c>
      <c r="T94" s="54">
        <f t="shared" si="202"/>
        <v>0</v>
      </c>
      <c r="U94" s="54">
        <f t="shared" si="202"/>
        <v>0</v>
      </c>
      <c r="V94" s="203">
        <f t="shared" si="202"/>
        <v>0</v>
      </c>
      <c r="W94" s="54">
        <f t="shared" si="202"/>
        <v>254</v>
      </c>
      <c r="X94" s="54">
        <f t="shared" si="190"/>
        <v>254</v>
      </c>
      <c r="Y94" s="203">
        <f t="shared" ref="Y94:Z94" si="203">+Y92+Y87+Y81+Y71+Y55+Y35+Y9+Y7</f>
        <v>6030</v>
      </c>
      <c r="Z94" s="54">
        <f t="shared" si="203"/>
        <v>0</v>
      </c>
      <c r="AA94" s="54">
        <f t="shared" si="191"/>
        <v>6030</v>
      </c>
      <c r="AB94" s="203">
        <f t="shared" ref="AB94:AC94" si="204">+AB92+AB87+AB81+AB71+AB55+AB35+AB9+AB7</f>
        <v>3490</v>
      </c>
      <c r="AC94" s="54">
        <f t="shared" si="204"/>
        <v>0</v>
      </c>
      <c r="AD94" s="54">
        <f t="shared" si="192"/>
        <v>3490</v>
      </c>
      <c r="AE94" s="203">
        <f t="shared" ref="AE94:AF94" si="205">+AE92+AE87+AE81+AE71+AE55+AE35+AE9+AE7</f>
        <v>68685</v>
      </c>
      <c r="AF94" s="54">
        <f t="shared" si="205"/>
        <v>120650</v>
      </c>
      <c r="AG94" s="158">
        <f t="shared" si="193"/>
        <v>189335</v>
      </c>
      <c r="AH94" s="76"/>
      <c r="AI94" s="76"/>
      <c r="AJ94" s="76"/>
    </row>
    <row r="95" spans="1:36" ht="12.75" customHeight="1" x14ac:dyDescent="0.25">
      <c r="A95" s="303"/>
      <c r="B95" s="32"/>
      <c r="C95" s="366"/>
      <c r="D95" s="286"/>
      <c r="E95" s="286"/>
      <c r="F95" s="358"/>
      <c r="G95" s="5"/>
      <c r="H95" s="5"/>
      <c r="I95" s="286"/>
      <c r="J95" s="5"/>
      <c r="K95" s="5"/>
      <c r="L95" s="286"/>
      <c r="M95" s="5"/>
      <c r="N95" s="5"/>
      <c r="O95" s="286"/>
      <c r="P95" s="5"/>
      <c r="Q95" s="5"/>
      <c r="R95" s="5"/>
      <c r="S95" s="5"/>
      <c r="T95" s="5"/>
      <c r="U95" s="5"/>
      <c r="V95" s="5"/>
      <c r="W95" s="5"/>
      <c r="X95" s="286"/>
      <c r="Y95" s="5"/>
      <c r="Z95" s="5"/>
      <c r="AA95" s="286"/>
      <c r="AB95" s="5"/>
      <c r="AC95" s="5"/>
      <c r="AD95" s="286"/>
      <c r="AE95" s="5"/>
      <c r="AF95" s="5"/>
      <c r="AG95" s="358"/>
      <c r="AH95" s="312"/>
      <c r="AI95" s="312"/>
      <c r="AJ95" s="312"/>
    </row>
    <row r="96" spans="1:36" ht="12.75" customHeight="1" x14ac:dyDescent="0.2">
      <c r="A96" s="365" t="s">
        <v>641</v>
      </c>
      <c r="B96" s="849" t="s">
        <v>642</v>
      </c>
      <c r="C96" s="785"/>
      <c r="D96" s="203">
        <f t="shared" ref="D96:F96" si="206">+G96+M96+P96+S96+V96+AE96+J96+Y96+AB96</f>
        <v>0</v>
      </c>
      <c r="E96" s="54">
        <f t="shared" si="206"/>
        <v>0</v>
      </c>
      <c r="F96" s="158">
        <f t="shared" si="206"/>
        <v>0</v>
      </c>
      <c r="G96" s="469"/>
      <c r="H96" s="342"/>
      <c r="I96" s="54">
        <f t="shared" ref="I96:I100" si="207">+H96+G96</f>
        <v>0</v>
      </c>
      <c r="J96" s="342"/>
      <c r="K96" s="342"/>
      <c r="L96" s="54">
        <f t="shared" ref="L96:L100" si="208">+K96+J96</f>
        <v>0</v>
      </c>
      <c r="M96" s="342"/>
      <c r="N96" s="342"/>
      <c r="O96" s="54">
        <f t="shared" ref="O96:O100" si="209">+N96+M96</f>
        <v>0</v>
      </c>
      <c r="P96" s="342"/>
      <c r="Q96" s="342"/>
      <c r="R96" s="342"/>
      <c r="S96" s="342"/>
      <c r="T96" s="342"/>
      <c r="U96" s="342"/>
      <c r="V96" s="342"/>
      <c r="W96" s="342"/>
      <c r="X96" s="54"/>
      <c r="Y96" s="342"/>
      <c r="Z96" s="342"/>
      <c r="AA96" s="54">
        <f t="shared" ref="AA96:AA100" si="210">+Z96+Y96</f>
        <v>0</v>
      </c>
      <c r="AB96" s="342"/>
      <c r="AC96" s="342"/>
      <c r="AD96" s="54">
        <f t="shared" ref="AD96:AD100" si="211">+AC96+AB96</f>
        <v>0</v>
      </c>
      <c r="AE96" s="342"/>
      <c r="AF96" s="342"/>
      <c r="AG96" s="158"/>
      <c r="AH96" s="76"/>
      <c r="AI96" s="76"/>
      <c r="AJ96" s="76"/>
    </row>
    <row r="97" spans="1:36" ht="12.75" customHeight="1" x14ac:dyDescent="0.2">
      <c r="A97" s="365" t="s">
        <v>643</v>
      </c>
      <c r="B97" s="849" t="s">
        <v>644</v>
      </c>
      <c r="C97" s="785"/>
      <c r="D97" s="203">
        <f t="shared" ref="D97:F97" si="212">+G97+M97+P97+S97+V97+AE97+J97+Y97+AB97</f>
        <v>0</v>
      </c>
      <c r="E97" s="54">
        <f t="shared" si="212"/>
        <v>0</v>
      </c>
      <c r="F97" s="158">
        <f t="shared" si="212"/>
        <v>0</v>
      </c>
      <c r="G97" s="469"/>
      <c r="H97" s="342"/>
      <c r="I97" s="54">
        <f t="shared" si="207"/>
        <v>0</v>
      </c>
      <c r="J97" s="342"/>
      <c r="K97" s="342"/>
      <c r="L97" s="54">
        <f t="shared" si="208"/>
        <v>0</v>
      </c>
      <c r="M97" s="342"/>
      <c r="N97" s="342"/>
      <c r="O97" s="54">
        <f t="shared" si="209"/>
        <v>0</v>
      </c>
      <c r="P97" s="342"/>
      <c r="Q97" s="342"/>
      <c r="R97" s="342"/>
      <c r="S97" s="342"/>
      <c r="T97" s="342"/>
      <c r="U97" s="342"/>
      <c r="V97" s="342"/>
      <c r="W97" s="342"/>
      <c r="X97" s="54">
        <f t="shared" ref="X97:X100" si="213">+W97+V97</f>
        <v>0</v>
      </c>
      <c r="Y97" s="342"/>
      <c r="Z97" s="342"/>
      <c r="AA97" s="54">
        <f t="shared" si="210"/>
        <v>0</v>
      </c>
      <c r="AB97" s="342"/>
      <c r="AC97" s="342"/>
      <c r="AD97" s="54">
        <f t="shared" si="211"/>
        <v>0</v>
      </c>
      <c r="AE97" s="342"/>
      <c r="AF97" s="342"/>
      <c r="AG97" s="158">
        <f t="shared" ref="AG97:AG99" si="214">+AF97+AE97</f>
        <v>0</v>
      </c>
      <c r="AH97" s="76"/>
      <c r="AI97" s="76"/>
      <c r="AJ97" s="76"/>
    </row>
    <row r="98" spans="1:36" ht="12.75" customHeight="1" x14ac:dyDescent="0.2">
      <c r="A98" s="365" t="s">
        <v>645</v>
      </c>
      <c r="B98" s="849" t="s">
        <v>646</v>
      </c>
      <c r="C98" s="785"/>
      <c r="D98" s="203">
        <f t="shared" ref="D98:F98" si="215">+G98+M98+P98+S98+V98+AE98+J98+Y98+AB98</f>
        <v>0</v>
      </c>
      <c r="E98" s="54">
        <f t="shared" si="215"/>
        <v>19296</v>
      </c>
      <c r="F98" s="158">
        <f t="shared" si="215"/>
        <v>19296</v>
      </c>
      <c r="G98" s="469"/>
      <c r="H98" s="342"/>
      <c r="I98" s="54">
        <f t="shared" si="207"/>
        <v>0</v>
      </c>
      <c r="J98" s="342"/>
      <c r="K98" s="342"/>
      <c r="L98" s="54">
        <f t="shared" si="208"/>
        <v>0</v>
      </c>
      <c r="M98" s="342"/>
      <c r="N98" s="342"/>
      <c r="O98" s="54">
        <f t="shared" si="209"/>
        <v>0</v>
      </c>
      <c r="P98" s="342"/>
      <c r="Q98" s="342"/>
      <c r="R98" s="342"/>
      <c r="S98" s="342"/>
      <c r="T98" s="342"/>
      <c r="U98" s="342"/>
      <c r="V98" s="342"/>
      <c r="W98" s="342"/>
      <c r="X98" s="54">
        <f t="shared" si="213"/>
        <v>0</v>
      </c>
      <c r="Y98" s="342"/>
      <c r="Z98" s="342"/>
      <c r="AA98" s="54">
        <f t="shared" si="210"/>
        <v>0</v>
      </c>
      <c r="AB98" s="342"/>
      <c r="AC98" s="342"/>
      <c r="AD98" s="54">
        <f t="shared" si="211"/>
        <v>0</v>
      </c>
      <c r="AE98" s="342"/>
      <c r="AF98" s="342">
        <v>19296</v>
      </c>
      <c r="AG98" s="158">
        <f t="shared" si="214"/>
        <v>19296</v>
      </c>
      <c r="AH98" s="76"/>
      <c r="AI98" s="76"/>
      <c r="AJ98" s="76"/>
    </row>
    <row r="99" spans="1:36" ht="12.75" customHeight="1" x14ac:dyDescent="0.2">
      <c r="A99" s="365" t="s">
        <v>517</v>
      </c>
      <c r="B99" s="849" t="s">
        <v>518</v>
      </c>
      <c r="C99" s="785"/>
      <c r="D99" s="203">
        <f t="shared" ref="D99:F99" si="216">+G99+M99+P99+S99+V99+AE99+J99+Y99+AB99</f>
        <v>490673</v>
      </c>
      <c r="E99" s="54">
        <f t="shared" si="216"/>
        <v>-13279</v>
      </c>
      <c r="F99" s="158">
        <f t="shared" si="216"/>
        <v>477394</v>
      </c>
      <c r="G99" s="469"/>
      <c r="H99" s="342"/>
      <c r="I99" s="54">
        <f t="shared" si="207"/>
        <v>0</v>
      </c>
      <c r="J99" s="342"/>
      <c r="K99" s="342"/>
      <c r="L99" s="54">
        <f t="shared" si="208"/>
        <v>0</v>
      </c>
      <c r="M99" s="342"/>
      <c r="N99" s="342"/>
      <c r="O99" s="54">
        <f t="shared" si="209"/>
        <v>0</v>
      </c>
      <c r="P99" s="342"/>
      <c r="Q99" s="342"/>
      <c r="R99" s="342"/>
      <c r="S99" s="342"/>
      <c r="T99" s="342"/>
      <c r="U99" s="342"/>
      <c r="V99" s="342"/>
      <c r="W99" s="342"/>
      <c r="X99" s="54">
        <f t="shared" si="213"/>
        <v>0</v>
      </c>
      <c r="Y99" s="342"/>
      <c r="Z99" s="342"/>
      <c r="AA99" s="54">
        <f t="shared" si="210"/>
        <v>0</v>
      </c>
      <c r="AB99" s="342"/>
      <c r="AC99" s="342"/>
      <c r="AD99" s="54">
        <f t="shared" si="211"/>
        <v>0</v>
      </c>
      <c r="AE99" s="54">
        <f>+'6.mell Int.összesen'!D47</f>
        <v>490673</v>
      </c>
      <c r="AF99" s="54">
        <f>+'6.mell Int.összesen'!E47</f>
        <v>-13279</v>
      </c>
      <c r="AG99" s="158">
        <f t="shared" si="214"/>
        <v>477394</v>
      </c>
      <c r="AH99" s="76"/>
      <c r="AI99" s="76"/>
      <c r="AJ99" s="76"/>
    </row>
    <row r="100" spans="1:36" ht="12.75" customHeight="1" x14ac:dyDescent="0.2">
      <c r="A100" s="368" t="s">
        <v>412</v>
      </c>
      <c r="B100" s="473" t="s">
        <v>154</v>
      </c>
      <c r="C100" s="475"/>
      <c r="D100" s="167">
        <f t="shared" ref="D100:F100" si="217">+G100+M100+P100+S100+V100+AE100+J100+Y100+AB100</f>
        <v>490673</v>
      </c>
      <c r="E100" s="211">
        <f t="shared" si="217"/>
        <v>6017</v>
      </c>
      <c r="F100" s="168">
        <f t="shared" si="217"/>
        <v>496690</v>
      </c>
      <c r="G100" s="476"/>
      <c r="H100" s="477"/>
      <c r="I100" s="211">
        <f t="shared" si="207"/>
        <v>0</v>
      </c>
      <c r="J100" s="477"/>
      <c r="K100" s="477"/>
      <c r="L100" s="211">
        <f t="shared" si="208"/>
        <v>0</v>
      </c>
      <c r="M100" s="477"/>
      <c r="N100" s="477"/>
      <c r="O100" s="211">
        <f t="shared" si="209"/>
        <v>0</v>
      </c>
      <c r="P100" s="477">
        <f t="shared" ref="P100:W100" si="218">+P99+P96</f>
        <v>0</v>
      </c>
      <c r="Q100" s="477">
        <f t="shared" si="218"/>
        <v>0</v>
      </c>
      <c r="R100" s="477">
        <f t="shared" si="218"/>
        <v>0</v>
      </c>
      <c r="S100" s="477">
        <f t="shared" si="218"/>
        <v>0</v>
      </c>
      <c r="T100" s="477">
        <f t="shared" si="218"/>
        <v>0</v>
      </c>
      <c r="U100" s="477">
        <f t="shared" si="218"/>
        <v>0</v>
      </c>
      <c r="V100" s="477">
        <f t="shared" si="218"/>
        <v>0</v>
      </c>
      <c r="W100" s="477">
        <f t="shared" si="218"/>
        <v>0</v>
      </c>
      <c r="X100" s="211">
        <f t="shared" si="213"/>
        <v>0</v>
      </c>
      <c r="Y100" s="477">
        <f t="shared" ref="Y100:Z100" si="219">+Y99+Y96</f>
        <v>0</v>
      </c>
      <c r="Z100" s="477">
        <f t="shared" si="219"/>
        <v>0</v>
      </c>
      <c r="AA100" s="211">
        <f t="shared" si="210"/>
        <v>0</v>
      </c>
      <c r="AB100" s="477"/>
      <c r="AC100" s="477"/>
      <c r="AD100" s="211">
        <f t="shared" si="211"/>
        <v>0</v>
      </c>
      <c r="AE100" s="211">
        <f t="shared" ref="AE100:AG100" si="220">+AE99+AE96+AE97+AE98</f>
        <v>490673</v>
      </c>
      <c r="AF100" s="211">
        <f t="shared" si="220"/>
        <v>6017</v>
      </c>
      <c r="AG100" s="168">
        <f t="shared" si="220"/>
        <v>496690</v>
      </c>
      <c r="AH100" s="76"/>
      <c r="AI100" s="76"/>
      <c r="AJ100" s="76"/>
    </row>
    <row r="101" spans="1:3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312"/>
      <c r="AI101" s="312"/>
      <c r="AJ101" s="312"/>
    </row>
    <row r="102" spans="1:3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312"/>
      <c r="AI102" s="312"/>
      <c r="AJ102" s="312"/>
    </row>
    <row r="103" spans="1:3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312"/>
      <c r="AI103" s="312"/>
      <c r="AJ103" s="312"/>
    </row>
    <row r="104" spans="1:3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312"/>
      <c r="AI104" s="312"/>
      <c r="AJ104" s="312"/>
    </row>
    <row r="105" spans="1:3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312"/>
      <c r="AI105" s="312"/>
      <c r="AJ105" s="312"/>
    </row>
    <row r="106" spans="1:3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312"/>
      <c r="AI106" s="312"/>
      <c r="AJ106" s="312"/>
    </row>
    <row r="107" spans="1:3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312"/>
      <c r="AI107" s="312"/>
      <c r="AJ107" s="312"/>
    </row>
    <row r="108" spans="1:3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312"/>
      <c r="AI108" s="312"/>
      <c r="AJ108" s="312"/>
    </row>
    <row r="109" spans="1:3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312"/>
      <c r="AI109" s="312"/>
      <c r="AJ109" s="312"/>
    </row>
    <row r="110" spans="1:3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312"/>
      <c r="AI110" s="312"/>
      <c r="AJ110" s="312"/>
    </row>
    <row r="111" spans="1:3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312"/>
      <c r="AI111" s="312"/>
      <c r="AJ111" s="312"/>
    </row>
    <row r="112" spans="1:3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312"/>
      <c r="AI112" s="312"/>
      <c r="AJ112" s="312"/>
    </row>
    <row r="113" spans="1:3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312"/>
      <c r="AI113" s="312"/>
      <c r="AJ113" s="312"/>
    </row>
    <row r="114" spans="1:3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312"/>
      <c r="AI114" s="312"/>
      <c r="AJ114" s="312"/>
    </row>
    <row r="115" spans="1:3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312"/>
      <c r="AI115" s="312"/>
      <c r="AJ115" s="312"/>
    </row>
    <row r="116" spans="1:3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312"/>
      <c r="AI116" s="312"/>
      <c r="AJ116" s="312"/>
    </row>
    <row r="117" spans="1:3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312"/>
      <c r="AI117" s="312"/>
      <c r="AJ117" s="312"/>
    </row>
    <row r="118" spans="1:3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312"/>
      <c r="AI118" s="312"/>
      <c r="AJ118" s="312"/>
    </row>
    <row r="119" spans="1:3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312"/>
      <c r="AI119" s="312"/>
      <c r="AJ119" s="312"/>
    </row>
    <row r="120" spans="1:3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312"/>
      <c r="AI120" s="312"/>
      <c r="AJ120" s="312"/>
    </row>
    <row r="121" spans="1:3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312"/>
      <c r="AI121" s="312"/>
      <c r="AJ121" s="312"/>
    </row>
    <row r="122" spans="1:3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312"/>
      <c r="AI122" s="312"/>
      <c r="AJ122" s="312"/>
    </row>
    <row r="123" spans="1:3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312"/>
      <c r="AI123" s="312"/>
      <c r="AJ123" s="312"/>
    </row>
    <row r="124" spans="1:3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312"/>
      <c r="AI124" s="312"/>
      <c r="AJ124" s="312"/>
    </row>
    <row r="125" spans="1:3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312"/>
      <c r="AI125" s="312"/>
      <c r="AJ125" s="312"/>
    </row>
    <row r="126" spans="1:3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312"/>
      <c r="AI126" s="312"/>
      <c r="AJ126" s="312"/>
    </row>
    <row r="127" spans="1:3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312"/>
      <c r="AI127" s="312"/>
      <c r="AJ127" s="312"/>
    </row>
    <row r="128" spans="1:3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312"/>
      <c r="AI128" s="312"/>
      <c r="AJ128" s="312"/>
    </row>
    <row r="129" spans="1:3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312"/>
      <c r="AI129" s="312"/>
      <c r="AJ129" s="312"/>
    </row>
    <row r="130" spans="1:3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312"/>
      <c r="AI130" s="312"/>
      <c r="AJ130" s="312"/>
    </row>
    <row r="131" spans="1:3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312"/>
      <c r="AI131" s="312"/>
      <c r="AJ131" s="312"/>
    </row>
    <row r="132" spans="1:3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312"/>
      <c r="AI132" s="312"/>
      <c r="AJ132" s="312"/>
    </row>
    <row r="133" spans="1:3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312"/>
      <c r="AI133" s="312"/>
      <c r="AJ133" s="312"/>
    </row>
    <row r="134" spans="1:3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312"/>
      <c r="AI134" s="312"/>
      <c r="AJ134" s="312"/>
    </row>
    <row r="135" spans="1:3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312"/>
      <c r="AI135" s="312"/>
      <c r="AJ135" s="312"/>
    </row>
    <row r="136" spans="1:3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312"/>
      <c r="AI136" s="312"/>
      <c r="AJ136" s="312"/>
    </row>
    <row r="137" spans="1:3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312"/>
      <c r="AI137" s="312"/>
      <c r="AJ137" s="312"/>
    </row>
    <row r="138" spans="1:3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312"/>
      <c r="AI138" s="312"/>
      <c r="AJ138" s="312"/>
    </row>
    <row r="139" spans="1:3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312"/>
      <c r="AI139" s="312"/>
      <c r="AJ139" s="312"/>
    </row>
    <row r="140" spans="1:3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312"/>
      <c r="AI140" s="312"/>
      <c r="AJ140" s="312"/>
    </row>
    <row r="141" spans="1:3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312"/>
      <c r="AI141" s="312"/>
      <c r="AJ141" s="312"/>
    </row>
    <row r="142" spans="1:3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312"/>
      <c r="AI142" s="312"/>
      <c r="AJ142" s="312"/>
    </row>
    <row r="143" spans="1:3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312"/>
      <c r="AI143" s="312"/>
      <c r="AJ143" s="312"/>
    </row>
    <row r="144" spans="1:3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312"/>
      <c r="AI144" s="312"/>
      <c r="AJ144" s="312"/>
    </row>
    <row r="145" spans="1:3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312"/>
      <c r="AI145" s="312"/>
      <c r="AJ145" s="312"/>
    </row>
    <row r="146" spans="1:3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312"/>
      <c r="AI146" s="312"/>
      <c r="AJ146" s="312"/>
    </row>
    <row r="147" spans="1:3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312"/>
      <c r="AI147" s="312"/>
      <c r="AJ147" s="312"/>
    </row>
    <row r="148" spans="1:3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312"/>
      <c r="AI148" s="312"/>
      <c r="AJ148" s="312"/>
    </row>
    <row r="149" spans="1:3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312"/>
      <c r="AI149" s="312"/>
      <c r="AJ149" s="312"/>
    </row>
    <row r="150" spans="1:3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312"/>
      <c r="AI150" s="312"/>
      <c r="AJ150" s="312"/>
    </row>
    <row r="151" spans="1:3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312"/>
      <c r="AI151" s="312"/>
      <c r="AJ151" s="312"/>
    </row>
    <row r="152" spans="1:3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312"/>
      <c r="AI152" s="312"/>
      <c r="AJ152" s="312"/>
    </row>
    <row r="153" spans="1:3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312"/>
      <c r="AI153" s="312"/>
      <c r="AJ153" s="312"/>
    </row>
    <row r="154" spans="1:3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312"/>
      <c r="AI154" s="312"/>
      <c r="AJ154" s="312"/>
    </row>
    <row r="155" spans="1:3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312"/>
      <c r="AI155" s="312"/>
      <c r="AJ155" s="312"/>
    </row>
    <row r="156" spans="1:3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312"/>
      <c r="AI156" s="312"/>
      <c r="AJ156" s="312"/>
    </row>
    <row r="157" spans="1:3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312"/>
      <c r="AI157" s="312"/>
      <c r="AJ157" s="312"/>
    </row>
    <row r="158" spans="1:3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312"/>
      <c r="AI158" s="312"/>
      <c r="AJ158" s="312"/>
    </row>
    <row r="159" spans="1:3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312"/>
      <c r="AI159" s="312"/>
      <c r="AJ159" s="312"/>
    </row>
    <row r="160" spans="1:3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312"/>
      <c r="AI160" s="312"/>
      <c r="AJ160" s="312"/>
    </row>
    <row r="161" spans="1:3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312"/>
      <c r="AI161" s="312"/>
      <c r="AJ161" s="312"/>
    </row>
    <row r="162" spans="1:3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312"/>
      <c r="AI162" s="312"/>
      <c r="AJ162" s="312"/>
    </row>
    <row r="163" spans="1:3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312"/>
      <c r="AI163" s="312"/>
      <c r="AJ163" s="312"/>
    </row>
    <row r="164" spans="1:3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312"/>
      <c r="AI164" s="312"/>
      <c r="AJ164" s="312"/>
    </row>
    <row r="165" spans="1:3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312"/>
      <c r="AI165" s="312"/>
      <c r="AJ165" s="312"/>
    </row>
    <row r="166" spans="1:3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312"/>
      <c r="AI166" s="312"/>
      <c r="AJ166" s="312"/>
    </row>
    <row r="167" spans="1:3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312"/>
      <c r="AI167" s="312"/>
      <c r="AJ167" s="312"/>
    </row>
    <row r="168" spans="1:3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312"/>
      <c r="AI168" s="312"/>
      <c r="AJ168" s="312"/>
    </row>
    <row r="169" spans="1:3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312"/>
      <c r="AI169" s="312"/>
      <c r="AJ169" s="312"/>
    </row>
    <row r="170" spans="1:3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312"/>
      <c r="AI170" s="312"/>
      <c r="AJ170" s="312"/>
    </row>
    <row r="171" spans="1:3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312"/>
      <c r="AI171" s="312"/>
      <c r="AJ171" s="312"/>
    </row>
    <row r="172" spans="1:3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312"/>
      <c r="AI172" s="312"/>
      <c r="AJ172" s="312"/>
    </row>
    <row r="173" spans="1:3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312"/>
      <c r="AI173" s="312"/>
      <c r="AJ173" s="312"/>
    </row>
    <row r="174" spans="1:3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312"/>
      <c r="AI174" s="312"/>
      <c r="AJ174" s="312"/>
    </row>
    <row r="175" spans="1:3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312"/>
      <c r="AI175" s="312"/>
      <c r="AJ175" s="312"/>
    </row>
    <row r="176" spans="1:3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312"/>
      <c r="AI176" s="312"/>
      <c r="AJ176" s="312"/>
    </row>
    <row r="177" spans="1:3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312"/>
      <c r="AI177" s="312"/>
      <c r="AJ177" s="312"/>
    </row>
    <row r="178" spans="1:3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312"/>
      <c r="AI178" s="312"/>
      <c r="AJ178" s="312"/>
    </row>
    <row r="179" spans="1:3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312"/>
      <c r="AI179" s="312"/>
      <c r="AJ179" s="312"/>
    </row>
    <row r="180" spans="1:3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312"/>
      <c r="AI180" s="312"/>
      <c r="AJ180" s="312"/>
    </row>
    <row r="181" spans="1:3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312"/>
      <c r="AI181" s="312"/>
      <c r="AJ181" s="312"/>
    </row>
    <row r="182" spans="1:3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312"/>
      <c r="AI182" s="312"/>
      <c r="AJ182" s="312"/>
    </row>
    <row r="183" spans="1:3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312"/>
      <c r="AI183" s="312"/>
      <c r="AJ183" s="312"/>
    </row>
    <row r="184" spans="1:3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312"/>
      <c r="AI184" s="312"/>
      <c r="AJ184" s="312"/>
    </row>
    <row r="185" spans="1:3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312"/>
      <c r="AI185" s="312"/>
      <c r="AJ185" s="312"/>
    </row>
    <row r="186" spans="1:3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312"/>
      <c r="AI186" s="312"/>
      <c r="AJ186" s="312"/>
    </row>
    <row r="187" spans="1:3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312"/>
      <c r="AI187" s="312"/>
      <c r="AJ187" s="312"/>
    </row>
    <row r="188" spans="1:3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312"/>
      <c r="AI188" s="312"/>
      <c r="AJ188" s="312"/>
    </row>
    <row r="189" spans="1:3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312"/>
      <c r="AI189" s="312"/>
      <c r="AJ189" s="312"/>
    </row>
    <row r="190" spans="1:3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312"/>
      <c r="AI190" s="312"/>
      <c r="AJ190" s="312"/>
    </row>
    <row r="191" spans="1:3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312"/>
      <c r="AI191" s="312"/>
      <c r="AJ191" s="312"/>
    </row>
    <row r="192" spans="1:3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312"/>
      <c r="AI192" s="312"/>
      <c r="AJ192" s="312"/>
    </row>
    <row r="193" spans="1:3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312"/>
      <c r="AI193" s="312"/>
      <c r="AJ193" s="312"/>
    </row>
    <row r="194" spans="1:3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312"/>
      <c r="AI194" s="312"/>
      <c r="AJ194" s="312"/>
    </row>
    <row r="195" spans="1:3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312"/>
      <c r="AI195" s="312"/>
      <c r="AJ195" s="312"/>
    </row>
    <row r="196" spans="1:3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312"/>
      <c r="AI196" s="312"/>
      <c r="AJ196" s="312"/>
    </row>
    <row r="197" spans="1:3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312"/>
      <c r="AI197" s="312"/>
      <c r="AJ197" s="312"/>
    </row>
    <row r="198" spans="1:3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312"/>
      <c r="AI198" s="312"/>
      <c r="AJ198" s="312"/>
    </row>
    <row r="199" spans="1:3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312"/>
      <c r="AI199" s="312"/>
      <c r="AJ199" s="312"/>
    </row>
    <row r="200" spans="1:3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312"/>
      <c r="AI200" s="312"/>
      <c r="AJ200" s="312"/>
    </row>
    <row r="201" spans="1:3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312"/>
      <c r="AI201" s="312"/>
      <c r="AJ201" s="312"/>
    </row>
    <row r="202" spans="1:3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312"/>
      <c r="AI202" s="312"/>
      <c r="AJ202" s="312"/>
    </row>
    <row r="203" spans="1:3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312"/>
      <c r="AI203" s="312"/>
      <c r="AJ203" s="312"/>
    </row>
    <row r="204" spans="1:3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312"/>
      <c r="AI204" s="312"/>
      <c r="AJ204" s="312"/>
    </row>
    <row r="205" spans="1:3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312"/>
      <c r="AI205" s="312"/>
      <c r="AJ205" s="312"/>
    </row>
    <row r="206" spans="1:3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312"/>
      <c r="AI206" s="312"/>
      <c r="AJ206" s="312"/>
    </row>
    <row r="207" spans="1:3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312"/>
      <c r="AI207" s="312"/>
      <c r="AJ207" s="312"/>
    </row>
    <row r="208" spans="1:3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312"/>
      <c r="AI208" s="312"/>
      <c r="AJ208" s="312"/>
    </row>
    <row r="209" spans="1:3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312"/>
      <c r="AI209" s="312"/>
      <c r="AJ209" s="312"/>
    </row>
    <row r="210" spans="1:3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312"/>
      <c r="AI210" s="312"/>
      <c r="AJ210" s="312"/>
    </row>
    <row r="211" spans="1:3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312"/>
      <c r="AI211" s="312"/>
      <c r="AJ211" s="312"/>
    </row>
    <row r="212" spans="1:3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312"/>
      <c r="AI212" s="312"/>
      <c r="AJ212" s="312"/>
    </row>
    <row r="213" spans="1:3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312"/>
      <c r="AI213" s="312"/>
      <c r="AJ213" s="312"/>
    </row>
    <row r="214" spans="1:3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312"/>
      <c r="AI214" s="312"/>
      <c r="AJ214" s="312"/>
    </row>
    <row r="215" spans="1:3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312"/>
      <c r="AI215" s="312"/>
      <c r="AJ215" s="312"/>
    </row>
    <row r="216" spans="1:3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312"/>
      <c r="AI216" s="312"/>
      <c r="AJ216" s="312"/>
    </row>
    <row r="217" spans="1:3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312"/>
      <c r="AI217" s="312"/>
      <c r="AJ217" s="312"/>
    </row>
    <row r="218" spans="1:3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312"/>
      <c r="AI218" s="312"/>
      <c r="AJ218" s="312"/>
    </row>
    <row r="219" spans="1:3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312"/>
      <c r="AI219" s="312"/>
      <c r="AJ219" s="312"/>
    </row>
    <row r="220" spans="1:3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312"/>
      <c r="AI220" s="312"/>
      <c r="AJ220" s="312"/>
    </row>
    <row r="221" spans="1:3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312"/>
      <c r="AI221" s="312"/>
      <c r="AJ221" s="312"/>
    </row>
    <row r="222" spans="1:3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312"/>
      <c r="AI222" s="312"/>
      <c r="AJ222" s="312"/>
    </row>
    <row r="223" spans="1:3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312"/>
      <c r="AI223" s="312"/>
      <c r="AJ223" s="312"/>
    </row>
    <row r="224" spans="1:3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312"/>
      <c r="AI224" s="312"/>
      <c r="AJ224" s="312"/>
    </row>
    <row r="225" spans="1:3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312"/>
      <c r="AI225" s="312"/>
      <c r="AJ225" s="312"/>
    </row>
    <row r="226" spans="1:3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312"/>
      <c r="AI226" s="312"/>
      <c r="AJ226" s="312"/>
    </row>
    <row r="227" spans="1:3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312"/>
      <c r="AI227" s="312"/>
      <c r="AJ227" s="312"/>
    </row>
    <row r="228" spans="1:3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312"/>
      <c r="AI228" s="312"/>
      <c r="AJ228" s="312"/>
    </row>
    <row r="229" spans="1:3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312"/>
      <c r="AI229" s="312"/>
      <c r="AJ229" s="312"/>
    </row>
    <row r="230" spans="1:3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312"/>
      <c r="AI230" s="312"/>
      <c r="AJ230" s="312"/>
    </row>
    <row r="231" spans="1:3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312"/>
      <c r="AI231" s="312"/>
      <c r="AJ231" s="312"/>
    </row>
    <row r="232" spans="1:3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312"/>
      <c r="AI232" s="312"/>
      <c r="AJ232" s="312"/>
    </row>
    <row r="233" spans="1:3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312"/>
      <c r="AI233" s="312"/>
      <c r="AJ233" s="312"/>
    </row>
    <row r="234" spans="1:3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312"/>
      <c r="AI234" s="312"/>
      <c r="AJ234" s="312"/>
    </row>
    <row r="235" spans="1:3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312"/>
      <c r="AI235" s="312"/>
      <c r="AJ235" s="312"/>
    </row>
    <row r="236" spans="1:3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312"/>
      <c r="AI236" s="312"/>
      <c r="AJ236" s="312"/>
    </row>
    <row r="237" spans="1:3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312"/>
      <c r="AI237" s="312"/>
      <c r="AJ237" s="312"/>
    </row>
    <row r="238" spans="1:3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312"/>
      <c r="AI238" s="312"/>
      <c r="AJ238" s="312"/>
    </row>
    <row r="239" spans="1:3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312"/>
      <c r="AI239" s="312"/>
      <c r="AJ239" s="312"/>
    </row>
    <row r="240" spans="1:3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312"/>
      <c r="AI240" s="312"/>
      <c r="AJ240" s="312"/>
    </row>
    <row r="241" spans="1:3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312"/>
      <c r="AI241" s="312"/>
      <c r="AJ241" s="312"/>
    </row>
    <row r="242" spans="1:3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312"/>
      <c r="AI242" s="312"/>
      <c r="AJ242" s="312"/>
    </row>
    <row r="243" spans="1:3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312"/>
      <c r="AI243" s="312"/>
      <c r="AJ243" s="312"/>
    </row>
    <row r="244" spans="1:3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312"/>
      <c r="AI244" s="312"/>
      <c r="AJ244" s="312"/>
    </row>
    <row r="245" spans="1:3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312"/>
      <c r="AI245" s="312"/>
      <c r="AJ245" s="312"/>
    </row>
    <row r="246" spans="1:3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312"/>
      <c r="AI246" s="312"/>
      <c r="AJ246" s="312"/>
    </row>
    <row r="247" spans="1:3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312"/>
      <c r="AI247" s="312"/>
      <c r="AJ247" s="312"/>
    </row>
    <row r="248" spans="1:3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312"/>
      <c r="AI248" s="312"/>
      <c r="AJ248" s="312"/>
    </row>
    <row r="249" spans="1:3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312"/>
      <c r="AI249" s="312"/>
      <c r="AJ249" s="312"/>
    </row>
    <row r="250" spans="1:3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312"/>
      <c r="AI250" s="312"/>
      <c r="AJ250" s="312"/>
    </row>
    <row r="251" spans="1:3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312"/>
      <c r="AI251" s="312"/>
      <c r="AJ251" s="312"/>
    </row>
    <row r="252" spans="1:3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312"/>
      <c r="AI252" s="312"/>
      <c r="AJ252" s="312"/>
    </row>
    <row r="253" spans="1:3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312"/>
      <c r="AI253" s="312"/>
      <c r="AJ253" s="312"/>
    </row>
    <row r="254" spans="1:3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312"/>
      <c r="AI254" s="312"/>
      <c r="AJ254" s="312"/>
    </row>
    <row r="255" spans="1:3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312"/>
      <c r="AI255" s="312"/>
      <c r="AJ255" s="312"/>
    </row>
    <row r="256" spans="1:3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312"/>
      <c r="AI256" s="312"/>
      <c r="AJ256" s="312"/>
    </row>
    <row r="257" spans="1:3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312"/>
      <c r="AI257" s="312"/>
      <c r="AJ257" s="312"/>
    </row>
    <row r="258" spans="1:3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312"/>
      <c r="AI258" s="312"/>
      <c r="AJ258" s="312"/>
    </row>
    <row r="259" spans="1:3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312"/>
      <c r="AI259" s="312"/>
      <c r="AJ259" s="312"/>
    </row>
    <row r="260" spans="1:3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312"/>
      <c r="AI260" s="312"/>
      <c r="AJ260" s="312"/>
    </row>
    <row r="261" spans="1:3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312"/>
      <c r="AI261" s="312"/>
      <c r="AJ261" s="312"/>
    </row>
    <row r="262" spans="1:3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312"/>
      <c r="AI262" s="312"/>
      <c r="AJ262" s="312"/>
    </row>
    <row r="263" spans="1:3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312"/>
      <c r="AI263" s="312"/>
      <c r="AJ263" s="312"/>
    </row>
    <row r="264" spans="1:3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312"/>
      <c r="AI264" s="312"/>
      <c r="AJ264" s="312"/>
    </row>
    <row r="265" spans="1:3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312"/>
      <c r="AI265" s="312"/>
      <c r="AJ265" s="312"/>
    </row>
    <row r="266" spans="1:3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312"/>
      <c r="AI266" s="312"/>
      <c r="AJ266" s="312"/>
    </row>
    <row r="267" spans="1:3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312"/>
      <c r="AI267" s="312"/>
      <c r="AJ267" s="312"/>
    </row>
    <row r="268" spans="1:3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312"/>
      <c r="AI268" s="312"/>
      <c r="AJ268" s="312"/>
    </row>
    <row r="269" spans="1:3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312"/>
      <c r="AI269" s="312"/>
      <c r="AJ269" s="312"/>
    </row>
    <row r="270" spans="1:3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312"/>
      <c r="AI270" s="312"/>
      <c r="AJ270" s="312"/>
    </row>
    <row r="271" spans="1:3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312"/>
      <c r="AI271" s="312"/>
      <c r="AJ271" s="312"/>
    </row>
    <row r="272" spans="1:3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312"/>
      <c r="AI272" s="312"/>
      <c r="AJ272" s="312"/>
    </row>
    <row r="273" spans="1:3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312"/>
      <c r="AI273" s="312"/>
      <c r="AJ273" s="312"/>
    </row>
    <row r="274" spans="1:3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312"/>
      <c r="AI274" s="312"/>
      <c r="AJ274" s="312"/>
    </row>
    <row r="275" spans="1:3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312"/>
      <c r="AI275" s="312"/>
      <c r="AJ275" s="312"/>
    </row>
    <row r="276" spans="1:3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312"/>
      <c r="AI276" s="312"/>
      <c r="AJ276" s="312"/>
    </row>
    <row r="277" spans="1:3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312"/>
      <c r="AI277" s="312"/>
      <c r="AJ277" s="312"/>
    </row>
    <row r="278" spans="1:3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312"/>
      <c r="AI278" s="312"/>
      <c r="AJ278" s="312"/>
    </row>
    <row r="279" spans="1:3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312"/>
      <c r="AI279" s="312"/>
      <c r="AJ279" s="312"/>
    </row>
    <row r="280" spans="1:3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312"/>
      <c r="AI280" s="312"/>
      <c r="AJ280" s="312"/>
    </row>
    <row r="281" spans="1:3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312"/>
      <c r="AI281" s="312"/>
      <c r="AJ281" s="312"/>
    </row>
    <row r="282" spans="1:3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312"/>
      <c r="AI282" s="312"/>
      <c r="AJ282" s="312"/>
    </row>
    <row r="283" spans="1:3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312"/>
      <c r="AI283" s="312"/>
      <c r="AJ283" s="312"/>
    </row>
    <row r="284" spans="1:3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312"/>
      <c r="AI284" s="312"/>
      <c r="AJ284" s="312"/>
    </row>
    <row r="285" spans="1:3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312"/>
      <c r="AI285" s="312"/>
      <c r="AJ285" s="312"/>
    </row>
    <row r="286" spans="1:3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312"/>
      <c r="AI286" s="312"/>
      <c r="AJ286" s="312"/>
    </row>
    <row r="287" spans="1:3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312"/>
      <c r="AI287" s="312"/>
      <c r="AJ287" s="312"/>
    </row>
    <row r="288" spans="1:3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312"/>
      <c r="AI288" s="312"/>
      <c r="AJ288" s="312"/>
    </row>
    <row r="289" spans="1:3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312"/>
      <c r="AI289" s="312"/>
      <c r="AJ289" s="312"/>
    </row>
    <row r="290" spans="1:3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312"/>
      <c r="AI290" s="312"/>
      <c r="AJ290" s="312"/>
    </row>
    <row r="291" spans="1:3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312"/>
      <c r="AI291" s="312"/>
      <c r="AJ291" s="312"/>
    </row>
    <row r="292" spans="1:3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312"/>
      <c r="AI292" s="312"/>
      <c r="AJ292" s="312"/>
    </row>
    <row r="293" spans="1:3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312"/>
      <c r="AI293" s="312"/>
      <c r="AJ293" s="312"/>
    </row>
    <row r="294" spans="1:3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312"/>
      <c r="AI294" s="312"/>
      <c r="AJ294" s="312"/>
    </row>
    <row r="295" spans="1:3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312"/>
      <c r="AI295" s="312"/>
      <c r="AJ295" s="312"/>
    </row>
    <row r="296" spans="1:3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312"/>
      <c r="AI296" s="312"/>
      <c r="AJ296" s="312"/>
    </row>
    <row r="297" spans="1:3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312"/>
      <c r="AI297" s="312"/>
      <c r="AJ297" s="312"/>
    </row>
    <row r="298" spans="1:3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312"/>
      <c r="AI298" s="312"/>
      <c r="AJ298" s="312"/>
    </row>
    <row r="299" spans="1:3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312"/>
      <c r="AI299" s="312"/>
      <c r="AJ299" s="312"/>
    </row>
    <row r="300" spans="1:3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312"/>
      <c r="AI300" s="312"/>
      <c r="AJ300" s="312"/>
    </row>
    <row r="301" spans="1:3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312"/>
      <c r="AI301" s="312"/>
      <c r="AJ301" s="312"/>
    </row>
    <row r="302" spans="1:3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312"/>
      <c r="AI302" s="312"/>
      <c r="AJ302" s="312"/>
    </row>
    <row r="303" spans="1:3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312"/>
      <c r="AI303" s="312"/>
      <c r="AJ303" s="312"/>
    </row>
    <row r="304" spans="1:3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312"/>
      <c r="AI304" s="312"/>
      <c r="AJ304" s="312"/>
    </row>
    <row r="305" spans="1:3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312"/>
      <c r="AI305" s="312"/>
      <c r="AJ305" s="312"/>
    </row>
    <row r="306" spans="1:3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312"/>
      <c r="AI306" s="312"/>
      <c r="AJ306" s="312"/>
    </row>
    <row r="307" spans="1:3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312"/>
      <c r="AI307" s="312"/>
      <c r="AJ307" s="312"/>
    </row>
    <row r="308" spans="1:3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312"/>
      <c r="AI308" s="312"/>
      <c r="AJ308" s="312"/>
    </row>
    <row r="309" spans="1:3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312"/>
      <c r="AI309" s="312"/>
      <c r="AJ309" s="312"/>
    </row>
    <row r="310" spans="1:3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312"/>
      <c r="AI310" s="312"/>
      <c r="AJ310" s="312"/>
    </row>
    <row r="311" spans="1:3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312"/>
      <c r="AI311" s="312"/>
      <c r="AJ311" s="312"/>
    </row>
    <row r="312" spans="1:3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312"/>
      <c r="AI312" s="312"/>
      <c r="AJ312" s="312"/>
    </row>
    <row r="313" spans="1:3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312"/>
      <c r="AI313" s="312"/>
      <c r="AJ313" s="312"/>
    </row>
    <row r="314" spans="1:3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312"/>
      <c r="AI314" s="312"/>
      <c r="AJ314" s="312"/>
    </row>
    <row r="315" spans="1:3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312"/>
      <c r="AI315" s="312"/>
      <c r="AJ315" s="312"/>
    </row>
    <row r="316" spans="1:3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312"/>
      <c r="AI316" s="312"/>
      <c r="AJ316" s="312"/>
    </row>
    <row r="317" spans="1:3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312"/>
      <c r="AI317" s="312"/>
      <c r="AJ317" s="312"/>
    </row>
    <row r="318" spans="1:3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312"/>
      <c r="AI318" s="312"/>
      <c r="AJ318" s="312"/>
    </row>
    <row r="319" spans="1:3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312"/>
      <c r="AI319" s="312"/>
      <c r="AJ319" s="312"/>
    </row>
    <row r="320" spans="1:3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312"/>
      <c r="AI320" s="312"/>
      <c r="AJ320" s="312"/>
    </row>
    <row r="321" spans="1:3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312"/>
      <c r="AI321" s="312"/>
      <c r="AJ321" s="312"/>
    </row>
    <row r="322" spans="1:3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312"/>
      <c r="AI322" s="312"/>
      <c r="AJ322" s="312"/>
    </row>
    <row r="323" spans="1:3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312"/>
      <c r="AI323" s="312"/>
      <c r="AJ323" s="312"/>
    </row>
    <row r="324" spans="1:3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312"/>
      <c r="AI324" s="312"/>
      <c r="AJ324" s="312"/>
    </row>
    <row r="325" spans="1:3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312"/>
      <c r="AI325" s="312"/>
      <c r="AJ325" s="312"/>
    </row>
    <row r="326" spans="1:3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312"/>
      <c r="AI326" s="312"/>
      <c r="AJ326" s="312"/>
    </row>
    <row r="327" spans="1:3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312"/>
      <c r="AI327" s="312"/>
      <c r="AJ327" s="312"/>
    </row>
    <row r="328" spans="1:3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312"/>
      <c r="AI328" s="312"/>
      <c r="AJ328" s="312"/>
    </row>
    <row r="329" spans="1:3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312"/>
      <c r="AI329" s="312"/>
      <c r="AJ329" s="312"/>
    </row>
    <row r="330" spans="1:3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312"/>
      <c r="AI330" s="312"/>
      <c r="AJ330" s="312"/>
    </row>
    <row r="331" spans="1:3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312"/>
      <c r="AI331" s="312"/>
      <c r="AJ331" s="312"/>
    </row>
    <row r="332" spans="1:3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312"/>
      <c r="AI332" s="312"/>
      <c r="AJ332" s="312"/>
    </row>
    <row r="333" spans="1:3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312"/>
      <c r="AI333" s="312"/>
      <c r="AJ333" s="312"/>
    </row>
    <row r="334" spans="1:3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312"/>
      <c r="AI334" s="312"/>
      <c r="AJ334" s="312"/>
    </row>
    <row r="335" spans="1:3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312"/>
      <c r="AI335" s="312"/>
      <c r="AJ335" s="312"/>
    </row>
    <row r="336" spans="1:3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312"/>
      <c r="AI336" s="312"/>
      <c r="AJ336" s="312"/>
    </row>
    <row r="337" spans="1:3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312"/>
      <c r="AI337" s="312"/>
      <c r="AJ337" s="312"/>
    </row>
    <row r="338" spans="1:3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312"/>
      <c r="AI338" s="312"/>
      <c r="AJ338" s="312"/>
    </row>
    <row r="339" spans="1:3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312"/>
      <c r="AI339" s="312"/>
      <c r="AJ339" s="312"/>
    </row>
    <row r="340" spans="1:3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312"/>
      <c r="AI340" s="312"/>
      <c r="AJ340" s="312"/>
    </row>
    <row r="341" spans="1:3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312"/>
      <c r="AI341" s="312"/>
      <c r="AJ341" s="312"/>
    </row>
    <row r="342" spans="1:3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312"/>
      <c r="AI342" s="312"/>
      <c r="AJ342" s="312"/>
    </row>
    <row r="343" spans="1:3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312"/>
      <c r="AI343" s="312"/>
      <c r="AJ343" s="312"/>
    </row>
    <row r="344" spans="1:3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312"/>
      <c r="AI344" s="312"/>
      <c r="AJ344" s="312"/>
    </row>
    <row r="345" spans="1:3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312"/>
      <c r="AI345" s="312"/>
      <c r="AJ345" s="312"/>
    </row>
    <row r="346" spans="1:3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312"/>
      <c r="AI346" s="312"/>
      <c r="AJ346" s="312"/>
    </row>
    <row r="347" spans="1:3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312"/>
      <c r="AI347" s="312"/>
      <c r="AJ347" s="312"/>
    </row>
    <row r="348" spans="1:3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312"/>
      <c r="AI348" s="312"/>
      <c r="AJ348" s="312"/>
    </row>
    <row r="349" spans="1:3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312"/>
      <c r="AI349" s="312"/>
      <c r="AJ349" s="312"/>
    </row>
    <row r="350" spans="1:3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312"/>
      <c r="AI350" s="312"/>
      <c r="AJ350" s="312"/>
    </row>
    <row r="351" spans="1:3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312"/>
      <c r="AI351" s="312"/>
      <c r="AJ351" s="312"/>
    </row>
    <row r="352" spans="1:3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312"/>
      <c r="AI352" s="312"/>
      <c r="AJ352" s="312"/>
    </row>
    <row r="353" spans="1:3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312"/>
      <c r="AI353" s="312"/>
      <c r="AJ353" s="312"/>
    </row>
    <row r="354" spans="1:3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312"/>
      <c r="AI354" s="312"/>
      <c r="AJ354" s="312"/>
    </row>
    <row r="355" spans="1:3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312"/>
      <c r="AI355" s="312"/>
      <c r="AJ355" s="312"/>
    </row>
    <row r="356" spans="1:3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312"/>
      <c r="AI356" s="312"/>
      <c r="AJ356" s="312"/>
    </row>
    <row r="357" spans="1:3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312"/>
      <c r="AI357" s="312"/>
      <c r="AJ357" s="312"/>
    </row>
    <row r="358" spans="1:3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312"/>
      <c r="AI358" s="312"/>
      <c r="AJ358" s="312"/>
    </row>
    <row r="359" spans="1:3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312"/>
      <c r="AI359" s="312"/>
      <c r="AJ359" s="312"/>
    </row>
    <row r="360" spans="1:3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312"/>
      <c r="AI360" s="312"/>
      <c r="AJ360" s="312"/>
    </row>
    <row r="361" spans="1:3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312"/>
      <c r="AI361" s="312"/>
      <c r="AJ361" s="312"/>
    </row>
    <row r="362" spans="1:3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312"/>
      <c r="AI362" s="312"/>
      <c r="AJ362" s="312"/>
    </row>
    <row r="363" spans="1:3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312"/>
      <c r="AI363" s="312"/>
      <c r="AJ363" s="312"/>
    </row>
    <row r="364" spans="1:3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312"/>
      <c r="AI364" s="312"/>
      <c r="AJ364" s="312"/>
    </row>
    <row r="365" spans="1:3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312"/>
      <c r="AI365" s="312"/>
      <c r="AJ365" s="312"/>
    </row>
    <row r="366" spans="1:3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312"/>
      <c r="AI366" s="312"/>
      <c r="AJ366" s="312"/>
    </row>
    <row r="367" spans="1:3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312"/>
      <c r="AI367" s="312"/>
      <c r="AJ367" s="312"/>
    </row>
    <row r="368" spans="1:3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312"/>
      <c r="AI368" s="312"/>
      <c r="AJ368" s="312"/>
    </row>
    <row r="369" spans="1:3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312"/>
      <c r="AI369" s="312"/>
      <c r="AJ369" s="312"/>
    </row>
    <row r="370" spans="1:3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312"/>
      <c r="AI370" s="312"/>
      <c r="AJ370" s="312"/>
    </row>
    <row r="371" spans="1:3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312"/>
      <c r="AI371" s="312"/>
      <c r="AJ371" s="312"/>
    </row>
    <row r="372" spans="1:3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312"/>
      <c r="AI372" s="312"/>
      <c r="AJ372" s="312"/>
    </row>
    <row r="373" spans="1:3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312"/>
      <c r="AI373" s="312"/>
      <c r="AJ373" s="312"/>
    </row>
    <row r="374" spans="1:3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312"/>
      <c r="AI374" s="312"/>
      <c r="AJ374" s="312"/>
    </row>
    <row r="375" spans="1:3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312"/>
      <c r="AI375" s="312"/>
      <c r="AJ375" s="312"/>
    </row>
    <row r="376" spans="1:3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312"/>
      <c r="AI376" s="312"/>
      <c r="AJ376" s="312"/>
    </row>
    <row r="377" spans="1:3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312"/>
      <c r="AI377" s="312"/>
      <c r="AJ377" s="312"/>
    </row>
    <row r="378" spans="1:3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312"/>
      <c r="AI378" s="312"/>
      <c r="AJ378" s="312"/>
    </row>
    <row r="379" spans="1:3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312"/>
      <c r="AI379" s="312"/>
      <c r="AJ379" s="312"/>
    </row>
    <row r="380" spans="1:3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312"/>
      <c r="AI380" s="312"/>
      <c r="AJ380" s="312"/>
    </row>
    <row r="381" spans="1:3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312"/>
      <c r="AI381" s="312"/>
      <c r="AJ381" s="312"/>
    </row>
    <row r="382" spans="1:3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312"/>
      <c r="AI382" s="312"/>
      <c r="AJ382" s="312"/>
    </row>
    <row r="383" spans="1:3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312"/>
      <c r="AI383" s="312"/>
      <c r="AJ383" s="312"/>
    </row>
    <row r="384" spans="1:3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312"/>
      <c r="AI384" s="312"/>
      <c r="AJ384" s="312"/>
    </row>
    <row r="385" spans="1:3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312"/>
      <c r="AI385" s="312"/>
      <c r="AJ385" s="312"/>
    </row>
    <row r="386" spans="1:3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312"/>
      <c r="AI386" s="312"/>
      <c r="AJ386" s="312"/>
    </row>
    <row r="387" spans="1:3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312"/>
      <c r="AI387" s="312"/>
      <c r="AJ387" s="312"/>
    </row>
    <row r="388" spans="1:3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312"/>
      <c r="AI388" s="312"/>
      <c r="AJ388" s="312"/>
    </row>
    <row r="389" spans="1:3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312"/>
      <c r="AI389" s="312"/>
      <c r="AJ389" s="312"/>
    </row>
    <row r="390" spans="1:3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312"/>
      <c r="AI390" s="312"/>
      <c r="AJ390" s="312"/>
    </row>
    <row r="391" spans="1:3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312"/>
      <c r="AI391" s="312"/>
      <c r="AJ391" s="312"/>
    </row>
    <row r="392" spans="1:3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312"/>
      <c r="AI392" s="312"/>
      <c r="AJ392" s="312"/>
    </row>
    <row r="393" spans="1:3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312"/>
      <c r="AI393" s="312"/>
      <c r="AJ393" s="312"/>
    </row>
    <row r="394" spans="1:3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312"/>
      <c r="AI394" s="312"/>
      <c r="AJ394" s="312"/>
    </row>
    <row r="395" spans="1:3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312"/>
      <c r="AI395" s="312"/>
      <c r="AJ395" s="312"/>
    </row>
    <row r="396" spans="1:3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312"/>
      <c r="AI396" s="312"/>
      <c r="AJ396" s="312"/>
    </row>
    <row r="397" spans="1:3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312"/>
      <c r="AI397" s="312"/>
      <c r="AJ397" s="312"/>
    </row>
    <row r="398" spans="1:3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312"/>
      <c r="AI398" s="312"/>
      <c r="AJ398" s="312"/>
    </row>
    <row r="399" spans="1:3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312"/>
      <c r="AI399" s="312"/>
      <c r="AJ399" s="312"/>
    </row>
    <row r="400" spans="1:3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312"/>
      <c r="AI400" s="312"/>
      <c r="AJ400" s="312"/>
    </row>
    <row r="401" spans="1:3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312"/>
      <c r="AI401" s="312"/>
      <c r="AJ401" s="312"/>
    </row>
    <row r="402" spans="1:3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312"/>
      <c r="AI402" s="312"/>
      <c r="AJ402" s="312"/>
    </row>
    <row r="403" spans="1:3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312"/>
      <c r="AI403" s="312"/>
      <c r="AJ403" s="312"/>
    </row>
    <row r="404" spans="1:3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312"/>
      <c r="AI404" s="312"/>
      <c r="AJ404" s="312"/>
    </row>
    <row r="405" spans="1:3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312"/>
      <c r="AI405" s="312"/>
      <c r="AJ405" s="312"/>
    </row>
    <row r="406" spans="1:3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312"/>
      <c r="AI406" s="312"/>
      <c r="AJ406" s="312"/>
    </row>
    <row r="407" spans="1:3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312"/>
      <c r="AI407" s="312"/>
      <c r="AJ407" s="312"/>
    </row>
    <row r="408" spans="1:3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312"/>
      <c r="AI408" s="312"/>
      <c r="AJ408" s="312"/>
    </row>
    <row r="409" spans="1:3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312"/>
      <c r="AI409" s="312"/>
      <c r="AJ409" s="312"/>
    </row>
    <row r="410" spans="1:3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312"/>
      <c r="AI410" s="312"/>
      <c r="AJ410" s="312"/>
    </row>
    <row r="411" spans="1:3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312"/>
      <c r="AI411" s="312"/>
      <c r="AJ411" s="312"/>
    </row>
    <row r="412" spans="1:3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312"/>
      <c r="AI412" s="312"/>
      <c r="AJ412" s="312"/>
    </row>
    <row r="413" spans="1:3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312"/>
      <c r="AI413" s="312"/>
      <c r="AJ413" s="312"/>
    </row>
    <row r="414" spans="1:3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312"/>
      <c r="AI414" s="312"/>
      <c r="AJ414" s="312"/>
    </row>
    <row r="415" spans="1:3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312"/>
      <c r="AI415" s="312"/>
      <c r="AJ415" s="312"/>
    </row>
    <row r="416" spans="1:3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312"/>
      <c r="AI416" s="312"/>
      <c r="AJ416" s="312"/>
    </row>
    <row r="417" spans="1:3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312"/>
      <c r="AI417" s="312"/>
      <c r="AJ417" s="312"/>
    </row>
    <row r="418" spans="1:3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312"/>
      <c r="AI418" s="312"/>
      <c r="AJ418" s="312"/>
    </row>
    <row r="419" spans="1:3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312"/>
      <c r="AI419" s="312"/>
      <c r="AJ419" s="312"/>
    </row>
    <row r="420" spans="1:3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312"/>
      <c r="AI420" s="312"/>
      <c r="AJ420" s="312"/>
    </row>
    <row r="421" spans="1:3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312"/>
      <c r="AI421" s="312"/>
      <c r="AJ421" s="312"/>
    </row>
    <row r="422" spans="1:3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312"/>
      <c r="AI422" s="312"/>
      <c r="AJ422" s="312"/>
    </row>
    <row r="423" spans="1:3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312"/>
      <c r="AI423" s="312"/>
      <c r="AJ423" s="312"/>
    </row>
    <row r="424" spans="1:3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312"/>
      <c r="AI424" s="312"/>
      <c r="AJ424" s="312"/>
    </row>
    <row r="425" spans="1:3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312"/>
      <c r="AI425" s="312"/>
      <c r="AJ425" s="312"/>
    </row>
    <row r="426" spans="1:3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312"/>
      <c r="AI426" s="312"/>
      <c r="AJ426" s="312"/>
    </row>
    <row r="427" spans="1:3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312"/>
      <c r="AI427" s="312"/>
      <c r="AJ427" s="312"/>
    </row>
    <row r="428" spans="1:3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312"/>
      <c r="AI428" s="312"/>
      <c r="AJ428" s="312"/>
    </row>
    <row r="429" spans="1:3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312"/>
      <c r="AI429" s="312"/>
      <c r="AJ429" s="312"/>
    </row>
    <row r="430" spans="1:3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312"/>
      <c r="AI430" s="312"/>
      <c r="AJ430" s="312"/>
    </row>
    <row r="431" spans="1:3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312"/>
      <c r="AI431" s="312"/>
      <c r="AJ431" s="312"/>
    </row>
    <row r="432" spans="1:3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312"/>
      <c r="AI432" s="312"/>
      <c r="AJ432" s="312"/>
    </row>
    <row r="433" spans="1:3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312"/>
      <c r="AI433" s="312"/>
      <c r="AJ433" s="312"/>
    </row>
    <row r="434" spans="1:3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312"/>
      <c r="AI434" s="312"/>
      <c r="AJ434" s="312"/>
    </row>
    <row r="435" spans="1:3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312"/>
      <c r="AI435" s="312"/>
      <c r="AJ435" s="312"/>
    </row>
    <row r="436" spans="1:3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312"/>
      <c r="AI436" s="312"/>
      <c r="AJ436" s="312"/>
    </row>
    <row r="437" spans="1:3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312"/>
      <c r="AI437" s="312"/>
      <c r="AJ437" s="312"/>
    </row>
    <row r="438" spans="1:3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312"/>
      <c r="AI438" s="312"/>
      <c r="AJ438" s="312"/>
    </row>
    <row r="439" spans="1:3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312"/>
      <c r="AI439" s="312"/>
      <c r="AJ439" s="312"/>
    </row>
    <row r="440" spans="1:3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312"/>
      <c r="AI440" s="312"/>
      <c r="AJ440" s="312"/>
    </row>
    <row r="441" spans="1:3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312"/>
      <c r="AI441" s="312"/>
      <c r="AJ441" s="312"/>
    </row>
    <row r="442" spans="1:3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312"/>
      <c r="AI442" s="312"/>
      <c r="AJ442" s="312"/>
    </row>
    <row r="443" spans="1:3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312"/>
      <c r="AI443" s="312"/>
      <c r="AJ443" s="312"/>
    </row>
    <row r="444" spans="1:3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312"/>
      <c r="AI444" s="312"/>
      <c r="AJ444" s="312"/>
    </row>
    <row r="445" spans="1:3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312"/>
      <c r="AI445" s="312"/>
      <c r="AJ445" s="312"/>
    </row>
    <row r="446" spans="1:3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312"/>
      <c r="AI446" s="312"/>
      <c r="AJ446" s="312"/>
    </row>
    <row r="447" spans="1:3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312"/>
      <c r="AI447" s="312"/>
      <c r="AJ447" s="312"/>
    </row>
    <row r="448" spans="1:3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312"/>
      <c r="AI448" s="312"/>
      <c r="AJ448" s="312"/>
    </row>
    <row r="449" spans="1:3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312"/>
      <c r="AI449" s="312"/>
      <c r="AJ449" s="312"/>
    </row>
    <row r="450" spans="1:3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312"/>
      <c r="AI450" s="312"/>
      <c r="AJ450" s="312"/>
    </row>
    <row r="451" spans="1:3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312"/>
      <c r="AI451" s="312"/>
      <c r="AJ451" s="312"/>
    </row>
    <row r="452" spans="1:3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312"/>
      <c r="AI452" s="312"/>
      <c r="AJ452" s="312"/>
    </row>
    <row r="453" spans="1:3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312"/>
      <c r="AI453" s="312"/>
      <c r="AJ453" s="312"/>
    </row>
    <row r="454" spans="1:3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312"/>
      <c r="AI454" s="312"/>
      <c r="AJ454" s="312"/>
    </row>
    <row r="455" spans="1:3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312"/>
      <c r="AI455" s="312"/>
      <c r="AJ455" s="312"/>
    </row>
    <row r="456" spans="1:3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312"/>
      <c r="AI456" s="312"/>
      <c r="AJ456" s="312"/>
    </row>
    <row r="457" spans="1:3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312"/>
      <c r="AI457" s="312"/>
      <c r="AJ457" s="312"/>
    </row>
    <row r="458" spans="1:3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312"/>
      <c r="AI458" s="312"/>
      <c r="AJ458" s="312"/>
    </row>
    <row r="459" spans="1:3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312"/>
      <c r="AI459" s="312"/>
      <c r="AJ459" s="312"/>
    </row>
    <row r="460" spans="1:3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312"/>
      <c r="AI460" s="312"/>
      <c r="AJ460" s="312"/>
    </row>
    <row r="461" spans="1:3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312"/>
      <c r="AI461" s="312"/>
      <c r="AJ461" s="312"/>
    </row>
    <row r="462" spans="1:3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312"/>
      <c r="AI462" s="312"/>
      <c r="AJ462" s="312"/>
    </row>
    <row r="463" spans="1:3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312"/>
      <c r="AI463" s="312"/>
      <c r="AJ463" s="312"/>
    </row>
    <row r="464" spans="1:3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312"/>
      <c r="AI464" s="312"/>
      <c r="AJ464" s="312"/>
    </row>
    <row r="465" spans="1:3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312"/>
      <c r="AI465" s="312"/>
      <c r="AJ465" s="312"/>
    </row>
    <row r="466" spans="1:3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312"/>
      <c r="AI466" s="312"/>
      <c r="AJ466" s="312"/>
    </row>
    <row r="467" spans="1:3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312"/>
      <c r="AI467" s="312"/>
      <c r="AJ467" s="312"/>
    </row>
    <row r="468" spans="1:3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312"/>
      <c r="AI468" s="312"/>
      <c r="AJ468" s="312"/>
    </row>
    <row r="469" spans="1:3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312"/>
      <c r="AI469" s="312"/>
      <c r="AJ469" s="312"/>
    </row>
    <row r="470" spans="1:3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312"/>
      <c r="AI470" s="312"/>
      <c r="AJ470" s="312"/>
    </row>
    <row r="471" spans="1:3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312"/>
      <c r="AI471" s="312"/>
      <c r="AJ471" s="312"/>
    </row>
    <row r="472" spans="1:3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312"/>
      <c r="AI472" s="312"/>
      <c r="AJ472" s="312"/>
    </row>
    <row r="473" spans="1:3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312"/>
      <c r="AI473" s="312"/>
      <c r="AJ473" s="312"/>
    </row>
    <row r="474" spans="1:3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312"/>
      <c r="AI474" s="312"/>
      <c r="AJ474" s="312"/>
    </row>
    <row r="475" spans="1:3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312"/>
      <c r="AI475" s="312"/>
      <c r="AJ475" s="312"/>
    </row>
    <row r="476" spans="1:3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312"/>
      <c r="AI476" s="312"/>
      <c r="AJ476" s="312"/>
    </row>
    <row r="477" spans="1:3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312"/>
      <c r="AI477" s="312"/>
      <c r="AJ477" s="312"/>
    </row>
    <row r="478" spans="1:3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312"/>
      <c r="AI478" s="312"/>
      <c r="AJ478" s="312"/>
    </row>
    <row r="479" spans="1:3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312"/>
      <c r="AI479" s="312"/>
      <c r="AJ479" s="312"/>
    </row>
    <row r="480" spans="1:3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312"/>
      <c r="AI480" s="312"/>
      <c r="AJ480" s="312"/>
    </row>
    <row r="481" spans="1:3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312"/>
      <c r="AI481" s="312"/>
      <c r="AJ481" s="312"/>
    </row>
    <row r="482" spans="1:3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312"/>
      <c r="AI482" s="312"/>
      <c r="AJ482" s="312"/>
    </row>
    <row r="483" spans="1:3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312"/>
      <c r="AI483" s="312"/>
      <c r="AJ483" s="312"/>
    </row>
    <row r="484" spans="1:3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312"/>
      <c r="AI484" s="312"/>
      <c r="AJ484" s="312"/>
    </row>
    <row r="485" spans="1:3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312"/>
      <c r="AI485" s="312"/>
      <c r="AJ485" s="312"/>
    </row>
    <row r="486" spans="1:3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312"/>
      <c r="AI486" s="312"/>
      <c r="AJ486" s="312"/>
    </row>
    <row r="487" spans="1:3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312"/>
      <c r="AI487" s="312"/>
      <c r="AJ487" s="312"/>
    </row>
    <row r="488" spans="1:3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312"/>
      <c r="AI488" s="312"/>
      <c r="AJ488" s="312"/>
    </row>
    <row r="489" spans="1:3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312"/>
      <c r="AI489" s="312"/>
      <c r="AJ489" s="312"/>
    </row>
    <row r="490" spans="1:3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312"/>
      <c r="AI490" s="312"/>
      <c r="AJ490" s="312"/>
    </row>
    <row r="491" spans="1:3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312"/>
      <c r="AI491" s="312"/>
      <c r="AJ491" s="312"/>
    </row>
    <row r="492" spans="1:3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312"/>
      <c r="AI492" s="312"/>
      <c r="AJ492" s="312"/>
    </row>
    <row r="493" spans="1:3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312"/>
      <c r="AI493" s="312"/>
      <c r="AJ493" s="312"/>
    </row>
    <row r="494" spans="1:3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312"/>
      <c r="AI494" s="312"/>
      <c r="AJ494" s="312"/>
    </row>
    <row r="495" spans="1:3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312"/>
      <c r="AI495" s="312"/>
      <c r="AJ495" s="312"/>
    </row>
    <row r="496" spans="1:3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312"/>
      <c r="AI496" s="312"/>
      <c r="AJ496" s="312"/>
    </row>
    <row r="497" spans="1:3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312"/>
      <c r="AI497" s="312"/>
      <c r="AJ497" s="312"/>
    </row>
    <row r="498" spans="1:3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312"/>
      <c r="AI498" s="312"/>
      <c r="AJ498" s="312"/>
    </row>
    <row r="499" spans="1:3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312"/>
      <c r="AI499" s="312"/>
      <c r="AJ499" s="312"/>
    </row>
    <row r="500" spans="1:3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312"/>
      <c r="AI500" s="312"/>
      <c r="AJ500" s="312"/>
    </row>
    <row r="501" spans="1:3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312"/>
      <c r="AI501" s="312"/>
      <c r="AJ501" s="312"/>
    </row>
    <row r="502" spans="1:3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312"/>
      <c r="AI502" s="312"/>
      <c r="AJ502" s="312"/>
    </row>
    <row r="503" spans="1:3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312"/>
      <c r="AI503" s="312"/>
      <c r="AJ503" s="312"/>
    </row>
    <row r="504" spans="1:3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312"/>
      <c r="AI504" s="312"/>
      <c r="AJ504" s="312"/>
    </row>
    <row r="505" spans="1:3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312"/>
      <c r="AI505" s="312"/>
      <c r="AJ505" s="312"/>
    </row>
    <row r="506" spans="1:3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312"/>
      <c r="AI506" s="312"/>
      <c r="AJ506" s="312"/>
    </row>
    <row r="507" spans="1:3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312"/>
      <c r="AI507" s="312"/>
      <c r="AJ507" s="312"/>
    </row>
    <row r="508" spans="1:3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312"/>
      <c r="AI508" s="312"/>
      <c r="AJ508" s="312"/>
    </row>
    <row r="509" spans="1:3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312"/>
      <c r="AI509" s="312"/>
      <c r="AJ509" s="312"/>
    </row>
    <row r="510" spans="1:3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312"/>
      <c r="AI510" s="312"/>
      <c r="AJ510" s="312"/>
    </row>
    <row r="511" spans="1:3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312"/>
      <c r="AI511" s="312"/>
      <c r="AJ511" s="312"/>
    </row>
    <row r="512" spans="1:3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312"/>
      <c r="AI512" s="312"/>
      <c r="AJ512" s="312"/>
    </row>
    <row r="513" spans="1:3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312"/>
      <c r="AI513" s="312"/>
      <c r="AJ513" s="312"/>
    </row>
    <row r="514" spans="1:3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312"/>
      <c r="AI514" s="312"/>
      <c r="AJ514" s="312"/>
    </row>
    <row r="515" spans="1:3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312"/>
      <c r="AI515" s="312"/>
      <c r="AJ515" s="312"/>
    </row>
    <row r="516" spans="1:3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312"/>
      <c r="AI516" s="312"/>
      <c r="AJ516" s="312"/>
    </row>
    <row r="517" spans="1:3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312"/>
      <c r="AI517" s="312"/>
      <c r="AJ517" s="312"/>
    </row>
    <row r="518" spans="1:3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312"/>
      <c r="AI518" s="312"/>
      <c r="AJ518" s="312"/>
    </row>
    <row r="519" spans="1:3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312"/>
      <c r="AI519" s="312"/>
      <c r="AJ519" s="312"/>
    </row>
    <row r="520" spans="1:3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312"/>
      <c r="AI520" s="312"/>
      <c r="AJ520" s="312"/>
    </row>
    <row r="521" spans="1:3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312"/>
      <c r="AI521" s="312"/>
      <c r="AJ521" s="312"/>
    </row>
    <row r="522" spans="1:3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312"/>
      <c r="AI522" s="312"/>
      <c r="AJ522" s="312"/>
    </row>
    <row r="523" spans="1:3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312"/>
      <c r="AI523" s="312"/>
      <c r="AJ523" s="312"/>
    </row>
    <row r="524" spans="1:3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312"/>
      <c r="AI524" s="312"/>
      <c r="AJ524" s="312"/>
    </row>
    <row r="525" spans="1:3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312"/>
      <c r="AI525" s="312"/>
      <c r="AJ525" s="312"/>
    </row>
    <row r="526" spans="1:3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312"/>
      <c r="AI526" s="312"/>
      <c r="AJ526" s="312"/>
    </row>
    <row r="527" spans="1:3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312"/>
      <c r="AI527" s="312"/>
      <c r="AJ527" s="312"/>
    </row>
    <row r="528" spans="1:3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312"/>
      <c r="AI528" s="312"/>
      <c r="AJ528" s="312"/>
    </row>
    <row r="529" spans="1:3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312"/>
      <c r="AI529" s="312"/>
      <c r="AJ529" s="312"/>
    </row>
    <row r="530" spans="1:3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312"/>
      <c r="AI530" s="312"/>
      <c r="AJ530" s="312"/>
    </row>
    <row r="531" spans="1:3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312"/>
      <c r="AI531" s="312"/>
      <c r="AJ531" s="312"/>
    </row>
    <row r="532" spans="1:3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312"/>
      <c r="AI532" s="312"/>
      <c r="AJ532" s="312"/>
    </row>
    <row r="533" spans="1:3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312"/>
      <c r="AI533" s="312"/>
      <c r="AJ533" s="312"/>
    </row>
    <row r="534" spans="1:3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312"/>
      <c r="AI534" s="312"/>
      <c r="AJ534" s="312"/>
    </row>
    <row r="535" spans="1:3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312"/>
      <c r="AI535" s="312"/>
      <c r="AJ535" s="312"/>
    </row>
    <row r="536" spans="1:3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312"/>
      <c r="AI536" s="312"/>
      <c r="AJ536" s="312"/>
    </row>
    <row r="537" spans="1:3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312"/>
      <c r="AI537" s="312"/>
      <c r="AJ537" s="312"/>
    </row>
    <row r="538" spans="1:3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312"/>
      <c r="AI538" s="312"/>
      <c r="AJ538" s="312"/>
    </row>
    <row r="539" spans="1:3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312"/>
      <c r="AI539" s="312"/>
      <c r="AJ539" s="312"/>
    </row>
    <row r="540" spans="1:3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312"/>
      <c r="AI540" s="312"/>
      <c r="AJ540" s="312"/>
    </row>
    <row r="541" spans="1:3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312"/>
      <c r="AI541" s="312"/>
      <c r="AJ541" s="312"/>
    </row>
    <row r="542" spans="1:3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312"/>
      <c r="AI542" s="312"/>
      <c r="AJ542" s="312"/>
    </row>
    <row r="543" spans="1:3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312"/>
      <c r="AI543" s="312"/>
      <c r="AJ543" s="312"/>
    </row>
    <row r="544" spans="1:3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312"/>
      <c r="AI544" s="312"/>
      <c r="AJ544" s="312"/>
    </row>
    <row r="545" spans="1:3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312"/>
      <c r="AI545" s="312"/>
      <c r="AJ545" s="312"/>
    </row>
    <row r="546" spans="1:3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312"/>
      <c r="AI546" s="312"/>
      <c r="AJ546" s="312"/>
    </row>
    <row r="547" spans="1:3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312"/>
      <c r="AI547" s="312"/>
      <c r="AJ547" s="312"/>
    </row>
    <row r="548" spans="1:3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312"/>
      <c r="AI548" s="312"/>
      <c r="AJ548" s="312"/>
    </row>
    <row r="549" spans="1:3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312"/>
      <c r="AI549" s="312"/>
      <c r="AJ549" s="312"/>
    </row>
    <row r="550" spans="1:3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312"/>
      <c r="AI550" s="312"/>
      <c r="AJ550" s="312"/>
    </row>
    <row r="551" spans="1:3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312"/>
      <c r="AI551" s="312"/>
      <c r="AJ551" s="312"/>
    </row>
    <row r="552" spans="1:3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312"/>
      <c r="AI552" s="312"/>
      <c r="AJ552" s="312"/>
    </row>
    <row r="553" spans="1:3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312"/>
      <c r="AI553" s="312"/>
      <c r="AJ553" s="312"/>
    </row>
    <row r="554" spans="1:3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312"/>
      <c r="AI554" s="312"/>
      <c r="AJ554" s="312"/>
    </row>
    <row r="555" spans="1:3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312"/>
      <c r="AI555" s="312"/>
      <c r="AJ555" s="312"/>
    </row>
    <row r="556" spans="1:3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312"/>
      <c r="AI556" s="312"/>
      <c r="AJ556" s="312"/>
    </row>
    <row r="557" spans="1:3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312"/>
      <c r="AI557" s="312"/>
      <c r="AJ557" s="312"/>
    </row>
    <row r="558" spans="1:3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312"/>
      <c r="AI558" s="312"/>
      <c r="AJ558" s="312"/>
    </row>
    <row r="559" spans="1:3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312"/>
      <c r="AI559" s="312"/>
      <c r="AJ559" s="312"/>
    </row>
    <row r="560" spans="1:3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312"/>
      <c r="AI560" s="312"/>
      <c r="AJ560" s="312"/>
    </row>
    <row r="561" spans="1:3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312"/>
      <c r="AI561" s="312"/>
      <c r="AJ561" s="312"/>
    </row>
    <row r="562" spans="1:3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312"/>
      <c r="AI562" s="312"/>
      <c r="AJ562" s="312"/>
    </row>
    <row r="563" spans="1:3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312"/>
      <c r="AI563" s="312"/>
      <c r="AJ563" s="312"/>
    </row>
    <row r="564" spans="1:3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312"/>
      <c r="AI564" s="312"/>
      <c r="AJ564" s="312"/>
    </row>
    <row r="565" spans="1:3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312"/>
      <c r="AI565" s="312"/>
      <c r="AJ565" s="312"/>
    </row>
    <row r="566" spans="1:3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312"/>
      <c r="AI566" s="312"/>
      <c r="AJ566" s="312"/>
    </row>
    <row r="567" spans="1:3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312"/>
      <c r="AI567" s="312"/>
      <c r="AJ567" s="312"/>
    </row>
    <row r="568" spans="1:3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312"/>
      <c r="AI568" s="312"/>
      <c r="AJ568" s="312"/>
    </row>
    <row r="569" spans="1:3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312"/>
      <c r="AI569" s="312"/>
      <c r="AJ569" s="312"/>
    </row>
    <row r="570" spans="1:3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312"/>
      <c r="AI570" s="312"/>
      <c r="AJ570" s="312"/>
    </row>
    <row r="571" spans="1:3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312"/>
      <c r="AI571" s="312"/>
      <c r="AJ571" s="312"/>
    </row>
    <row r="572" spans="1:3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312"/>
      <c r="AI572" s="312"/>
      <c r="AJ572" s="312"/>
    </row>
    <row r="573" spans="1:3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312"/>
      <c r="AI573" s="312"/>
      <c r="AJ573" s="312"/>
    </row>
    <row r="574" spans="1:3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312"/>
      <c r="AI574" s="312"/>
      <c r="AJ574" s="312"/>
    </row>
    <row r="575" spans="1:3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312"/>
      <c r="AI575" s="312"/>
      <c r="AJ575" s="312"/>
    </row>
    <row r="576" spans="1:3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312"/>
      <c r="AI576" s="312"/>
      <c r="AJ576" s="312"/>
    </row>
    <row r="577" spans="1:3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312"/>
      <c r="AI577" s="312"/>
      <c r="AJ577" s="312"/>
    </row>
    <row r="578" spans="1:3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312"/>
      <c r="AI578" s="312"/>
      <c r="AJ578" s="312"/>
    </row>
    <row r="579" spans="1:3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312"/>
      <c r="AI579" s="312"/>
      <c r="AJ579" s="312"/>
    </row>
    <row r="580" spans="1:3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312"/>
      <c r="AI580" s="312"/>
      <c r="AJ580" s="312"/>
    </row>
    <row r="581" spans="1:3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312"/>
      <c r="AI581" s="312"/>
      <c r="AJ581" s="312"/>
    </row>
    <row r="582" spans="1:3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312"/>
      <c r="AI582" s="312"/>
      <c r="AJ582" s="312"/>
    </row>
    <row r="583" spans="1:3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312"/>
      <c r="AI583" s="312"/>
      <c r="AJ583" s="312"/>
    </row>
    <row r="584" spans="1:3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312"/>
      <c r="AI584" s="312"/>
      <c r="AJ584" s="312"/>
    </row>
    <row r="585" spans="1:3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312"/>
      <c r="AI585" s="312"/>
      <c r="AJ585" s="312"/>
    </row>
    <row r="586" spans="1:3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312"/>
      <c r="AI586" s="312"/>
      <c r="AJ586" s="312"/>
    </row>
    <row r="587" spans="1:3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312"/>
      <c r="AI587" s="312"/>
      <c r="AJ587" s="312"/>
    </row>
    <row r="588" spans="1:3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312"/>
      <c r="AI588" s="312"/>
      <c r="AJ588" s="312"/>
    </row>
    <row r="589" spans="1:3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312"/>
      <c r="AI589" s="312"/>
      <c r="AJ589" s="312"/>
    </row>
    <row r="590" spans="1:3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312"/>
      <c r="AI590" s="312"/>
      <c r="AJ590" s="312"/>
    </row>
    <row r="591" spans="1:3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312"/>
      <c r="AI591" s="312"/>
      <c r="AJ591" s="312"/>
    </row>
    <row r="592" spans="1:3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312"/>
      <c r="AI592" s="312"/>
      <c r="AJ592" s="312"/>
    </row>
    <row r="593" spans="1:3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312"/>
      <c r="AI593" s="312"/>
      <c r="AJ593" s="312"/>
    </row>
    <row r="594" spans="1:3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312"/>
      <c r="AI594" s="312"/>
      <c r="AJ594" s="312"/>
    </row>
    <row r="595" spans="1:3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312"/>
      <c r="AI595" s="312"/>
      <c r="AJ595" s="312"/>
    </row>
    <row r="596" spans="1:3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312"/>
      <c r="AI596" s="312"/>
      <c r="AJ596" s="312"/>
    </row>
    <row r="597" spans="1:3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312"/>
      <c r="AI597" s="312"/>
      <c r="AJ597" s="312"/>
    </row>
    <row r="598" spans="1:3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312"/>
      <c r="AI598" s="312"/>
      <c r="AJ598" s="312"/>
    </row>
    <row r="599" spans="1:3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312"/>
      <c r="AI599" s="312"/>
      <c r="AJ599" s="312"/>
    </row>
    <row r="600" spans="1:3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312"/>
      <c r="AI600" s="312"/>
      <c r="AJ600" s="312"/>
    </row>
    <row r="601" spans="1:3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312"/>
      <c r="AI601" s="312"/>
      <c r="AJ601" s="312"/>
    </row>
    <row r="602" spans="1:3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312"/>
      <c r="AI602" s="312"/>
      <c r="AJ602" s="312"/>
    </row>
    <row r="603" spans="1:3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312"/>
      <c r="AI603" s="312"/>
      <c r="AJ603" s="312"/>
    </row>
    <row r="604" spans="1:3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312"/>
      <c r="AI604" s="312"/>
      <c r="AJ604" s="312"/>
    </row>
    <row r="605" spans="1:3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312"/>
      <c r="AI605" s="312"/>
      <c r="AJ605" s="312"/>
    </row>
    <row r="606" spans="1:3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312"/>
      <c r="AI606" s="312"/>
      <c r="AJ606" s="312"/>
    </row>
    <row r="607" spans="1:3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312"/>
      <c r="AI607" s="312"/>
      <c r="AJ607" s="312"/>
    </row>
    <row r="608" spans="1:3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312"/>
      <c r="AI608" s="312"/>
      <c r="AJ608" s="312"/>
    </row>
    <row r="609" spans="1:3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312"/>
      <c r="AI609" s="312"/>
      <c r="AJ609" s="312"/>
    </row>
    <row r="610" spans="1:3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312"/>
      <c r="AI610" s="312"/>
      <c r="AJ610" s="312"/>
    </row>
    <row r="611" spans="1:3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312"/>
      <c r="AI611" s="312"/>
      <c r="AJ611" s="312"/>
    </row>
    <row r="612" spans="1:3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312"/>
      <c r="AI612" s="312"/>
      <c r="AJ612" s="312"/>
    </row>
    <row r="613" spans="1:3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312"/>
      <c r="AI613" s="312"/>
      <c r="AJ613" s="312"/>
    </row>
    <row r="614" spans="1:3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312"/>
      <c r="AI614" s="312"/>
      <c r="AJ614" s="312"/>
    </row>
    <row r="615" spans="1:3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312"/>
      <c r="AI615" s="312"/>
      <c r="AJ615" s="312"/>
    </row>
    <row r="616" spans="1:3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312"/>
      <c r="AI616" s="312"/>
      <c r="AJ616" s="312"/>
    </row>
    <row r="617" spans="1:3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312"/>
      <c r="AI617" s="312"/>
      <c r="AJ617" s="312"/>
    </row>
    <row r="618" spans="1:3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312"/>
      <c r="AI618" s="312"/>
      <c r="AJ618" s="312"/>
    </row>
    <row r="619" spans="1:3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312"/>
      <c r="AI619" s="312"/>
      <c r="AJ619" s="312"/>
    </row>
    <row r="620" spans="1:3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312"/>
      <c r="AI620" s="312"/>
      <c r="AJ620" s="312"/>
    </row>
    <row r="621" spans="1:3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312"/>
      <c r="AI621" s="312"/>
      <c r="AJ621" s="312"/>
    </row>
    <row r="622" spans="1:3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312"/>
      <c r="AI622" s="312"/>
      <c r="AJ622" s="312"/>
    </row>
    <row r="623" spans="1:3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312"/>
      <c r="AI623" s="312"/>
      <c r="AJ623" s="312"/>
    </row>
    <row r="624" spans="1:3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312"/>
      <c r="AI624" s="312"/>
      <c r="AJ624" s="312"/>
    </row>
    <row r="625" spans="1:3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312"/>
      <c r="AI625" s="312"/>
      <c r="AJ625" s="312"/>
    </row>
    <row r="626" spans="1:3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312"/>
      <c r="AI626" s="312"/>
      <c r="AJ626" s="312"/>
    </row>
    <row r="627" spans="1:3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312"/>
      <c r="AI627" s="312"/>
      <c r="AJ627" s="312"/>
    </row>
    <row r="628" spans="1:3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312"/>
      <c r="AI628" s="312"/>
      <c r="AJ628" s="312"/>
    </row>
    <row r="629" spans="1:3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312"/>
      <c r="AI629" s="312"/>
      <c r="AJ629" s="312"/>
    </row>
    <row r="630" spans="1:3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312"/>
      <c r="AI630" s="312"/>
      <c r="AJ630" s="312"/>
    </row>
    <row r="631" spans="1:3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312"/>
      <c r="AI631" s="312"/>
      <c r="AJ631" s="312"/>
    </row>
    <row r="632" spans="1:3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312"/>
      <c r="AI632" s="312"/>
      <c r="AJ632" s="312"/>
    </row>
    <row r="633" spans="1:3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312"/>
      <c r="AI633" s="312"/>
      <c r="AJ633" s="312"/>
    </row>
    <row r="634" spans="1:3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312"/>
      <c r="AI634" s="312"/>
      <c r="AJ634" s="312"/>
    </row>
    <row r="635" spans="1:3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312"/>
      <c r="AI635" s="312"/>
      <c r="AJ635" s="312"/>
    </row>
    <row r="636" spans="1:3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312"/>
      <c r="AI636" s="312"/>
      <c r="AJ636" s="312"/>
    </row>
    <row r="637" spans="1:3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312"/>
      <c r="AI637" s="312"/>
      <c r="AJ637" s="312"/>
    </row>
    <row r="638" spans="1:3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312"/>
      <c r="AI638" s="312"/>
      <c r="AJ638" s="312"/>
    </row>
    <row r="639" spans="1:3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312"/>
      <c r="AI639" s="312"/>
      <c r="AJ639" s="312"/>
    </row>
    <row r="640" spans="1:3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312"/>
      <c r="AI640" s="312"/>
      <c r="AJ640" s="312"/>
    </row>
    <row r="641" spans="1:3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312"/>
      <c r="AI641" s="312"/>
      <c r="AJ641" s="312"/>
    </row>
    <row r="642" spans="1:3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312"/>
      <c r="AI642" s="312"/>
      <c r="AJ642" s="312"/>
    </row>
    <row r="643" spans="1:3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312"/>
      <c r="AI643" s="312"/>
      <c r="AJ643" s="312"/>
    </row>
    <row r="644" spans="1:3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312"/>
      <c r="AI644" s="312"/>
      <c r="AJ644" s="312"/>
    </row>
    <row r="645" spans="1:3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312"/>
      <c r="AI645" s="312"/>
      <c r="AJ645" s="312"/>
    </row>
    <row r="646" spans="1:3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312"/>
      <c r="AI646" s="312"/>
      <c r="AJ646" s="312"/>
    </row>
    <row r="647" spans="1:3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312"/>
      <c r="AI647" s="312"/>
      <c r="AJ647" s="312"/>
    </row>
    <row r="648" spans="1:3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312"/>
      <c r="AI648" s="312"/>
      <c r="AJ648" s="312"/>
    </row>
    <row r="649" spans="1:3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312"/>
      <c r="AI649" s="312"/>
      <c r="AJ649" s="312"/>
    </row>
    <row r="650" spans="1:3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312"/>
      <c r="AI650" s="312"/>
      <c r="AJ650" s="312"/>
    </row>
    <row r="651" spans="1:3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312"/>
      <c r="AI651" s="312"/>
      <c r="AJ651" s="312"/>
    </row>
    <row r="652" spans="1:3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312"/>
      <c r="AI652" s="312"/>
      <c r="AJ652" s="312"/>
    </row>
    <row r="653" spans="1:3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312"/>
      <c r="AI653" s="312"/>
      <c r="AJ653" s="312"/>
    </row>
    <row r="654" spans="1:3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312"/>
      <c r="AI654" s="312"/>
      <c r="AJ654" s="312"/>
    </row>
    <row r="655" spans="1:3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312"/>
      <c r="AI655" s="312"/>
      <c r="AJ655" s="312"/>
    </row>
    <row r="656" spans="1:3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312"/>
      <c r="AI656" s="312"/>
      <c r="AJ656" s="312"/>
    </row>
    <row r="657" spans="1:3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312"/>
      <c r="AI657" s="312"/>
      <c r="AJ657" s="312"/>
    </row>
    <row r="658" spans="1:3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312"/>
      <c r="AI658" s="312"/>
      <c r="AJ658" s="312"/>
    </row>
    <row r="659" spans="1:3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312"/>
      <c r="AI659" s="312"/>
      <c r="AJ659" s="312"/>
    </row>
    <row r="660" spans="1:3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312"/>
      <c r="AI660" s="312"/>
      <c r="AJ660" s="312"/>
    </row>
    <row r="661" spans="1:3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312"/>
      <c r="AI661" s="312"/>
      <c r="AJ661" s="312"/>
    </row>
    <row r="662" spans="1:3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312"/>
      <c r="AI662" s="312"/>
      <c r="AJ662" s="312"/>
    </row>
    <row r="663" spans="1:3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312"/>
      <c r="AI663" s="312"/>
      <c r="AJ663" s="312"/>
    </row>
    <row r="664" spans="1:3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312"/>
      <c r="AI664" s="312"/>
      <c r="AJ664" s="312"/>
    </row>
    <row r="665" spans="1:3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312"/>
      <c r="AI665" s="312"/>
      <c r="AJ665" s="312"/>
    </row>
    <row r="666" spans="1:3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312"/>
      <c r="AI666" s="312"/>
      <c r="AJ666" s="312"/>
    </row>
    <row r="667" spans="1:3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312"/>
      <c r="AI667" s="312"/>
      <c r="AJ667" s="312"/>
    </row>
    <row r="668" spans="1:3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312"/>
      <c r="AI668" s="312"/>
      <c r="AJ668" s="312"/>
    </row>
    <row r="669" spans="1:3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312"/>
      <c r="AI669" s="312"/>
      <c r="AJ669" s="312"/>
    </row>
    <row r="670" spans="1:3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312"/>
      <c r="AI670" s="312"/>
      <c r="AJ670" s="312"/>
    </row>
    <row r="671" spans="1:3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312"/>
      <c r="AI671" s="312"/>
      <c r="AJ671" s="312"/>
    </row>
    <row r="672" spans="1:3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312"/>
      <c r="AI672" s="312"/>
      <c r="AJ672" s="312"/>
    </row>
    <row r="673" spans="1:3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312"/>
      <c r="AI673" s="312"/>
      <c r="AJ673" s="312"/>
    </row>
    <row r="674" spans="1:3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312"/>
      <c r="AI674" s="312"/>
      <c r="AJ674" s="312"/>
    </row>
    <row r="675" spans="1:3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312"/>
      <c r="AI675" s="312"/>
      <c r="AJ675" s="312"/>
    </row>
    <row r="676" spans="1:3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312"/>
      <c r="AI676" s="312"/>
      <c r="AJ676" s="312"/>
    </row>
    <row r="677" spans="1:3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312"/>
      <c r="AI677" s="312"/>
      <c r="AJ677" s="312"/>
    </row>
    <row r="678" spans="1:3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312"/>
      <c r="AI678" s="312"/>
      <c r="AJ678" s="312"/>
    </row>
    <row r="679" spans="1:3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312"/>
      <c r="AI679" s="312"/>
      <c r="AJ679" s="312"/>
    </row>
    <row r="680" spans="1:3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312"/>
      <c r="AI680" s="312"/>
      <c r="AJ680" s="312"/>
    </row>
    <row r="681" spans="1:3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312"/>
      <c r="AI681" s="312"/>
      <c r="AJ681" s="312"/>
    </row>
    <row r="682" spans="1:3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312"/>
      <c r="AI682" s="312"/>
      <c r="AJ682" s="312"/>
    </row>
    <row r="683" spans="1:3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312"/>
      <c r="AI683" s="312"/>
      <c r="AJ683" s="312"/>
    </row>
    <row r="684" spans="1:3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312"/>
      <c r="AI684" s="312"/>
      <c r="AJ684" s="312"/>
    </row>
    <row r="685" spans="1:3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312"/>
      <c r="AI685" s="312"/>
      <c r="AJ685" s="312"/>
    </row>
    <row r="686" spans="1:3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312"/>
      <c r="AI686" s="312"/>
      <c r="AJ686" s="312"/>
    </row>
    <row r="687" spans="1:3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312"/>
      <c r="AI687" s="312"/>
      <c r="AJ687" s="312"/>
    </row>
    <row r="688" spans="1:3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312"/>
      <c r="AI688" s="312"/>
      <c r="AJ688" s="312"/>
    </row>
    <row r="689" spans="1:3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312"/>
      <c r="AI689" s="312"/>
      <c r="AJ689" s="312"/>
    </row>
    <row r="690" spans="1:3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312"/>
      <c r="AI690" s="312"/>
      <c r="AJ690" s="312"/>
    </row>
    <row r="691" spans="1:3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312"/>
      <c r="AI691" s="312"/>
      <c r="AJ691" s="312"/>
    </row>
    <row r="692" spans="1:3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312"/>
      <c r="AI692" s="312"/>
      <c r="AJ692" s="312"/>
    </row>
    <row r="693" spans="1:3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312"/>
      <c r="AI693" s="312"/>
      <c r="AJ693" s="312"/>
    </row>
    <row r="694" spans="1:3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312"/>
      <c r="AI694" s="312"/>
      <c r="AJ694" s="312"/>
    </row>
    <row r="695" spans="1:3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312"/>
      <c r="AI695" s="312"/>
      <c r="AJ695" s="312"/>
    </row>
    <row r="696" spans="1:3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312"/>
      <c r="AI696" s="312"/>
      <c r="AJ696" s="312"/>
    </row>
    <row r="697" spans="1:3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312"/>
      <c r="AI697" s="312"/>
      <c r="AJ697" s="312"/>
    </row>
    <row r="698" spans="1:3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312"/>
      <c r="AI698" s="312"/>
      <c r="AJ698" s="312"/>
    </row>
    <row r="699" spans="1:3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312"/>
      <c r="AI699" s="312"/>
      <c r="AJ699" s="312"/>
    </row>
    <row r="700" spans="1:3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312"/>
      <c r="AI700" s="312"/>
      <c r="AJ700" s="312"/>
    </row>
    <row r="701" spans="1:3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312"/>
      <c r="AI701" s="312"/>
      <c r="AJ701" s="312"/>
    </row>
    <row r="702" spans="1:3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312"/>
      <c r="AI702" s="312"/>
      <c r="AJ702" s="312"/>
    </row>
    <row r="703" spans="1:3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312"/>
      <c r="AI703" s="312"/>
      <c r="AJ703" s="312"/>
    </row>
    <row r="704" spans="1:3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312"/>
      <c r="AI704" s="312"/>
      <c r="AJ704" s="312"/>
    </row>
    <row r="705" spans="1:3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312"/>
      <c r="AI705" s="312"/>
      <c r="AJ705" s="312"/>
    </row>
    <row r="706" spans="1:3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312"/>
      <c r="AI706" s="312"/>
      <c r="AJ706" s="312"/>
    </row>
    <row r="707" spans="1:3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312"/>
      <c r="AI707" s="312"/>
      <c r="AJ707" s="312"/>
    </row>
    <row r="708" spans="1:3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312"/>
      <c r="AI708" s="312"/>
      <c r="AJ708" s="312"/>
    </row>
    <row r="709" spans="1:3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312"/>
      <c r="AI709" s="312"/>
      <c r="AJ709" s="312"/>
    </row>
    <row r="710" spans="1:3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312"/>
      <c r="AI710" s="312"/>
      <c r="AJ710" s="312"/>
    </row>
    <row r="711" spans="1:3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312"/>
      <c r="AI711" s="312"/>
      <c r="AJ711" s="312"/>
    </row>
    <row r="712" spans="1:3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312"/>
      <c r="AI712" s="312"/>
      <c r="AJ712" s="312"/>
    </row>
    <row r="713" spans="1:3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312"/>
      <c r="AI713" s="312"/>
      <c r="AJ713" s="312"/>
    </row>
    <row r="714" spans="1:3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312"/>
      <c r="AI714" s="312"/>
      <c r="AJ714" s="312"/>
    </row>
    <row r="715" spans="1:3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312"/>
      <c r="AI715" s="312"/>
      <c r="AJ715" s="312"/>
    </row>
    <row r="716" spans="1:3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312"/>
      <c r="AI716" s="312"/>
      <c r="AJ716" s="312"/>
    </row>
    <row r="717" spans="1:3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312"/>
      <c r="AI717" s="312"/>
      <c r="AJ717" s="312"/>
    </row>
    <row r="718" spans="1:3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312"/>
      <c r="AI718" s="312"/>
      <c r="AJ718" s="312"/>
    </row>
    <row r="719" spans="1:3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312"/>
      <c r="AI719" s="312"/>
      <c r="AJ719" s="312"/>
    </row>
    <row r="720" spans="1:3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312"/>
      <c r="AI720" s="312"/>
      <c r="AJ720" s="312"/>
    </row>
    <row r="721" spans="1:3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312"/>
      <c r="AI721" s="312"/>
      <c r="AJ721" s="312"/>
    </row>
    <row r="722" spans="1:3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312"/>
      <c r="AI722" s="312"/>
      <c r="AJ722" s="312"/>
    </row>
    <row r="723" spans="1:3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312"/>
      <c r="AI723" s="312"/>
      <c r="AJ723" s="312"/>
    </row>
    <row r="724" spans="1:3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312"/>
      <c r="AI724" s="312"/>
      <c r="AJ724" s="312"/>
    </row>
    <row r="725" spans="1:3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312"/>
      <c r="AI725" s="312"/>
      <c r="AJ725" s="312"/>
    </row>
    <row r="726" spans="1:3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312"/>
      <c r="AI726" s="312"/>
      <c r="AJ726" s="312"/>
    </row>
    <row r="727" spans="1:3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312"/>
      <c r="AI727" s="312"/>
      <c r="AJ727" s="312"/>
    </row>
    <row r="728" spans="1:3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312"/>
      <c r="AI728" s="312"/>
      <c r="AJ728" s="312"/>
    </row>
    <row r="729" spans="1:3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312"/>
      <c r="AI729" s="312"/>
      <c r="AJ729" s="312"/>
    </row>
    <row r="730" spans="1:3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312"/>
      <c r="AI730" s="312"/>
      <c r="AJ730" s="312"/>
    </row>
    <row r="731" spans="1:3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312"/>
      <c r="AI731" s="312"/>
      <c r="AJ731" s="312"/>
    </row>
    <row r="732" spans="1:3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312"/>
      <c r="AI732" s="312"/>
      <c r="AJ732" s="312"/>
    </row>
    <row r="733" spans="1:3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312"/>
      <c r="AI733" s="312"/>
      <c r="AJ733" s="312"/>
    </row>
    <row r="734" spans="1:3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312"/>
      <c r="AI734" s="312"/>
      <c r="AJ734" s="312"/>
    </row>
    <row r="735" spans="1:3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312"/>
      <c r="AI735" s="312"/>
      <c r="AJ735" s="312"/>
    </row>
    <row r="736" spans="1:3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312"/>
      <c r="AI736" s="312"/>
      <c r="AJ736" s="312"/>
    </row>
    <row r="737" spans="1:3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312"/>
      <c r="AI737" s="312"/>
      <c r="AJ737" s="312"/>
    </row>
    <row r="738" spans="1:3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312"/>
      <c r="AI738" s="312"/>
      <c r="AJ738" s="312"/>
    </row>
    <row r="739" spans="1:3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312"/>
      <c r="AI739" s="312"/>
      <c r="AJ739" s="312"/>
    </row>
    <row r="740" spans="1:3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312"/>
      <c r="AI740" s="312"/>
      <c r="AJ740" s="312"/>
    </row>
    <row r="741" spans="1:3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312"/>
      <c r="AI741" s="312"/>
      <c r="AJ741" s="312"/>
    </row>
    <row r="742" spans="1:3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312"/>
      <c r="AI742" s="312"/>
      <c r="AJ742" s="312"/>
    </row>
    <row r="743" spans="1:3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312"/>
      <c r="AI743" s="312"/>
      <c r="AJ743" s="312"/>
    </row>
    <row r="744" spans="1:3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312"/>
      <c r="AI744" s="312"/>
      <c r="AJ744" s="312"/>
    </row>
    <row r="745" spans="1:3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312"/>
      <c r="AI745" s="312"/>
      <c r="AJ745" s="312"/>
    </row>
    <row r="746" spans="1:3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312"/>
      <c r="AI746" s="312"/>
      <c r="AJ746" s="312"/>
    </row>
    <row r="747" spans="1:3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312"/>
      <c r="AI747" s="312"/>
      <c r="AJ747" s="312"/>
    </row>
    <row r="748" spans="1:3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312"/>
      <c r="AI748" s="312"/>
      <c r="AJ748" s="312"/>
    </row>
    <row r="749" spans="1:3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312"/>
      <c r="AI749" s="312"/>
      <c r="AJ749" s="312"/>
    </row>
    <row r="750" spans="1:3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312"/>
      <c r="AI750" s="312"/>
      <c r="AJ750" s="312"/>
    </row>
    <row r="751" spans="1:3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312"/>
      <c r="AI751" s="312"/>
      <c r="AJ751" s="312"/>
    </row>
    <row r="752" spans="1:3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312"/>
      <c r="AI752" s="312"/>
      <c r="AJ752" s="312"/>
    </row>
    <row r="753" spans="1:3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312"/>
      <c r="AI753" s="312"/>
      <c r="AJ753" s="312"/>
    </row>
    <row r="754" spans="1:3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312"/>
      <c r="AI754" s="312"/>
      <c r="AJ754" s="312"/>
    </row>
    <row r="755" spans="1:3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312"/>
      <c r="AI755" s="312"/>
      <c r="AJ755" s="312"/>
    </row>
    <row r="756" spans="1:3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312"/>
      <c r="AI756" s="312"/>
      <c r="AJ756" s="312"/>
    </row>
    <row r="757" spans="1:3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312"/>
      <c r="AI757" s="312"/>
      <c r="AJ757" s="312"/>
    </row>
    <row r="758" spans="1:3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312"/>
      <c r="AI758" s="312"/>
      <c r="AJ758" s="312"/>
    </row>
    <row r="759" spans="1:3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312"/>
      <c r="AI759" s="312"/>
      <c r="AJ759" s="312"/>
    </row>
    <row r="760" spans="1:3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312"/>
      <c r="AI760" s="312"/>
      <c r="AJ760" s="312"/>
    </row>
    <row r="761" spans="1:3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312"/>
      <c r="AI761" s="312"/>
      <c r="AJ761" s="312"/>
    </row>
    <row r="762" spans="1:3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312"/>
      <c r="AI762" s="312"/>
      <c r="AJ762" s="312"/>
    </row>
    <row r="763" spans="1:3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312"/>
      <c r="AI763" s="312"/>
      <c r="AJ763" s="312"/>
    </row>
    <row r="764" spans="1:3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312"/>
      <c r="AI764" s="312"/>
      <c r="AJ764" s="312"/>
    </row>
    <row r="765" spans="1:3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312"/>
      <c r="AI765" s="312"/>
      <c r="AJ765" s="312"/>
    </row>
    <row r="766" spans="1:3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312"/>
      <c r="AI766" s="312"/>
      <c r="AJ766" s="312"/>
    </row>
    <row r="767" spans="1:3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312"/>
      <c r="AI767" s="312"/>
      <c r="AJ767" s="312"/>
    </row>
    <row r="768" spans="1:3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312"/>
      <c r="AI768" s="312"/>
      <c r="AJ768" s="312"/>
    </row>
    <row r="769" spans="1:3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312"/>
      <c r="AI769" s="312"/>
      <c r="AJ769" s="312"/>
    </row>
    <row r="770" spans="1:3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312"/>
      <c r="AI770" s="312"/>
      <c r="AJ770" s="312"/>
    </row>
    <row r="771" spans="1:3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312"/>
      <c r="AI771" s="312"/>
      <c r="AJ771" s="312"/>
    </row>
    <row r="772" spans="1:3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312"/>
      <c r="AI772" s="312"/>
      <c r="AJ772" s="312"/>
    </row>
    <row r="773" spans="1:3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312"/>
      <c r="AI773" s="312"/>
      <c r="AJ773" s="312"/>
    </row>
    <row r="774" spans="1:3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312"/>
      <c r="AI774" s="312"/>
      <c r="AJ774" s="312"/>
    </row>
    <row r="775" spans="1:3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312"/>
      <c r="AI775" s="312"/>
      <c r="AJ775" s="312"/>
    </row>
    <row r="776" spans="1:3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312"/>
      <c r="AI776" s="312"/>
      <c r="AJ776" s="312"/>
    </row>
    <row r="777" spans="1:3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312"/>
      <c r="AI777" s="312"/>
      <c r="AJ777" s="312"/>
    </row>
    <row r="778" spans="1:3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312"/>
      <c r="AI778" s="312"/>
      <c r="AJ778" s="312"/>
    </row>
    <row r="779" spans="1:3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312"/>
      <c r="AI779" s="312"/>
      <c r="AJ779" s="312"/>
    </row>
    <row r="780" spans="1:3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312"/>
      <c r="AI780" s="312"/>
      <c r="AJ780" s="312"/>
    </row>
    <row r="781" spans="1:3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312"/>
      <c r="AI781" s="312"/>
      <c r="AJ781" s="312"/>
    </row>
    <row r="782" spans="1:3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312"/>
      <c r="AI782" s="312"/>
      <c r="AJ782" s="312"/>
    </row>
    <row r="783" spans="1:3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312"/>
      <c r="AI783" s="312"/>
      <c r="AJ783" s="312"/>
    </row>
    <row r="784" spans="1:3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312"/>
      <c r="AI784" s="312"/>
      <c r="AJ784" s="312"/>
    </row>
    <row r="785" spans="1:3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312"/>
      <c r="AI785" s="312"/>
      <c r="AJ785" s="312"/>
    </row>
    <row r="786" spans="1:3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312"/>
      <c r="AI786" s="312"/>
      <c r="AJ786" s="312"/>
    </row>
    <row r="787" spans="1:3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312"/>
      <c r="AI787" s="312"/>
      <c r="AJ787" s="312"/>
    </row>
    <row r="788" spans="1:3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312"/>
      <c r="AI788" s="312"/>
      <c r="AJ788" s="312"/>
    </row>
    <row r="789" spans="1:3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312"/>
      <c r="AI789" s="312"/>
      <c r="AJ789" s="312"/>
    </row>
    <row r="790" spans="1:3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312"/>
      <c r="AI790" s="312"/>
      <c r="AJ790" s="312"/>
    </row>
    <row r="791" spans="1:3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312"/>
      <c r="AI791" s="312"/>
      <c r="AJ791" s="312"/>
    </row>
    <row r="792" spans="1:3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312"/>
      <c r="AI792" s="312"/>
      <c r="AJ792" s="312"/>
    </row>
    <row r="793" spans="1:3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312"/>
      <c r="AI793" s="312"/>
      <c r="AJ793" s="312"/>
    </row>
    <row r="794" spans="1:3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312"/>
      <c r="AI794" s="312"/>
      <c r="AJ794" s="312"/>
    </row>
    <row r="795" spans="1:3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312"/>
      <c r="AI795" s="312"/>
      <c r="AJ795" s="312"/>
    </row>
    <row r="796" spans="1:3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312"/>
      <c r="AI796" s="312"/>
      <c r="AJ796" s="312"/>
    </row>
    <row r="797" spans="1:3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312"/>
      <c r="AI797" s="312"/>
      <c r="AJ797" s="312"/>
    </row>
    <row r="798" spans="1:3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312"/>
      <c r="AI798" s="312"/>
      <c r="AJ798" s="312"/>
    </row>
    <row r="799" spans="1:3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312"/>
      <c r="AI799" s="312"/>
      <c r="AJ799" s="312"/>
    </row>
    <row r="800" spans="1:3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312"/>
      <c r="AI800" s="312"/>
      <c r="AJ800" s="312"/>
    </row>
    <row r="801" spans="1:3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312"/>
      <c r="AI801" s="312"/>
      <c r="AJ801" s="312"/>
    </row>
    <row r="802" spans="1:3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312"/>
      <c r="AI802" s="312"/>
      <c r="AJ802" s="312"/>
    </row>
    <row r="803" spans="1:3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312"/>
      <c r="AI803" s="312"/>
      <c r="AJ803" s="312"/>
    </row>
    <row r="804" spans="1:3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312"/>
      <c r="AI804" s="312"/>
      <c r="AJ804" s="312"/>
    </row>
    <row r="805" spans="1:3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312"/>
      <c r="AI805" s="312"/>
      <c r="AJ805" s="312"/>
    </row>
    <row r="806" spans="1:3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312"/>
      <c r="AI806" s="312"/>
      <c r="AJ806" s="312"/>
    </row>
    <row r="807" spans="1:3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312"/>
      <c r="AI807" s="312"/>
      <c r="AJ807" s="312"/>
    </row>
    <row r="808" spans="1:3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312"/>
      <c r="AI808" s="312"/>
      <c r="AJ808" s="312"/>
    </row>
    <row r="809" spans="1:3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312"/>
      <c r="AI809" s="312"/>
      <c r="AJ809" s="312"/>
    </row>
    <row r="810" spans="1:3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312"/>
      <c r="AI810" s="312"/>
      <c r="AJ810" s="312"/>
    </row>
    <row r="811" spans="1:3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312"/>
      <c r="AI811" s="312"/>
      <c r="AJ811" s="312"/>
    </row>
    <row r="812" spans="1:3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312"/>
      <c r="AI812" s="312"/>
      <c r="AJ812" s="312"/>
    </row>
    <row r="813" spans="1:3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312"/>
      <c r="AI813" s="312"/>
      <c r="AJ813" s="312"/>
    </row>
    <row r="814" spans="1:3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312"/>
      <c r="AI814" s="312"/>
      <c r="AJ814" s="312"/>
    </row>
    <row r="815" spans="1:3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312"/>
      <c r="AI815" s="312"/>
      <c r="AJ815" s="312"/>
    </row>
    <row r="816" spans="1:3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312"/>
      <c r="AI816" s="312"/>
      <c r="AJ816" s="312"/>
    </row>
    <row r="817" spans="1:3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312"/>
      <c r="AI817" s="312"/>
      <c r="AJ817" s="312"/>
    </row>
    <row r="818" spans="1:3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312"/>
      <c r="AI818" s="312"/>
      <c r="AJ818" s="312"/>
    </row>
    <row r="819" spans="1:3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312"/>
      <c r="AI819" s="312"/>
      <c r="AJ819" s="312"/>
    </row>
    <row r="820" spans="1:3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312"/>
      <c r="AI820" s="312"/>
      <c r="AJ820" s="312"/>
    </row>
    <row r="821" spans="1:3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312"/>
      <c r="AI821" s="312"/>
      <c r="AJ821" s="312"/>
    </row>
    <row r="822" spans="1:3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312"/>
      <c r="AI822" s="312"/>
      <c r="AJ822" s="312"/>
    </row>
    <row r="823" spans="1:3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312"/>
      <c r="AI823" s="312"/>
      <c r="AJ823" s="312"/>
    </row>
    <row r="824" spans="1:3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312"/>
      <c r="AI824" s="312"/>
      <c r="AJ824" s="312"/>
    </row>
    <row r="825" spans="1:3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312"/>
      <c r="AI825" s="312"/>
      <c r="AJ825" s="312"/>
    </row>
    <row r="826" spans="1:3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312"/>
      <c r="AI826" s="312"/>
      <c r="AJ826" s="312"/>
    </row>
    <row r="827" spans="1:3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312"/>
      <c r="AI827" s="312"/>
      <c r="AJ827" s="312"/>
    </row>
    <row r="828" spans="1:3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312"/>
      <c r="AI828" s="312"/>
      <c r="AJ828" s="312"/>
    </row>
    <row r="829" spans="1:3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312"/>
      <c r="AI829" s="312"/>
      <c r="AJ829" s="312"/>
    </row>
    <row r="830" spans="1:3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312"/>
      <c r="AI830" s="312"/>
      <c r="AJ830" s="312"/>
    </row>
    <row r="831" spans="1:3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312"/>
      <c r="AI831" s="312"/>
      <c r="AJ831" s="312"/>
    </row>
    <row r="832" spans="1:3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312"/>
      <c r="AI832" s="312"/>
      <c r="AJ832" s="312"/>
    </row>
    <row r="833" spans="1:3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312"/>
      <c r="AI833" s="312"/>
      <c r="AJ833" s="312"/>
    </row>
    <row r="834" spans="1:3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312"/>
      <c r="AI834" s="312"/>
      <c r="AJ834" s="312"/>
    </row>
    <row r="835" spans="1:3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312"/>
      <c r="AI835" s="312"/>
      <c r="AJ835" s="312"/>
    </row>
    <row r="836" spans="1:3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312"/>
      <c r="AI836" s="312"/>
      <c r="AJ836" s="312"/>
    </row>
    <row r="837" spans="1:3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312"/>
      <c r="AI837" s="312"/>
      <c r="AJ837" s="312"/>
    </row>
    <row r="838" spans="1:3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312"/>
      <c r="AI838" s="312"/>
      <c r="AJ838" s="312"/>
    </row>
    <row r="839" spans="1:3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312"/>
      <c r="AI839" s="312"/>
      <c r="AJ839" s="312"/>
    </row>
    <row r="840" spans="1:3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312"/>
      <c r="AI840" s="312"/>
      <c r="AJ840" s="312"/>
    </row>
    <row r="841" spans="1:3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312"/>
      <c r="AI841" s="312"/>
      <c r="AJ841" s="312"/>
    </row>
    <row r="842" spans="1:3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312"/>
      <c r="AI842" s="312"/>
      <c r="AJ842" s="312"/>
    </row>
    <row r="843" spans="1:3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312"/>
      <c r="AI843" s="312"/>
      <c r="AJ843" s="312"/>
    </row>
    <row r="844" spans="1:3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312"/>
      <c r="AI844" s="312"/>
      <c r="AJ844" s="312"/>
    </row>
    <row r="845" spans="1:3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312"/>
      <c r="AI845" s="312"/>
      <c r="AJ845" s="312"/>
    </row>
    <row r="846" spans="1:3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312"/>
      <c r="AI846" s="312"/>
      <c r="AJ846" s="312"/>
    </row>
    <row r="847" spans="1:3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312"/>
      <c r="AI847" s="312"/>
      <c r="AJ847" s="312"/>
    </row>
    <row r="848" spans="1:3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312"/>
      <c r="AI848" s="312"/>
      <c r="AJ848" s="312"/>
    </row>
    <row r="849" spans="1:3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312"/>
      <c r="AI849" s="312"/>
      <c r="AJ849" s="312"/>
    </row>
    <row r="850" spans="1:3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312"/>
      <c r="AI850" s="312"/>
      <c r="AJ850" s="312"/>
    </row>
    <row r="851" spans="1:3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312"/>
      <c r="AI851" s="312"/>
      <c r="AJ851" s="312"/>
    </row>
    <row r="852" spans="1:3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312"/>
      <c r="AI852" s="312"/>
      <c r="AJ852" s="312"/>
    </row>
    <row r="853" spans="1:3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312"/>
      <c r="AI853" s="312"/>
      <c r="AJ853" s="312"/>
    </row>
    <row r="854" spans="1:3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312"/>
      <c r="AI854" s="312"/>
      <c r="AJ854" s="312"/>
    </row>
    <row r="855" spans="1:3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312"/>
      <c r="AI855" s="312"/>
      <c r="AJ855" s="312"/>
    </row>
    <row r="856" spans="1:3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312"/>
      <c r="AI856" s="312"/>
      <c r="AJ856" s="312"/>
    </row>
    <row r="857" spans="1:3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312"/>
      <c r="AI857" s="312"/>
      <c r="AJ857" s="312"/>
    </row>
    <row r="858" spans="1:3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312"/>
      <c r="AI858" s="312"/>
      <c r="AJ858" s="312"/>
    </row>
    <row r="859" spans="1:3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312"/>
      <c r="AI859" s="312"/>
      <c r="AJ859" s="312"/>
    </row>
    <row r="860" spans="1:3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312"/>
      <c r="AI860" s="312"/>
      <c r="AJ860" s="312"/>
    </row>
    <row r="861" spans="1:3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312"/>
      <c r="AI861" s="312"/>
      <c r="AJ861" s="312"/>
    </row>
    <row r="862" spans="1:3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312"/>
      <c r="AI862" s="312"/>
      <c r="AJ862" s="312"/>
    </row>
    <row r="863" spans="1:3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312"/>
      <c r="AI863" s="312"/>
      <c r="AJ863" s="312"/>
    </row>
    <row r="864" spans="1:3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312"/>
      <c r="AI864" s="312"/>
      <c r="AJ864" s="312"/>
    </row>
    <row r="865" spans="1:3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312"/>
      <c r="AI865" s="312"/>
      <c r="AJ865" s="312"/>
    </row>
    <row r="866" spans="1:3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312"/>
      <c r="AI866" s="312"/>
      <c r="AJ866" s="312"/>
    </row>
    <row r="867" spans="1:3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312"/>
      <c r="AI867" s="312"/>
      <c r="AJ867" s="312"/>
    </row>
    <row r="868" spans="1:3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312"/>
      <c r="AI868" s="312"/>
      <c r="AJ868" s="312"/>
    </row>
    <row r="869" spans="1:3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312"/>
      <c r="AI869" s="312"/>
      <c r="AJ869" s="312"/>
    </row>
    <row r="870" spans="1:3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312"/>
      <c r="AI870" s="312"/>
      <c r="AJ870" s="312"/>
    </row>
    <row r="871" spans="1:3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312"/>
      <c r="AI871" s="312"/>
      <c r="AJ871" s="312"/>
    </row>
    <row r="872" spans="1:3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312"/>
      <c r="AI872" s="312"/>
      <c r="AJ872" s="312"/>
    </row>
    <row r="873" spans="1:3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312"/>
      <c r="AI873" s="312"/>
      <c r="AJ873" s="312"/>
    </row>
    <row r="874" spans="1:3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312"/>
      <c r="AI874" s="312"/>
      <c r="AJ874" s="312"/>
    </row>
    <row r="875" spans="1:3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312"/>
      <c r="AI875" s="312"/>
      <c r="AJ875" s="312"/>
    </row>
    <row r="876" spans="1:3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312"/>
      <c r="AI876" s="312"/>
      <c r="AJ876" s="312"/>
    </row>
    <row r="877" spans="1:3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312"/>
      <c r="AI877" s="312"/>
      <c r="AJ877" s="312"/>
    </row>
    <row r="878" spans="1:3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312"/>
      <c r="AI878" s="312"/>
      <c r="AJ878" s="312"/>
    </row>
    <row r="879" spans="1:3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312"/>
      <c r="AI879" s="312"/>
      <c r="AJ879" s="312"/>
    </row>
    <row r="880" spans="1:3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312"/>
      <c r="AI880" s="312"/>
      <c r="AJ880" s="312"/>
    </row>
    <row r="881" spans="1:3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312"/>
      <c r="AI881" s="312"/>
      <c r="AJ881" s="312"/>
    </row>
    <row r="882" spans="1:3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312"/>
      <c r="AI882" s="312"/>
      <c r="AJ882" s="312"/>
    </row>
    <row r="883" spans="1:3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312"/>
      <c r="AI883" s="312"/>
      <c r="AJ883" s="312"/>
    </row>
    <row r="884" spans="1:3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312"/>
      <c r="AI884" s="312"/>
      <c r="AJ884" s="312"/>
    </row>
    <row r="885" spans="1:3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312"/>
      <c r="AI885" s="312"/>
      <c r="AJ885" s="312"/>
    </row>
    <row r="886" spans="1:3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312"/>
      <c r="AI886" s="312"/>
      <c r="AJ886" s="312"/>
    </row>
    <row r="887" spans="1:3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312"/>
      <c r="AI887" s="312"/>
      <c r="AJ887" s="312"/>
    </row>
    <row r="888" spans="1:3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312"/>
      <c r="AI888" s="312"/>
      <c r="AJ888" s="312"/>
    </row>
    <row r="889" spans="1:3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312"/>
      <c r="AI889" s="312"/>
      <c r="AJ889" s="312"/>
    </row>
    <row r="890" spans="1:3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312"/>
      <c r="AI890" s="312"/>
      <c r="AJ890" s="312"/>
    </row>
    <row r="891" spans="1:3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312"/>
      <c r="AI891" s="312"/>
      <c r="AJ891" s="312"/>
    </row>
    <row r="892" spans="1:3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312"/>
      <c r="AI892" s="312"/>
      <c r="AJ892" s="312"/>
    </row>
    <row r="893" spans="1:3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312"/>
      <c r="AI893" s="312"/>
      <c r="AJ893" s="312"/>
    </row>
    <row r="894" spans="1:3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312"/>
      <c r="AI894" s="312"/>
      <c r="AJ894" s="312"/>
    </row>
    <row r="895" spans="1:3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312"/>
      <c r="AI895" s="312"/>
      <c r="AJ895" s="312"/>
    </row>
    <row r="896" spans="1:3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312"/>
      <c r="AI896" s="312"/>
      <c r="AJ896" s="312"/>
    </row>
    <row r="897" spans="1:3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312"/>
      <c r="AI897" s="312"/>
      <c r="AJ897" s="312"/>
    </row>
    <row r="898" spans="1:3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312"/>
      <c r="AI898" s="312"/>
      <c r="AJ898" s="312"/>
    </row>
    <row r="899" spans="1:3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312"/>
      <c r="AI899" s="312"/>
      <c r="AJ899" s="312"/>
    </row>
    <row r="900" spans="1:3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312"/>
      <c r="AI900" s="312"/>
      <c r="AJ900" s="312"/>
    </row>
    <row r="901" spans="1:3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312"/>
      <c r="AI901" s="312"/>
      <c r="AJ901" s="312"/>
    </row>
    <row r="902" spans="1:3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312"/>
      <c r="AI902" s="312"/>
      <c r="AJ902" s="312"/>
    </row>
    <row r="903" spans="1:3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312"/>
      <c r="AI903" s="312"/>
      <c r="AJ903" s="312"/>
    </row>
    <row r="904" spans="1:3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312"/>
      <c r="AI904" s="312"/>
      <c r="AJ904" s="312"/>
    </row>
    <row r="905" spans="1:3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312"/>
      <c r="AI905" s="312"/>
      <c r="AJ905" s="312"/>
    </row>
    <row r="906" spans="1:3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312"/>
      <c r="AI906" s="312"/>
      <c r="AJ906" s="312"/>
    </row>
    <row r="907" spans="1:3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312"/>
      <c r="AI907" s="312"/>
      <c r="AJ907" s="312"/>
    </row>
    <row r="908" spans="1:3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312"/>
      <c r="AI908" s="312"/>
      <c r="AJ908" s="312"/>
    </row>
    <row r="909" spans="1:3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312"/>
      <c r="AI909" s="312"/>
      <c r="AJ909" s="312"/>
    </row>
    <row r="910" spans="1:3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312"/>
      <c r="AI910" s="312"/>
      <c r="AJ910" s="312"/>
    </row>
    <row r="911" spans="1:3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312"/>
      <c r="AI911" s="312"/>
      <c r="AJ911" s="312"/>
    </row>
    <row r="912" spans="1:3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312"/>
      <c r="AI912" s="312"/>
      <c r="AJ912" s="312"/>
    </row>
    <row r="913" spans="1:3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312"/>
      <c r="AI913" s="312"/>
      <c r="AJ913" s="312"/>
    </row>
    <row r="914" spans="1:3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312"/>
      <c r="AI914" s="312"/>
      <c r="AJ914" s="312"/>
    </row>
    <row r="915" spans="1:3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312"/>
      <c r="AI915" s="312"/>
      <c r="AJ915" s="312"/>
    </row>
    <row r="916" spans="1:3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312"/>
      <c r="AI916" s="312"/>
      <c r="AJ916" s="312"/>
    </row>
    <row r="917" spans="1:3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312"/>
      <c r="AI917" s="312"/>
      <c r="AJ917" s="312"/>
    </row>
    <row r="918" spans="1:3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312"/>
      <c r="AI918" s="312"/>
      <c r="AJ918" s="312"/>
    </row>
    <row r="919" spans="1:3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312"/>
      <c r="AI919" s="312"/>
      <c r="AJ919" s="312"/>
    </row>
    <row r="920" spans="1:3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312"/>
      <c r="AI920" s="312"/>
      <c r="AJ920" s="312"/>
    </row>
    <row r="921" spans="1:3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312"/>
      <c r="AI921" s="312"/>
      <c r="AJ921" s="312"/>
    </row>
    <row r="922" spans="1:3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312"/>
      <c r="AI922" s="312"/>
      <c r="AJ922" s="312"/>
    </row>
    <row r="923" spans="1:3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312"/>
      <c r="AI923" s="312"/>
      <c r="AJ923" s="312"/>
    </row>
    <row r="924" spans="1:3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312"/>
      <c r="AI924" s="312"/>
      <c r="AJ924" s="312"/>
    </row>
    <row r="925" spans="1:3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312"/>
      <c r="AI925" s="312"/>
      <c r="AJ925" s="312"/>
    </row>
    <row r="926" spans="1:3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312"/>
      <c r="AI926" s="312"/>
      <c r="AJ926" s="312"/>
    </row>
    <row r="927" spans="1:3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312"/>
      <c r="AI927" s="312"/>
      <c r="AJ927" s="312"/>
    </row>
    <row r="928" spans="1:3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312"/>
      <c r="AI928" s="312"/>
      <c r="AJ928" s="312"/>
    </row>
    <row r="929" spans="1:3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312"/>
      <c r="AI929" s="312"/>
      <c r="AJ929" s="312"/>
    </row>
    <row r="930" spans="1:3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312"/>
      <c r="AI930" s="312"/>
      <c r="AJ930" s="312"/>
    </row>
    <row r="931" spans="1:3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312"/>
      <c r="AI931" s="312"/>
      <c r="AJ931" s="312"/>
    </row>
    <row r="932" spans="1:3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312"/>
      <c r="AI932" s="312"/>
      <c r="AJ932" s="312"/>
    </row>
    <row r="933" spans="1:3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312"/>
      <c r="AI933" s="312"/>
      <c r="AJ933" s="312"/>
    </row>
    <row r="934" spans="1:3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312"/>
      <c r="AI934" s="312"/>
      <c r="AJ934" s="312"/>
    </row>
    <row r="935" spans="1:3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312"/>
      <c r="AI935" s="312"/>
      <c r="AJ935" s="312"/>
    </row>
    <row r="936" spans="1:3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312"/>
      <c r="AI936" s="312"/>
      <c r="AJ936" s="312"/>
    </row>
    <row r="937" spans="1:3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312"/>
      <c r="AI937" s="312"/>
      <c r="AJ937" s="312"/>
    </row>
    <row r="938" spans="1:3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312"/>
      <c r="AI938" s="312"/>
      <c r="AJ938" s="312"/>
    </row>
    <row r="939" spans="1:3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312"/>
      <c r="AI939" s="312"/>
      <c r="AJ939" s="312"/>
    </row>
    <row r="940" spans="1:3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312"/>
      <c r="AI940" s="312"/>
      <c r="AJ940" s="312"/>
    </row>
    <row r="941" spans="1:3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312"/>
      <c r="AI941" s="312"/>
      <c r="AJ941" s="312"/>
    </row>
    <row r="942" spans="1:3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312"/>
      <c r="AI942" s="312"/>
      <c r="AJ942" s="312"/>
    </row>
    <row r="943" spans="1:3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312"/>
      <c r="AI943" s="312"/>
      <c r="AJ943" s="312"/>
    </row>
    <row r="944" spans="1:3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312"/>
      <c r="AI944" s="312"/>
      <c r="AJ944" s="312"/>
    </row>
    <row r="945" spans="1:3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312"/>
      <c r="AI945" s="312"/>
      <c r="AJ945" s="312"/>
    </row>
    <row r="946" spans="1:3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312"/>
      <c r="AI946" s="312"/>
      <c r="AJ946" s="312"/>
    </row>
    <row r="947" spans="1:3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312"/>
      <c r="AI947" s="312"/>
      <c r="AJ947" s="312"/>
    </row>
    <row r="948" spans="1:3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312"/>
      <c r="AI948" s="312"/>
      <c r="AJ948" s="312"/>
    </row>
    <row r="949" spans="1:3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312"/>
      <c r="AI949" s="312"/>
      <c r="AJ949" s="312"/>
    </row>
    <row r="950" spans="1:3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312"/>
      <c r="AI950" s="312"/>
      <c r="AJ950" s="312"/>
    </row>
    <row r="951" spans="1:3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312"/>
      <c r="AI951" s="312"/>
      <c r="AJ951" s="312"/>
    </row>
    <row r="952" spans="1:3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312"/>
      <c r="AI952" s="312"/>
      <c r="AJ952" s="312"/>
    </row>
    <row r="953" spans="1:3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312"/>
      <c r="AI953" s="312"/>
      <c r="AJ953" s="312"/>
    </row>
    <row r="954" spans="1:3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312"/>
      <c r="AI954" s="312"/>
      <c r="AJ954" s="312"/>
    </row>
    <row r="955" spans="1:3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312"/>
      <c r="AI955" s="312"/>
      <c r="AJ955" s="312"/>
    </row>
    <row r="956" spans="1:3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312"/>
      <c r="AI956" s="312"/>
      <c r="AJ956" s="312"/>
    </row>
    <row r="957" spans="1:3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312"/>
      <c r="AI957" s="312"/>
      <c r="AJ957" s="312"/>
    </row>
    <row r="958" spans="1:3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312"/>
      <c r="AI958" s="312"/>
      <c r="AJ958" s="312"/>
    </row>
    <row r="959" spans="1:3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312"/>
      <c r="AI959" s="312"/>
      <c r="AJ959" s="312"/>
    </row>
    <row r="960" spans="1:3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312"/>
      <c r="AI960" s="312"/>
      <c r="AJ960" s="312"/>
    </row>
    <row r="961" spans="1:3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312"/>
      <c r="AI961" s="312"/>
      <c r="AJ961" s="312"/>
    </row>
    <row r="962" spans="1:3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312"/>
      <c r="AI962" s="312"/>
      <c r="AJ962" s="312"/>
    </row>
    <row r="963" spans="1:3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312"/>
      <c r="AI963" s="312"/>
      <c r="AJ963" s="312"/>
    </row>
    <row r="964" spans="1:3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312"/>
      <c r="AI964" s="312"/>
      <c r="AJ964" s="312"/>
    </row>
    <row r="965" spans="1:3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312"/>
      <c r="AI965" s="312"/>
      <c r="AJ965" s="312"/>
    </row>
    <row r="966" spans="1:3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312"/>
      <c r="AI966" s="312"/>
      <c r="AJ966" s="312"/>
    </row>
    <row r="967" spans="1:3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312"/>
      <c r="AI967" s="312"/>
      <c r="AJ967" s="312"/>
    </row>
    <row r="968" spans="1:3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312"/>
      <c r="AI968" s="312"/>
      <c r="AJ968" s="312"/>
    </row>
    <row r="969" spans="1:3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312"/>
      <c r="AI969" s="312"/>
      <c r="AJ969" s="312"/>
    </row>
    <row r="970" spans="1:3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312"/>
      <c r="AI970" s="312"/>
      <c r="AJ970" s="312"/>
    </row>
    <row r="971" spans="1:3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312"/>
      <c r="AI971" s="312"/>
      <c r="AJ971" s="312"/>
    </row>
    <row r="972" spans="1:3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312"/>
      <c r="AI972" s="312"/>
      <c r="AJ972" s="312"/>
    </row>
    <row r="973" spans="1:3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312"/>
      <c r="AI973" s="312"/>
      <c r="AJ973" s="312"/>
    </row>
    <row r="974" spans="1:3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312"/>
      <c r="AI974" s="312"/>
      <c r="AJ974" s="312"/>
    </row>
    <row r="975" spans="1:3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312"/>
      <c r="AI975" s="312"/>
      <c r="AJ975" s="312"/>
    </row>
    <row r="976" spans="1:3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312"/>
      <c r="AI976" s="312"/>
      <c r="AJ976" s="312"/>
    </row>
    <row r="977" spans="1:3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312"/>
      <c r="AI977" s="312"/>
      <c r="AJ977" s="312"/>
    </row>
    <row r="978" spans="1:3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312"/>
      <c r="AI978" s="312"/>
      <c r="AJ978" s="312"/>
    </row>
    <row r="979" spans="1:3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312"/>
      <c r="AI979" s="312"/>
      <c r="AJ979" s="312"/>
    </row>
    <row r="980" spans="1:3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312"/>
      <c r="AI980" s="312"/>
      <c r="AJ980" s="312"/>
    </row>
    <row r="981" spans="1:3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312"/>
      <c r="AI981" s="312"/>
      <c r="AJ981" s="312"/>
    </row>
    <row r="982" spans="1:3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312"/>
      <c r="AI982" s="312"/>
      <c r="AJ982" s="312"/>
    </row>
    <row r="983" spans="1:3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312"/>
      <c r="AI983" s="312"/>
      <c r="AJ983" s="312"/>
    </row>
    <row r="984" spans="1:3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312"/>
      <c r="AI984" s="312"/>
      <c r="AJ984" s="312"/>
    </row>
    <row r="985" spans="1:3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312"/>
      <c r="AI985" s="312"/>
      <c r="AJ985" s="312"/>
    </row>
    <row r="986" spans="1:3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312"/>
      <c r="AI986" s="312"/>
      <c r="AJ986" s="312"/>
    </row>
    <row r="987" spans="1:3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312"/>
      <c r="AI987" s="312"/>
      <c r="AJ987" s="312"/>
    </row>
    <row r="988" spans="1:3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312"/>
      <c r="AI988" s="312"/>
      <c r="AJ988" s="312"/>
    </row>
    <row r="989" spans="1:3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312"/>
      <c r="AI989" s="312"/>
      <c r="AJ989" s="312"/>
    </row>
    <row r="990" spans="1:3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312"/>
      <c r="AI990" s="312"/>
      <c r="AJ990" s="312"/>
    </row>
    <row r="991" spans="1:3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312"/>
      <c r="AI991" s="312"/>
      <c r="AJ991" s="312"/>
    </row>
    <row r="992" spans="1:3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312"/>
      <c r="AI992" s="312"/>
      <c r="AJ992" s="312"/>
    </row>
    <row r="993" spans="1:3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312"/>
      <c r="AI993" s="312"/>
      <c r="AJ993" s="312"/>
    </row>
    <row r="994" spans="1:3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312"/>
      <c r="AI994" s="312"/>
      <c r="AJ994" s="312"/>
    </row>
    <row r="995" spans="1:3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312"/>
      <c r="AI995" s="312"/>
      <c r="AJ995" s="312"/>
    </row>
    <row r="996" spans="1:3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312"/>
      <c r="AI996" s="312"/>
      <c r="AJ996" s="312"/>
    </row>
    <row r="997" spans="1:3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312"/>
      <c r="AI997" s="312"/>
      <c r="AJ997" s="312"/>
    </row>
    <row r="998" spans="1:3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312"/>
      <c r="AI998" s="312"/>
      <c r="AJ998" s="312"/>
    </row>
    <row r="999" spans="1:3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312"/>
      <c r="AI999" s="312"/>
      <c r="AJ999" s="312"/>
    </row>
    <row r="1000" spans="1:3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312"/>
      <c r="AI1000" s="312"/>
      <c r="AJ1000" s="312"/>
    </row>
  </sheetData>
  <mergeCells count="91">
    <mergeCell ref="B38:C38"/>
    <mergeCell ref="B40:C40"/>
    <mergeCell ref="B41:C41"/>
    <mergeCell ref="B44:C44"/>
    <mergeCell ref="B46:C46"/>
    <mergeCell ref="B32:C32"/>
    <mergeCell ref="B33:C33"/>
    <mergeCell ref="B34:C34"/>
    <mergeCell ref="B35:C35"/>
    <mergeCell ref="B37:C37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5:C5"/>
    <mergeCell ref="B6:C6"/>
    <mergeCell ref="B7:C7"/>
    <mergeCell ref="B9:C9"/>
    <mergeCell ref="B11:C11"/>
    <mergeCell ref="A1:AG1"/>
    <mergeCell ref="A2:A4"/>
    <mergeCell ref="B2:C4"/>
    <mergeCell ref="D2:F2"/>
    <mergeCell ref="G2:I2"/>
    <mergeCell ref="J2:L2"/>
    <mergeCell ref="M2:O2"/>
    <mergeCell ref="AE2:AG2"/>
    <mergeCell ref="D3:F3"/>
    <mergeCell ref="G3:I3"/>
    <mergeCell ref="J3:L3"/>
    <mergeCell ref="M3:O3"/>
    <mergeCell ref="P3:R3"/>
    <mergeCell ref="S3:U3"/>
    <mergeCell ref="V3:X3"/>
    <mergeCell ref="Y3:AA3"/>
    <mergeCell ref="B99:C99"/>
    <mergeCell ref="B85:C85"/>
    <mergeCell ref="B86:C86"/>
    <mergeCell ref="B87:C87"/>
    <mergeCell ref="B89:C89"/>
    <mergeCell ref="B90:C90"/>
    <mergeCell ref="B91:C91"/>
    <mergeCell ref="B92:C92"/>
    <mergeCell ref="B84:C84"/>
    <mergeCell ref="B94:C94"/>
    <mergeCell ref="B96:C96"/>
    <mergeCell ref="B97:C97"/>
    <mergeCell ref="B98:C98"/>
    <mergeCell ref="B78:C78"/>
    <mergeCell ref="B79:C79"/>
    <mergeCell ref="B80:C80"/>
    <mergeCell ref="B81:C81"/>
    <mergeCell ref="B83:C83"/>
    <mergeCell ref="B71:C71"/>
    <mergeCell ref="B73:C73"/>
    <mergeCell ref="B74:C74"/>
    <mergeCell ref="B76:C76"/>
    <mergeCell ref="B77:C77"/>
    <mergeCell ref="B58:C58"/>
    <mergeCell ref="B59:C59"/>
    <mergeCell ref="B60:C60"/>
    <mergeCell ref="B61:C61"/>
    <mergeCell ref="B62:C62"/>
    <mergeCell ref="B48:C48"/>
    <mergeCell ref="B50:C50"/>
    <mergeCell ref="B55:C55"/>
    <mergeCell ref="B56:C56"/>
    <mergeCell ref="B57:C57"/>
    <mergeCell ref="AB3:AD3"/>
    <mergeCell ref="AE3:AG3"/>
    <mergeCell ref="P2:R2"/>
    <mergeCell ref="S2:U2"/>
    <mergeCell ref="V2:X2"/>
    <mergeCell ref="Y2:AA2"/>
    <mergeCell ref="AB2:AD2"/>
  </mergeCells>
  <printOptions horizontalCentered="1"/>
  <pageMargins left="0.31496062992125984" right="0.31496062992125984" top="0.74803149606299213" bottom="0.15748031496062992" header="0" footer="0"/>
  <pageSetup paperSize="9" orientation="landscape"/>
  <headerFooter>
    <oddHeader>&amp;CMartonvásár Város Önkormányzatának kiadásai 2020. Egyéb tevékenység&amp;R 5/g. melléklet</oddHeader>
  </headerFooter>
  <colBreaks count="1" manualBreakCount="1">
    <brk id="21" man="1"/>
  </colBreaks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25" defaultRowHeight="15" customHeight="1" x14ac:dyDescent="0.2"/>
  <cols>
    <col min="1" max="1" width="6" customWidth="1"/>
    <col min="2" max="2" width="4.375" customWidth="1"/>
    <col min="3" max="3" width="32.375" customWidth="1"/>
    <col min="4" max="26" width="7.625" customWidth="1"/>
  </cols>
  <sheetData>
    <row r="1" spans="1:26" ht="14.25" customHeight="1" x14ac:dyDescent="0.2"/>
    <row r="2" spans="1:26" ht="29.25" customHeight="1" x14ac:dyDescent="0.2">
      <c r="A2" s="803" t="s">
        <v>118</v>
      </c>
      <c r="B2" s="805" t="s">
        <v>266</v>
      </c>
      <c r="C2" s="860"/>
      <c r="D2" s="810" t="s">
        <v>608</v>
      </c>
      <c r="E2" s="766"/>
      <c r="F2" s="754"/>
      <c r="G2" s="810" t="s">
        <v>609</v>
      </c>
      <c r="H2" s="766"/>
      <c r="I2" s="754"/>
      <c r="J2" s="810" t="s">
        <v>610</v>
      </c>
      <c r="K2" s="766"/>
      <c r="L2" s="754"/>
      <c r="M2" s="810" t="s">
        <v>611</v>
      </c>
      <c r="N2" s="766"/>
      <c r="O2" s="754"/>
    </row>
    <row r="3" spans="1:26" ht="14.25" customHeight="1" x14ac:dyDescent="0.2">
      <c r="A3" s="764"/>
      <c r="B3" s="808"/>
      <c r="C3" s="762"/>
      <c r="D3" s="72" t="s">
        <v>64</v>
      </c>
      <c r="E3" s="72" t="s">
        <v>65</v>
      </c>
      <c r="F3" s="72" t="s">
        <v>386</v>
      </c>
      <c r="G3" s="72" t="s">
        <v>64</v>
      </c>
      <c r="H3" s="72" t="s">
        <v>65</v>
      </c>
      <c r="I3" s="72" t="s">
        <v>386</v>
      </c>
      <c r="J3" s="72" t="s">
        <v>64</v>
      </c>
      <c r="K3" s="72" t="s">
        <v>65</v>
      </c>
      <c r="L3" s="72" t="s">
        <v>386</v>
      </c>
      <c r="M3" s="72" t="s">
        <v>64</v>
      </c>
      <c r="N3" s="72" t="s">
        <v>65</v>
      </c>
      <c r="O3" s="72" t="s">
        <v>386</v>
      </c>
    </row>
    <row r="4" spans="1:26" ht="24" customHeight="1" x14ac:dyDescent="0.25">
      <c r="A4" s="34" t="s">
        <v>151</v>
      </c>
      <c r="B4" s="851" t="s">
        <v>72</v>
      </c>
      <c r="C4" s="754"/>
      <c r="D4" s="235">
        <f t="shared" ref="D4:F4" si="0">+G4+J4+M4</f>
        <v>0</v>
      </c>
      <c r="E4" s="235">
        <f t="shared" si="0"/>
        <v>0</v>
      </c>
      <c r="F4" s="235">
        <f t="shared" si="0"/>
        <v>0</v>
      </c>
      <c r="G4" s="235"/>
      <c r="H4" s="235"/>
      <c r="I4" s="235">
        <f>+H4+G4</f>
        <v>0</v>
      </c>
      <c r="J4" s="235">
        <f>SUM(J5:J14)</f>
        <v>0</v>
      </c>
      <c r="K4" s="235"/>
      <c r="L4" s="235">
        <f t="shared" ref="L4:L35" si="1">+K4+J4</f>
        <v>0</v>
      </c>
      <c r="M4" s="235">
        <f>SUM(M5:M14)</f>
        <v>0</v>
      </c>
      <c r="N4" s="235"/>
      <c r="O4" s="235">
        <f t="shared" ref="O4:O35" si="2">+N4+M4</f>
        <v>0</v>
      </c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4.25" hidden="1" customHeight="1" x14ac:dyDescent="0.25">
      <c r="A5" s="18"/>
      <c r="B5" s="861" t="s">
        <v>152</v>
      </c>
      <c r="C5" s="754"/>
      <c r="D5" s="456">
        <f t="shared" ref="D5:F5" si="3">+G5+J5+M5</f>
        <v>0</v>
      </c>
      <c r="E5" s="457">
        <f t="shared" si="3"/>
        <v>0</v>
      </c>
      <c r="F5" s="457">
        <f t="shared" si="3"/>
        <v>0</v>
      </c>
      <c r="G5" s="457"/>
      <c r="H5" s="457"/>
      <c r="I5" s="457"/>
      <c r="J5" s="457"/>
      <c r="K5" s="457"/>
      <c r="L5" s="457">
        <f t="shared" si="1"/>
        <v>0</v>
      </c>
      <c r="M5" s="457"/>
      <c r="N5" s="457"/>
      <c r="O5" s="456">
        <f t="shared" si="2"/>
        <v>0</v>
      </c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4.25" hidden="1" customHeight="1" x14ac:dyDescent="0.25">
      <c r="A6" s="18"/>
      <c r="B6" s="861" t="s">
        <v>155</v>
      </c>
      <c r="C6" s="754"/>
      <c r="D6" s="456">
        <f t="shared" ref="D6:F6" si="4">+G6+J6+M6</f>
        <v>0</v>
      </c>
      <c r="E6" s="457">
        <f t="shared" si="4"/>
        <v>0</v>
      </c>
      <c r="F6" s="457">
        <f t="shared" si="4"/>
        <v>0</v>
      </c>
      <c r="G6" s="457"/>
      <c r="H6" s="457"/>
      <c r="I6" s="457"/>
      <c r="J6" s="457"/>
      <c r="K6" s="457"/>
      <c r="L6" s="457">
        <f t="shared" si="1"/>
        <v>0</v>
      </c>
      <c r="M6" s="457"/>
      <c r="N6" s="457"/>
      <c r="O6" s="456">
        <f t="shared" si="2"/>
        <v>0</v>
      </c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4.25" hidden="1" customHeight="1" x14ac:dyDescent="0.25">
      <c r="A7" s="18"/>
      <c r="B7" s="861" t="s">
        <v>157</v>
      </c>
      <c r="C7" s="754"/>
      <c r="D7" s="456">
        <f t="shared" ref="D7:F7" si="5">+G7+J7+M7</f>
        <v>0</v>
      </c>
      <c r="E7" s="457">
        <f t="shared" si="5"/>
        <v>0</v>
      </c>
      <c r="F7" s="457">
        <f t="shared" si="5"/>
        <v>0</v>
      </c>
      <c r="G7" s="457"/>
      <c r="H7" s="457"/>
      <c r="I7" s="457"/>
      <c r="J7" s="457"/>
      <c r="K7" s="457"/>
      <c r="L7" s="457">
        <f t="shared" si="1"/>
        <v>0</v>
      </c>
      <c r="M7" s="457"/>
      <c r="N7" s="457"/>
      <c r="O7" s="456">
        <f t="shared" si="2"/>
        <v>0</v>
      </c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4.25" hidden="1" customHeight="1" x14ac:dyDescent="0.25">
      <c r="A8" s="18"/>
      <c r="B8" s="861" t="s">
        <v>158</v>
      </c>
      <c r="C8" s="754"/>
      <c r="D8" s="456">
        <f t="shared" ref="D8:F8" si="6">+G8+J8+M8</f>
        <v>0</v>
      </c>
      <c r="E8" s="457">
        <f t="shared" si="6"/>
        <v>0</v>
      </c>
      <c r="F8" s="457">
        <f t="shared" si="6"/>
        <v>0</v>
      </c>
      <c r="G8" s="457"/>
      <c r="H8" s="457"/>
      <c r="I8" s="457"/>
      <c r="J8" s="457"/>
      <c r="K8" s="457"/>
      <c r="L8" s="457">
        <f t="shared" si="1"/>
        <v>0</v>
      </c>
      <c r="M8" s="457"/>
      <c r="N8" s="457"/>
      <c r="O8" s="456">
        <f t="shared" si="2"/>
        <v>0</v>
      </c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4.25" hidden="1" customHeight="1" x14ac:dyDescent="0.25">
      <c r="A9" s="18"/>
      <c r="B9" s="861" t="s">
        <v>159</v>
      </c>
      <c r="C9" s="754"/>
      <c r="D9" s="456">
        <f t="shared" ref="D9:F9" si="7">+G9+J9+M9</f>
        <v>0</v>
      </c>
      <c r="E9" s="457">
        <f t="shared" si="7"/>
        <v>0</v>
      </c>
      <c r="F9" s="457">
        <f t="shared" si="7"/>
        <v>0</v>
      </c>
      <c r="G9" s="457"/>
      <c r="H9" s="457"/>
      <c r="I9" s="457"/>
      <c r="J9" s="457"/>
      <c r="K9" s="457"/>
      <c r="L9" s="457">
        <f t="shared" si="1"/>
        <v>0</v>
      </c>
      <c r="M9" s="457"/>
      <c r="N9" s="457"/>
      <c r="O9" s="456">
        <f t="shared" si="2"/>
        <v>0</v>
      </c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4.25" hidden="1" customHeight="1" x14ac:dyDescent="0.25">
      <c r="A10" s="18"/>
      <c r="B10" s="861" t="s">
        <v>161</v>
      </c>
      <c r="C10" s="754"/>
      <c r="D10" s="456">
        <f t="shared" ref="D10:F10" si="8">+G10+J10+M10</f>
        <v>0</v>
      </c>
      <c r="E10" s="457">
        <f t="shared" si="8"/>
        <v>0</v>
      </c>
      <c r="F10" s="457">
        <f t="shared" si="8"/>
        <v>0</v>
      </c>
      <c r="G10" s="457"/>
      <c r="H10" s="457"/>
      <c r="I10" s="457"/>
      <c r="J10" s="457"/>
      <c r="K10" s="457"/>
      <c r="L10" s="457">
        <f t="shared" si="1"/>
        <v>0</v>
      </c>
      <c r="M10" s="457"/>
      <c r="N10" s="457"/>
      <c r="O10" s="456">
        <f t="shared" si="2"/>
        <v>0</v>
      </c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4.25" hidden="1" customHeight="1" x14ac:dyDescent="0.25">
      <c r="A11" s="18"/>
      <c r="B11" s="861" t="s">
        <v>163</v>
      </c>
      <c r="C11" s="754"/>
      <c r="D11" s="456">
        <f t="shared" ref="D11:F11" si="9">+G11+J11+M11</f>
        <v>0</v>
      </c>
      <c r="E11" s="457">
        <f t="shared" si="9"/>
        <v>0</v>
      </c>
      <c r="F11" s="457">
        <f t="shared" si="9"/>
        <v>0</v>
      </c>
      <c r="G11" s="457"/>
      <c r="H11" s="457"/>
      <c r="I11" s="457"/>
      <c r="J11" s="457"/>
      <c r="K11" s="457"/>
      <c r="L11" s="457">
        <f t="shared" si="1"/>
        <v>0</v>
      </c>
      <c r="M11" s="457"/>
      <c r="N11" s="457"/>
      <c r="O11" s="456">
        <f t="shared" si="2"/>
        <v>0</v>
      </c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4.25" hidden="1" customHeight="1" x14ac:dyDescent="0.25">
      <c r="A12" s="18"/>
      <c r="B12" s="861" t="s">
        <v>164</v>
      </c>
      <c r="C12" s="754"/>
      <c r="D12" s="456">
        <f t="shared" ref="D12:F12" si="10">+G12+J12+M12</f>
        <v>0</v>
      </c>
      <c r="E12" s="457">
        <f t="shared" si="10"/>
        <v>0</v>
      </c>
      <c r="F12" s="457">
        <f t="shared" si="10"/>
        <v>0</v>
      </c>
      <c r="G12" s="457"/>
      <c r="H12" s="457"/>
      <c r="I12" s="457"/>
      <c r="J12" s="457"/>
      <c r="K12" s="457"/>
      <c r="L12" s="457">
        <f t="shared" si="1"/>
        <v>0</v>
      </c>
      <c r="M12" s="457"/>
      <c r="N12" s="457"/>
      <c r="O12" s="456">
        <f t="shared" si="2"/>
        <v>0</v>
      </c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4.25" hidden="1" customHeight="1" x14ac:dyDescent="0.25">
      <c r="A13" s="18"/>
      <c r="B13" s="861" t="s">
        <v>171</v>
      </c>
      <c r="C13" s="754"/>
      <c r="D13" s="456">
        <f t="shared" ref="D13:F13" si="11">+G13+J13+M13</f>
        <v>0</v>
      </c>
      <c r="E13" s="457">
        <f t="shared" si="11"/>
        <v>0</v>
      </c>
      <c r="F13" s="457">
        <f t="shared" si="11"/>
        <v>0</v>
      </c>
      <c r="G13" s="457"/>
      <c r="H13" s="457"/>
      <c r="I13" s="457"/>
      <c r="J13" s="457"/>
      <c r="K13" s="457"/>
      <c r="L13" s="457">
        <f t="shared" si="1"/>
        <v>0</v>
      </c>
      <c r="M13" s="457"/>
      <c r="N13" s="457"/>
      <c r="O13" s="456">
        <f t="shared" si="2"/>
        <v>0</v>
      </c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4.25" hidden="1" customHeight="1" x14ac:dyDescent="0.25">
      <c r="A14" s="18"/>
      <c r="B14" s="861" t="s">
        <v>174</v>
      </c>
      <c r="C14" s="754"/>
      <c r="D14" s="456">
        <f t="shared" ref="D14:F14" si="12">+G14+J14+M14</f>
        <v>0</v>
      </c>
      <c r="E14" s="457">
        <f t="shared" si="12"/>
        <v>0</v>
      </c>
      <c r="F14" s="457">
        <f t="shared" si="12"/>
        <v>0</v>
      </c>
      <c r="G14" s="457"/>
      <c r="H14" s="457"/>
      <c r="I14" s="457"/>
      <c r="J14" s="457"/>
      <c r="K14" s="457"/>
      <c r="L14" s="457">
        <f t="shared" si="1"/>
        <v>0</v>
      </c>
      <c r="M14" s="457"/>
      <c r="N14" s="457"/>
      <c r="O14" s="456">
        <f t="shared" si="2"/>
        <v>0</v>
      </c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4.25" customHeight="1" x14ac:dyDescent="0.25">
      <c r="A15" s="41" t="s">
        <v>185</v>
      </c>
      <c r="B15" s="862" t="s">
        <v>638</v>
      </c>
      <c r="C15" s="754"/>
      <c r="D15" s="418">
        <f t="shared" ref="D15:F15" si="13">+G15+J15+M15</f>
        <v>0</v>
      </c>
      <c r="E15" s="418">
        <f t="shared" si="13"/>
        <v>0</v>
      </c>
      <c r="F15" s="418">
        <f t="shared" si="13"/>
        <v>0</v>
      </c>
      <c r="G15" s="418">
        <f t="shared" ref="G15:J15" si="14">+G4</f>
        <v>0</v>
      </c>
      <c r="H15" s="418">
        <f t="shared" si="14"/>
        <v>0</v>
      </c>
      <c r="I15" s="418">
        <f t="shared" si="14"/>
        <v>0</v>
      </c>
      <c r="J15" s="418">
        <f t="shared" si="14"/>
        <v>0</v>
      </c>
      <c r="K15" s="418"/>
      <c r="L15" s="418">
        <f t="shared" si="1"/>
        <v>0</v>
      </c>
      <c r="M15" s="418">
        <f>+M4</f>
        <v>0</v>
      </c>
      <c r="N15" s="418"/>
      <c r="O15" s="456">
        <f t="shared" si="2"/>
        <v>0</v>
      </c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4.25" customHeight="1" x14ac:dyDescent="0.25">
      <c r="A16" s="23" t="s">
        <v>190</v>
      </c>
      <c r="B16" s="858" t="s">
        <v>191</v>
      </c>
      <c r="C16" s="754"/>
      <c r="D16" s="456">
        <f t="shared" ref="D16:F16" si="15">+G16+J16+M16</f>
        <v>0</v>
      </c>
      <c r="E16" s="456">
        <f t="shared" si="15"/>
        <v>0</v>
      </c>
      <c r="F16" s="456">
        <f t="shared" si="15"/>
        <v>0</v>
      </c>
      <c r="G16" s="456">
        <v>0</v>
      </c>
      <c r="H16" s="456"/>
      <c r="I16" s="456">
        <f t="shared" ref="I16:I35" si="16">+H16+G16</f>
        <v>0</v>
      </c>
      <c r="J16" s="456">
        <f>+J19</f>
        <v>0</v>
      </c>
      <c r="K16" s="456"/>
      <c r="L16" s="456">
        <f t="shared" si="1"/>
        <v>0</v>
      </c>
      <c r="M16" s="456">
        <f>+M19</f>
        <v>0</v>
      </c>
      <c r="N16" s="456"/>
      <c r="O16" s="456">
        <f t="shared" si="2"/>
        <v>0</v>
      </c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4.25" hidden="1" customHeight="1" x14ac:dyDescent="0.25">
      <c r="A17" s="18"/>
      <c r="B17" s="861" t="s">
        <v>152</v>
      </c>
      <c r="C17" s="754"/>
      <c r="D17" s="456">
        <f t="shared" ref="D17:F17" si="17">+G17+J17+M17</f>
        <v>0</v>
      </c>
      <c r="E17" s="457">
        <f t="shared" si="17"/>
        <v>0</v>
      </c>
      <c r="F17" s="457">
        <f t="shared" si="17"/>
        <v>0</v>
      </c>
      <c r="G17" s="457"/>
      <c r="H17" s="457"/>
      <c r="I17" s="456">
        <f t="shared" si="16"/>
        <v>0</v>
      </c>
      <c r="J17" s="457"/>
      <c r="K17" s="457"/>
      <c r="L17" s="457">
        <f t="shared" si="1"/>
        <v>0</v>
      </c>
      <c r="M17" s="457"/>
      <c r="N17" s="457"/>
      <c r="O17" s="456">
        <f t="shared" si="2"/>
        <v>0</v>
      </c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</row>
    <row r="18" spans="1:26" ht="14.25" hidden="1" customHeight="1" x14ac:dyDescent="0.25">
      <c r="A18" s="18"/>
      <c r="B18" s="861" t="s">
        <v>155</v>
      </c>
      <c r="C18" s="754"/>
      <c r="D18" s="456">
        <f t="shared" ref="D18:F18" si="18">+G18+J18+M18</f>
        <v>0</v>
      </c>
      <c r="E18" s="457">
        <f t="shared" si="18"/>
        <v>0</v>
      </c>
      <c r="F18" s="457">
        <f t="shared" si="18"/>
        <v>0</v>
      </c>
      <c r="G18" s="457"/>
      <c r="H18" s="457"/>
      <c r="I18" s="456">
        <f t="shared" si="16"/>
        <v>0</v>
      </c>
      <c r="J18" s="457"/>
      <c r="K18" s="457"/>
      <c r="L18" s="457">
        <f t="shared" si="1"/>
        <v>0</v>
      </c>
      <c r="M18" s="457"/>
      <c r="N18" s="457"/>
      <c r="O18" s="456">
        <f t="shared" si="2"/>
        <v>0</v>
      </c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4.25" hidden="1" customHeight="1" x14ac:dyDescent="0.25">
      <c r="A19" s="18"/>
      <c r="B19" s="861" t="s">
        <v>157</v>
      </c>
      <c r="C19" s="754"/>
      <c r="D19" s="456">
        <f t="shared" ref="D19:F19" si="19">+G19+J19+M19</f>
        <v>0</v>
      </c>
      <c r="E19" s="457">
        <f t="shared" si="19"/>
        <v>0</v>
      </c>
      <c r="F19" s="457">
        <f t="shared" si="19"/>
        <v>0</v>
      </c>
      <c r="G19" s="457"/>
      <c r="H19" s="457"/>
      <c r="I19" s="456">
        <f t="shared" si="16"/>
        <v>0</v>
      </c>
      <c r="J19" s="457"/>
      <c r="K19" s="457"/>
      <c r="L19" s="457">
        <f t="shared" si="1"/>
        <v>0</v>
      </c>
      <c r="M19" s="457"/>
      <c r="N19" s="457"/>
      <c r="O19" s="456">
        <f t="shared" si="2"/>
        <v>0</v>
      </c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4.25" hidden="1" customHeight="1" x14ac:dyDescent="0.25">
      <c r="A20" s="18"/>
      <c r="B20" s="861" t="s">
        <v>158</v>
      </c>
      <c r="C20" s="754"/>
      <c r="D20" s="456">
        <f t="shared" ref="D20:F20" si="20">+G20+J20+M20</f>
        <v>0</v>
      </c>
      <c r="E20" s="457">
        <f t="shared" si="20"/>
        <v>0</v>
      </c>
      <c r="F20" s="457">
        <f t="shared" si="20"/>
        <v>0</v>
      </c>
      <c r="G20" s="457"/>
      <c r="H20" s="457"/>
      <c r="I20" s="456">
        <f t="shared" si="16"/>
        <v>0</v>
      </c>
      <c r="J20" s="457"/>
      <c r="K20" s="457"/>
      <c r="L20" s="457">
        <f t="shared" si="1"/>
        <v>0</v>
      </c>
      <c r="M20" s="457"/>
      <c r="N20" s="457"/>
      <c r="O20" s="456">
        <f t="shared" si="2"/>
        <v>0</v>
      </c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4.25" hidden="1" customHeight="1" x14ac:dyDescent="0.25">
      <c r="A21" s="18"/>
      <c r="B21" s="861" t="s">
        <v>159</v>
      </c>
      <c r="C21" s="754"/>
      <c r="D21" s="456">
        <f t="shared" ref="D21:F21" si="21">+G21+J21+M21</f>
        <v>0</v>
      </c>
      <c r="E21" s="457">
        <f t="shared" si="21"/>
        <v>0</v>
      </c>
      <c r="F21" s="457">
        <f t="shared" si="21"/>
        <v>0</v>
      </c>
      <c r="G21" s="457"/>
      <c r="H21" s="457"/>
      <c r="I21" s="456">
        <f t="shared" si="16"/>
        <v>0</v>
      </c>
      <c r="J21" s="457"/>
      <c r="K21" s="457"/>
      <c r="L21" s="457">
        <f t="shared" si="1"/>
        <v>0</v>
      </c>
      <c r="M21" s="457"/>
      <c r="N21" s="457"/>
      <c r="O21" s="456">
        <f t="shared" si="2"/>
        <v>0</v>
      </c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4.25" hidden="1" customHeight="1" x14ac:dyDescent="0.25">
      <c r="A22" s="18"/>
      <c r="B22" s="861" t="s">
        <v>161</v>
      </c>
      <c r="C22" s="754"/>
      <c r="D22" s="456">
        <f t="shared" ref="D22:F22" si="22">+G22+J22+M22</f>
        <v>0</v>
      </c>
      <c r="E22" s="457">
        <f t="shared" si="22"/>
        <v>0</v>
      </c>
      <c r="F22" s="457">
        <f t="shared" si="22"/>
        <v>0</v>
      </c>
      <c r="G22" s="457"/>
      <c r="H22" s="457"/>
      <c r="I22" s="456">
        <f t="shared" si="16"/>
        <v>0</v>
      </c>
      <c r="J22" s="457"/>
      <c r="K22" s="457"/>
      <c r="L22" s="457">
        <f t="shared" si="1"/>
        <v>0</v>
      </c>
      <c r="M22" s="457"/>
      <c r="N22" s="457"/>
      <c r="O22" s="456">
        <f t="shared" si="2"/>
        <v>0</v>
      </c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4.25" hidden="1" customHeight="1" x14ac:dyDescent="0.25">
      <c r="A23" s="18"/>
      <c r="B23" s="861" t="s">
        <v>163</v>
      </c>
      <c r="C23" s="754"/>
      <c r="D23" s="456">
        <f t="shared" ref="D23:F23" si="23">+G23+J23+M23</f>
        <v>0</v>
      </c>
      <c r="E23" s="457">
        <f t="shared" si="23"/>
        <v>0</v>
      </c>
      <c r="F23" s="457">
        <f t="shared" si="23"/>
        <v>0</v>
      </c>
      <c r="G23" s="457"/>
      <c r="H23" s="457"/>
      <c r="I23" s="456">
        <f t="shared" si="16"/>
        <v>0</v>
      </c>
      <c r="J23" s="457"/>
      <c r="K23" s="457"/>
      <c r="L23" s="457">
        <f t="shared" si="1"/>
        <v>0</v>
      </c>
      <c r="M23" s="457"/>
      <c r="N23" s="457"/>
      <c r="O23" s="456">
        <f t="shared" si="2"/>
        <v>0</v>
      </c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4.25" hidden="1" customHeight="1" x14ac:dyDescent="0.25">
      <c r="A24" s="18"/>
      <c r="B24" s="861" t="s">
        <v>164</v>
      </c>
      <c r="C24" s="754"/>
      <c r="D24" s="456">
        <f t="shared" ref="D24:F24" si="24">+G24+J24+M24</f>
        <v>0</v>
      </c>
      <c r="E24" s="457">
        <f t="shared" si="24"/>
        <v>0</v>
      </c>
      <c r="F24" s="457">
        <f t="shared" si="24"/>
        <v>0</v>
      </c>
      <c r="G24" s="457"/>
      <c r="H24" s="457"/>
      <c r="I24" s="456">
        <f t="shared" si="16"/>
        <v>0</v>
      </c>
      <c r="J24" s="457"/>
      <c r="K24" s="457"/>
      <c r="L24" s="457">
        <f t="shared" si="1"/>
        <v>0</v>
      </c>
      <c r="M24" s="457"/>
      <c r="N24" s="457"/>
      <c r="O24" s="456">
        <f t="shared" si="2"/>
        <v>0</v>
      </c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14.25" hidden="1" customHeight="1" x14ac:dyDescent="0.25">
      <c r="A25" s="18"/>
      <c r="B25" s="861" t="s">
        <v>171</v>
      </c>
      <c r="C25" s="754"/>
      <c r="D25" s="456">
        <f t="shared" ref="D25:F25" si="25">+G25+J25+M25</f>
        <v>0</v>
      </c>
      <c r="E25" s="457">
        <f t="shared" si="25"/>
        <v>0</v>
      </c>
      <c r="F25" s="457">
        <f t="shared" si="25"/>
        <v>0</v>
      </c>
      <c r="G25" s="457"/>
      <c r="H25" s="457"/>
      <c r="I25" s="456">
        <f t="shared" si="16"/>
        <v>0</v>
      </c>
      <c r="J25" s="457"/>
      <c r="K25" s="457"/>
      <c r="L25" s="457">
        <f t="shared" si="1"/>
        <v>0</v>
      </c>
      <c r="M25" s="457"/>
      <c r="N25" s="457"/>
      <c r="O25" s="456">
        <f t="shared" si="2"/>
        <v>0</v>
      </c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</row>
    <row r="26" spans="1:26" ht="14.25" hidden="1" customHeight="1" x14ac:dyDescent="0.25">
      <c r="A26" s="18"/>
      <c r="B26" s="861" t="s">
        <v>174</v>
      </c>
      <c r="C26" s="754"/>
      <c r="D26" s="456">
        <f t="shared" ref="D26:F26" si="26">+G26+J26+M26</f>
        <v>0</v>
      </c>
      <c r="E26" s="457">
        <f t="shared" si="26"/>
        <v>0</v>
      </c>
      <c r="F26" s="457">
        <f t="shared" si="26"/>
        <v>0</v>
      </c>
      <c r="G26" s="457"/>
      <c r="H26" s="457"/>
      <c r="I26" s="456">
        <f t="shared" si="16"/>
        <v>0</v>
      </c>
      <c r="J26" s="457"/>
      <c r="K26" s="457"/>
      <c r="L26" s="457">
        <f t="shared" si="1"/>
        <v>0</v>
      </c>
      <c r="M26" s="457"/>
      <c r="N26" s="457"/>
      <c r="O26" s="456">
        <f t="shared" si="2"/>
        <v>0</v>
      </c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</row>
    <row r="27" spans="1:26" ht="14.25" customHeight="1" x14ac:dyDescent="0.25">
      <c r="A27" s="41" t="s">
        <v>193</v>
      </c>
      <c r="B27" s="862" t="s">
        <v>96</v>
      </c>
      <c r="C27" s="754"/>
      <c r="D27" s="418">
        <f t="shared" ref="D27:F27" si="27">+G27+J27+M27</f>
        <v>0</v>
      </c>
      <c r="E27" s="418">
        <f t="shared" si="27"/>
        <v>0</v>
      </c>
      <c r="F27" s="418">
        <f t="shared" si="27"/>
        <v>0</v>
      </c>
      <c r="G27" s="418">
        <v>0</v>
      </c>
      <c r="H27" s="418"/>
      <c r="I27" s="418">
        <f t="shared" si="16"/>
        <v>0</v>
      </c>
      <c r="J27" s="418">
        <f>+J16</f>
        <v>0</v>
      </c>
      <c r="K27" s="418"/>
      <c r="L27" s="418">
        <f t="shared" si="1"/>
        <v>0</v>
      </c>
      <c r="M27" s="418">
        <f>+M16</f>
        <v>0</v>
      </c>
      <c r="N27" s="418"/>
      <c r="O27" s="456">
        <f t="shared" si="2"/>
        <v>0</v>
      </c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4.25" customHeight="1" x14ac:dyDescent="0.25">
      <c r="A28" s="13" t="s">
        <v>221</v>
      </c>
      <c r="B28" s="849" t="s">
        <v>76</v>
      </c>
      <c r="C28" s="754"/>
      <c r="D28" s="15">
        <f t="shared" ref="D28:F28" si="28">+G28+J28+M28</f>
        <v>0</v>
      </c>
      <c r="E28" s="15">
        <f t="shared" si="28"/>
        <v>0</v>
      </c>
      <c r="F28" s="15">
        <f t="shared" si="28"/>
        <v>0</v>
      </c>
      <c r="G28" s="15">
        <v>0</v>
      </c>
      <c r="H28" s="15"/>
      <c r="I28" s="15">
        <f t="shared" si="16"/>
        <v>0</v>
      </c>
      <c r="J28" s="15">
        <v>0</v>
      </c>
      <c r="K28" s="15"/>
      <c r="L28" s="15">
        <f t="shared" si="1"/>
        <v>0</v>
      </c>
      <c r="M28" s="15">
        <v>0</v>
      </c>
      <c r="N28" s="15"/>
      <c r="O28" s="235">
        <f t="shared" si="2"/>
        <v>0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25">
      <c r="A29" s="34" t="s">
        <v>224</v>
      </c>
      <c r="B29" s="851" t="s">
        <v>225</v>
      </c>
      <c r="C29" s="754"/>
      <c r="D29" s="463">
        <f t="shared" ref="D29:F29" si="29">+G29+J29+M29</f>
        <v>5775</v>
      </c>
      <c r="E29" s="463">
        <f t="shared" si="29"/>
        <v>40</v>
      </c>
      <c r="F29" s="464">
        <f t="shared" si="29"/>
        <v>5815</v>
      </c>
      <c r="G29" s="463"/>
      <c r="H29" s="463">
        <v>40</v>
      </c>
      <c r="I29" s="235">
        <f t="shared" si="16"/>
        <v>40</v>
      </c>
      <c r="J29" s="463">
        <v>3775</v>
      </c>
      <c r="K29" s="463"/>
      <c r="L29" s="464">
        <f t="shared" si="1"/>
        <v>3775</v>
      </c>
      <c r="M29" s="463">
        <v>2000</v>
      </c>
      <c r="N29" s="463"/>
      <c r="O29" s="235">
        <f t="shared" si="2"/>
        <v>2000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25">
      <c r="A30" s="465" t="s">
        <v>226</v>
      </c>
      <c r="B30" s="851" t="s">
        <v>227</v>
      </c>
      <c r="C30" s="754"/>
      <c r="D30" s="463">
        <f t="shared" ref="D30:F30" si="30">+G30+J30+M30</f>
        <v>650</v>
      </c>
      <c r="E30" s="463">
        <f t="shared" si="30"/>
        <v>156</v>
      </c>
      <c r="F30" s="464">
        <f t="shared" si="30"/>
        <v>806</v>
      </c>
      <c r="G30" s="463">
        <v>580</v>
      </c>
      <c r="H30" s="463">
        <v>156</v>
      </c>
      <c r="I30" s="235">
        <f t="shared" si="16"/>
        <v>736</v>
      </c>
      <c r="J30" s="463"/>
      <c r="K30" s="463"/>
      <c r="L30" s="464">
        <f t="shared" si="1"/>
        <v>0</v>
      </c>
      <c r="M30" s="463">
        <v>70</v>
      </c>
      <c r="N30" s="463"/>
      <c r="O30" s="235">
        <f t="shared" si="2"/>
        <v>70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25">
      <c r="A31" s="465" t="s">
        <v>228</v>
      </c>
      <c r="B31" s="851" t="s">
        <v>229</v>
      </c>
      <c r="C31" s="754"/>
      <c r="D31" s="463">
        <f t="shared" ref="D31:F31" si="31">+G31+J31+M31</f>
        <v>2000</v>
      </c>
      <c r="E31" s="463">
        <f t="shared" si="31"/>
        <v>0</v>
      </c>
      <c r="F31" s="464">
        <f t="shared" si="31"/>
        <v>2000</v>
      </c>
      <c r="G31" s="463"/>
      <c r="H31" s="463"/>
      <c r="I31" s="235">
        <f t="shared" si="16"/>
        <v>0</v>
      </c>
      <c r="J31" s="463"/>
      <c r="K31" s="463"/>
      <c r="L31" s="464">
        <f t="shared" si="1"/>
        <v>0</v>
      </c>
      <c r="M31" s="463">
        <v>2000</v>
      </c>
      <c r="N31" s="463"/>
      <c r="O31" s="235">
        <f t="shared" si="2"/>
        <v>2000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25">
      <c r="A32" s="34" t="s">
        <v>232</v>
      </c>
      <c r="B32" s="812" t="s">
        <v>233</v>
      </c>
      <c r="C32" s="754"/>
      <c r="D32" s="463">
        <f t="shared" ref="D32:F32" si="32">+G32+J32+M32</f>
        <v>1578</v>
      </c>
      <c r="E32" s="463">
        <f t="shared" si="32"/>
        <v>0</v>
      </c>
      <c r="F32" s="464">
        <f t="shared" si="32"/>
        <v>1578</v>
      </c>
      <c r="G32" s="463"/>
      <c r="H32" s="463"/>
      <c r="I32" s="235">
        <f t="shared" si="16"/>
        <v>0</v>
      </c>
      <c r="J32" s="463">
        <v>1019</v>
      </c>
      <c r="K32" s="463"/>
      <c r="L32" s="464">
        <f t="shared" si="1"/>
        <v>1019</v>
      </c>
      <c r="M32" s="463">
        <v>559</v>
      </c>
      <c r="N32" s="463"/>
      <c r="O32" s="235">
        <f t="shared" si="2"/>
        <v>559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25">
      <c r="A33" s="34" t="s">
        <v>234</v>
      </c>
      <c r="B33" s="812" t="s">
        <v>235</v>
      </c>
      <c r="C33" s="754"/>
      <c r="D33" s="463">
        <f t="shared" ref="D33:F33" si="33">+G33+J33+M33</f>
        <v>674</v>
      </c>
      <c r="E33" s="463">
        <f t="shared" si="33"/>
        <v>0</v>
      </c>
      <c r="F33" s="464">
        <f t="shared" si="33"/>
        <v>674</v>
      </c>
      <c r="G33" s="463"/>
      <c r="H33" s="463"/>
      <c r="I33" s="235">
        <f t="shared" si="16"/>
        <v>0</v>
      </c>
      <c r="J33" s="463">
        <v>674</v>
      </c>
      <c r="K33" s="463"/>
      <c r="L33" s="464">
        <f t="shared" si="1"/>
        <v>674</v>
      </c>
      <c r="M33" s="463"/>
      <c r="N33" s="463"/>
      <c r="O33" s="235">
        <f t="shared" si="2"/>
        <v>0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25">
      <c r="A34" s="34" t="s">
        <v>236</v>
      </c>
      <c r="B34" s="851" t="s">
        <v>237</v>
      </c>
      <c r="C34" s="754"/>
      <c r="D34" s="463">
        <f t="shared" ref="D34:F34" si="34">+G34+J34+M34</f>
        <v>0</v>
      </c>
      <c r="E34" s="463">
        <f t="shared" si="34"/>
        <v>0</v>
      </c>
      <c r="F34" s="464">
        <f t="shared" si="34"/>
        <v>0</v>
      </c>
      <c r="G34" s="463"/>
      <c r="H34" s="463"/>
      <c r="I34" s="235">
        <f t="shared" si="16"/>
        <v>0</v>
      </c>
      <c r="J34" s="463"/>
      <c r="K34" s="463"/>
      <c r="L34" s="464">
        <f t="shared" si="1"/>
        <v>0</v>
      </c>
      <c r="M34" s="463"/>
      <c r="N34" s="463"/>
      <c r="O34" s="235">
        <f t="shared" si="2"/>
        <v>0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25">
      <c r="A35" s="34" t="s">
        <v>240</v>
      </c>
      <c r="B35" s="851" t="s">
        <v>241</v>
      </c>
      <c r="C35" s="754"/>
      <c r="D35" s="463">
        <f t="shared" ref="D35:F35" si="35">+G35+J35+M35</f>
        <v>0</v>
      </c>
      <c r="E35" s="463">
        <f t="shared" si="35"/>
        <v>0</v>
      </c>
      <c r="F35" s="464">
        <f t="shared" si="35"/>
        <v>0</v>
      </c>
      <c r="G35" s="463"/>
      <c r="H35" s="463"/>
      <c r="I35" s="235">
        <f t="shared" si="16"/>
        <v>0</v>
      </c>
      <c r="J35" s="463"/>
      <c r="K35" s="463"/>
      <c r="L35" s="464">
        <f t="shared" si="1"/>
        <v>0</v>
      </c>
      <c r="M35" s="463"/>
      <c r="N35" s="463"/>
      <c r="O35" s="235">
        <f t="shared" si="2"/>
        <v>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25">
      <c r="A36" s="13" t="s">
        <v>242</v>
      </c>
      <c r="B36" s="852" t="s">
        <v>89</v>
      </c>
      <c r="C36" s="754"/>
      <c r="D36" s="466">
        <f t="shared" ref="D36:F36" si="36">+G36+J36+M36</f>
        <v>10677</v>
      </c>
      <c r="E36" s="466">
        <f t="shared" si="36"/>
        <v>196</v>
      </c>
      <c r="F36" s="467">
        <f t="shared" si="36"/>
        <v>10873</v>
      </c>
      <c r="G36" s="466">
        <f t="shared" ref="G36:O36" si="37">SUM(G29:G35)</f>
        <v>580</v>
      </c>
      <c r="H36" s="466">
        <f t="shared" si="37"/>
        <v>196</v>
      </c>
      <c r="I36" s="466">
        <f t="shared" si="37"/>
        <v>776</v>
      </c>
      <c r="J36" s="466">
        <f t="shared" si="37"/>
        <v>5468</v>
      </c>
      <c r="K36" s="466">
        <f t="shared" si="37"/>
        <v>0</v>
      </c>
      <c r="L36" s="466">
        <f t="shared" si="37"/>
        <v>5468</v>
      </c>
      <c r="M36" s="466">
        <f t="shared" si="37"/>
        <v>4629</v>
      </c>
      <c r="N36" s="466">
        <f t="shared" si="37"/>
        <v>0</v>
      </c>
      <c r="O36" s="466">
        <f t="shared" si="37"/>
        <v>4629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25">
      <c r="A37" s="13" t="s">
        <v>243</v>
      </c>
      <c r="B37" s="852" t="s">
        <v>94</v>
      </c>
      <c r="C37" s="754"/>
      <c r="D37" s="466">
        <f t="shared" ref="D37:F37" si="38">+G37+J37+M37</f>
        <v>0</v>
      </c>
      <c r="E37" s="466">
        <f t="shared" si="38"/>
        <v>0</v>
      </c>
      <c r="F37" s="467">
        <f t="shared" si="38"/>
        <v>0</v>
      </c>
      <c r="G37" s="466"/>
      <c r="H37" s="466"/>
      <c r="I37" s="235">
        <f t="shared" ref="I37:I41" si="39">+H37+G37</f>
        <v>0</v>
      </c>
      <c r="J37" s="466">
        <v>0</v>
      </c>
      <c r="K37" s="466"/>
      <c r="L37" s="467">
        <f t="shared" ref="L37:L49" si="40">+K37+J37</f>
        <v>0</v>
      </c>
      <c r="M37" s="466">
        <v>0</v>
      </c>
      <c r="N37" s="466">
        <v>0</v>
      </c>
      <c r="O37" s="466">
        <v>0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25">
      <c r="A38" s="34" t="s">
        <v>639</v>
      </c>
      <c r="B38" s="851" t="s">
        <v>247</v>
      </c>
      <c r="C38" s="754"/>
      <c r="D38" s="463">
        <f t="shared" ref="D38:F38" si="41">+G38+J38+M38</f>
        <v>700</v>
      </c>
      <c r="E38" s="463">
        <f t="shared" si="41"/>
        <v>0</v>
      </c>
      <c r="F38" s="464">
        <f t="shared" si="41"/>
        <v>700</v>
      </c>
      <c r="G38" s="463">
        <v>700</v>
      </c>
      <c r="H38" s="463"/>
      <c r="I38" s="235">
        <f t="shared" si="39"/>
        <v>700</v>
      </c>
      <c r="J38" s="463">
        <v>0</v>
      </c>
      <c r="K38" s="463"/>
      <c r="L38" s="464">
        <f t="shared" si="40"/>
        <v>0</v>
      </c>
      <c r="M38" s="463">
        <v>0</v>
      </c>
      <c r="N38" s="463"/>
      <c r="O38" s="12">
        <f t="shared" ref="O38:O41" si="42">+N38+M38</f>
        <v>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25">
      <c r="A39" s="13" t="s">
        <v>248</v>
      </c>
      <c r="B39" s="852" t="s">
        <v>91</v>
      </c>
      <c r="C39" s="754"/>
      <c r="D39" s="466">
        <f t="shared" ref="D39:F39" si="43">+G39+J39+M39</f>
        <v>700</v>
      </c>
      <c r="E39" s="466">
        <f t="shared" si="43"/>
        <v>0</v>
      </c>
      <c r="F39" s="467">
        <f t="shared" si="43"/>
        <v>700</v>
      </c>
      <c r="G39" s="466">
        <f>+G38</f>
        <v>700</v>
      </c>
      <c r="H39" s="466"/>
      <c r="I39" s="235">
        <f t="shared" si="39"/>
        <v>700</v>
      </c>
      <c r="J39" s="466">
        <f>+J38</f>
        <v>0</v>
      </c>
      <c r="K39" s="466"/>
      <c r="L39" s="467">
        <f t="shared" si="40"/>
        <v>0</v>
      </c>
      <c r="M39" s="466">
        <f>+M38</f>
        <v>0</v>
      </c>
      <c r="N39" s="466"/>
      <c r="O39" s="12">
        <f t="shared" si="42"/>
        <v>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25">
      <c r="A40" s="34" t="s">
        <v>640</v>
      </c>
      <c r="B40" s="851" t="s">
        <v>250</v>
      </c>
      <c r="C40" s="754"/>
      <c r="D40" s="463">
        <f t="shared" ref="D40:F40" si="44">+G40+J40+M40</f>
        <v>0</v>
      </c>
      <c r="E40" s="463">
        <f t="shared" si="44"/>
        <v>0</v>
      </c>
      <c r="F40" s="464">
        <f t="shared" si="44"/>
        <v>0</v>
      </c>
      <c r="G40" s="463"/>
      <c r="H40" s="463"/>
      <c r="I40" s="235">
        <f t="shared" si="39"/>
        <v>0</v>
      </c>
      <c r="J40" s="463">
        <v>0</v>
      </c>
      <c r="K40" s="463"/>
      <c r="L40" s="464">
        <f t="shared" si="40"/>
        <v>0</v>
      </c>
      <c r="M40" s="463">
        <v>0</v>
      </c>
      <c r="N40" s="463"/>
      <c r="O40" s="12">
        <f t="shared" si="42"/>
        <v>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25">
      <c r="A41" s="13" t="s">
        <v>251</v>
      </c>
      <c r="B41" s="852" t="s">
        <v>99</v>
      </c>
      <c r="C41" s="754"/>
      <c r="D41" s="466">
        <f t="shared" ref="D41:F41" si="45">+G41+J41+M41</f>
        <v>0</v>
      </c>
      <c r="E41" s="466">
        <f t="shared" si="45"/>
        <v>0</v>
      </c>
      <c r="F41" s="467">
        <f t="shared" si="45"/>
        <v>0</v>
      </c>
      <c r="G41" s="466">
        <f>+G40</f>
        <v>0</v>
      </c>
      <c r="H41" s="466"/>
      <c r="I41" s="235">
        <f t="shared" si="39"/>
        <v>0</v>
      </c>
      <c r="J41" s="466">
        <f>+J40</f>
        <v>0</v>
      </c>
      <c r="K41" s="466"/>
      <c r="L41" s="467">
        <f t="shared" si="40"/>
        <v>0</v>
      </c>
      <c r="M41" s="466">
        <f>+M40</f>
        <v>0</v>
      </c>
      <c r="N41" s="466"/>
      <c r="O41" s="12">
        <f t="shared" si="42"/>
        <v>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25">
      <c r="A42" s="13" t="s">
        <v>252</v>
      </c>
      <c r="B42" s="852" t="s">
        <v>253</v>
      </c>
      <c r="C42" s="754"/>
      <c r="D42" s="466">
        <f t="shared" ref="D42:F42" si="46">+G42+J42+M42</f>
        <v>11377</v>
      </c>
      <c r="E42" s="466">
        <f t="shared" si="46"/>
        <v>196</v>
      </c>
      <c r="F42" s="466">
        <f t="shared" si="46"/>
        <v>11573</v>
      </c>
      <c r="G42" s="466">
        <f t="shared" ref="G42:K42" si="47">+G41+G39+G37+G36+G27+G15</f>
        <v>1280</v>
      </c>
      <c r="H42" s="466">
        <f t="shared" si="47"/>
        <v>196</v>
      </c>
      <c r="I42" s="466">
        <f t="shared" si="47"/>
        <v>1476</v>
      </c>
      <c r="J42" s="466">
        <f t="shared" si="47"/>
        <v>5468</v>
      </c>
      <c r="K42" s="466">
        <f t="shared" si="47"/>
        <v>0</v>
      </c>
      <c r="L42" s="466">
        <f t="shared" si="40"/>
        <v>5468</v>
      </c>
      <c r="M42" s="466">
        <f t="shared" ref="M42:O42" si="48">+M41+M39+M37+M36+M27+M15</f>
        <v>4629</v>
      </c>
      <c r="N42" s="466">
        <f t="shared" si="48"/>
        <v>0</v>
      </c>
      <c r="O42" s="466">
        <f t="shared" si="48"/>
        <v>4629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25">
      <c r="A43" s="34" t="s">
        <v>258</v>
      </c>
      <c r="B43" s="835" t="s">
        <v>259</v>
      </c>
      <c r="C43" s="754"/>
      <c r="D43" s="463">
        <f t="shared" ref="D43:F43" si="49">+G43+J43+M43</f>
        <v>14707</v>
      </c>
      <c r="E43" s="463">
        <f t="shared" si="49"/>
        <v>18846</v>
      </c>
      <c r="F43" s="463">
        <f t="shared" si="49"/>
        <v>33553</v>
      </c>
      <c r="G43" s="463">
        <v>4129</v>
      </c>
      <c r="H43" s="463">
        <v>9872</v>
      </c>
      <c r="I43" s="463">
        <f t="shared" ref="I43:I45" si="50">+H43+G43</f>
        <v>14001</v>
      </c>
      <c r="J43" s="463">
        <f>+J44+J45</f>
        <v>0</v>
      </c>
      <c r="K43" s="463">
        <v>4664</v>
      </c>
      <c r="L43" s="463">
        <f t="shared" si="40"/>
        <v>4664</v>
      </c>
      <c r="M43" s="463">
        <v>10578</v>
      </c>
      <c r="N43" s="463">
        <v>4310</v>
      </c>
      <c r="O43" s="463">
        <f>+N43+M43</f>
        <v>14888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hidden="1" customHeight="1" x14ac:dyDescent="0.25">
      <c r="A44" s="22"/>
      <c r="B44" s="470"/>
      <c r="C44" s="471" t="s">
        <v>260</v>
      </c>
      <c r="D44" s="472">
        <f t="shared" ref="D44:F44" si="51">+G44+J44+M44</f>
        <v>0</v>
      </c>
      <c r="E44" s="472">
        <f t="shared" si="51"/>
        <v>0</v>
      </c>
      <c r="F44" s="472">
        <f t="shared" si="51"/>
        <v>0</v>
      </c>
      <c r="G44" s="472"/>
      <c r="H44" s="472"/>
      <c r="I44" s="463">
        <f t="shared" si="50"/>
        <v>0</v>
      </c>
      <c r="J44" s="472"/>
      <c r="K44" s="472"/>
      <c r="L44" s="472">
        <f t="shared" si="40"/>
        <v>0</v>
      </c>
      <c r="M44" s="472"/>
      <c r="N44" s="472"/>
      <c r="O44" s="472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hidden="1" customHeight="1" x14ac:dyDescent="0.25">
      <c r="A45" s="22"/>
      <c r="B45" s="470"/>
      <c r="C45" s="471" t="s">
        <v>261</v>
      </c>
      <c r="D45" s="472">
        <f t="shared" ref="D45:F45" si="52">+G45+J45+M45</f>
        <v>0</v>
      </c>
      <c r="E45" s="472">
        <f t="shared" si="52"/>
        <v>0</v>
      </c>
      <c r="F45" s="472">
        <f t="shared" si="52"/>
        <v>0</v>
      </c>
      <c r="G45" s="472"/>
      <c r="H45" s="472"/>
      <c r="I45" s="463">
        <f t="shared" si="50"/>
        <v>0</v>
      </c>
      <c r="J45" s="472"/>
      <c r="K45" s="472"/>
      <c r="L45" s="472">
        <f t="shared" si="40"/>
        <v>0</v>
      </c>
      <c r="M45" s="472"/>
      <c r="N45" s="472"/>
      <c r="O45" s="472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25">
      <c r="A46" s="474" t="s">
        <v>262</v>
      </c>
      <c r="B46" s="849" t="s">
        <v>108</v>
      </c>
      <c r="C46" s="754"/>
      <c r="D46" s="466">
        <f t="shared" ref="D46:F46" si="53">+G46+J46+M46</f>
        <v>14707</v>
      </c>
      <c r="E46" s="466">
        <f t="shared" si="53"/>
        <v>18846</v>
      </c>
      <c r="F46" s="466">
        <f t="shared" si="53"/>
        <v>33553</v>
      </c>
      <c r="G46" s="466">
        <f t="shared" ref="G46:K46" si="54">+G43</f>
        <v>4129</v>
      </c>
      <c r="H46" s="466">
        <f t="shared" si="54"/>
        <v>9872</v>
      </c>
      <c r="I46" s="466">
        <f t="shared" si="54"/>
        <v>14001</v>
      </c>
      <c r="J46" s="466">
        <f t="shared" si="54"/>
        <v>0</v>
      </c>
      <c r="K46" s="466">
        <f t="shared" si="54"/>
        <v>4664</v>
      </c>
      <c r="L46" s="466">
        <f t="shared" si="40"/>
        <v>4664</v>
      </c>
      <c r="M46" s="466">
        <f t="shared" ref="M46:O46" si="55">+M43</f>
        <v>10578</v>
      </c>
      <c r="N46" s="466">
        <f t="shared" si="55"/>
        <v>4310</v>
      </c>
      <c r="O46" s="466">
        <f t="shared" si="55"/>
        <v>14888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25">
      <c r="A47" s="34" t="s">
        <v>647</v>
      </c>
      <c r="B47" s="853" t="s">
        <v>648</v>
      </c>
      <c r="C47" s="754"/>
      <c r="D47" s="463">
        <f t="shared" ref="D47:F47" si="56">+G47+J47+M47</f>
        <v>490673</v>
      </c>
      <c r="E47" s="466">
        <f t="shared" si="56"/>
        <v>-13279</v>
      </c>
      <c r="F47" s="467">
        <f t="shared" si="56"/>
        <v>477394</v>
      </c>
      <c r="G47" s="463">
        <v>221842</v>
      </c>
      <c r="H47" s="463">
        <v>-4771</v>
      </c>
      <c r="I47" s="464">
        <f>+H47+G47</f>
        <v>217071</v>
      </c>
      <c r="J47" s="463">
        <v>201226</v>
      </c>
      <c r="K47" s="463">
        <v>-4630</v>
      </c>
      <c r="L47" s="464">
        <f t="shared" si="40"/>
        <v>196596</v>
      </c>
      <c r="M47" s="463">
        <v>67605</v>
      </c>
      <c r="N47" s="463">
        <v>-3878</v>
      </c>
      <c r="O47" s="464">
        <f>+N47+M47</f>
        <v>63727</v>
      </c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25">
      <c r="A48" s="13" t="s">
        <v>263</v>
      </c>
      <c r="B48" s="852" t="s">
        <v>103</v>
      </c>
      <c r="C48" s="754"/>
      <c r="D48" s="466">
        <f t="shared" ref="D48:F48" si="57">+G48+J48+M48</f>
        <v>505380</v>
      </c>
      <c r="E48" s="466">
        <f t="shared" si="57"/>
        <v>5567</v>
      </c>
      <c r="F48" s="466">
        <f t="shared" si="57"/>
        <v>510947</v>
      </c>
      <c r="G48" s="466">
        <f t="shared" ref="G48:K48" si="58">+G47+G46</f>
        <v>225971</v>
      </c>
      <c r="H48" s="466">
        <f t="shared" si="58"/>
        <v>5101</v>
      </c>
      <c r="I48" s="466">
        <f t="shared" si="58"/>
        <v>231072</v>
      </c>
      <c r="J48" s="466">
        <f t="shared" si="58"/>
        <v>201226</v>
      </c>
      <c r="K48" s="466">
        <f t="shared" si="58"/>
        <v>34</v>
      </c>
      <c r="L48" s="466">
        <f t="shared" si="40"/>
        <v>201260</v>
      </c>
      <c r="M48" s="466">
        <f t="shared" ref="M48:O48" si="59">+M47+M46</f>
        <v>78183</v>
      </c>
      <c r="N48" s="466">
        <f t="shared" si="59"/>
        <v>432</v>
      </c>
      <c r="O48" s="466">
        <f t="shared" si="59"/>
        <v>78615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25">
      <c r="A49" s="849" t="s">
        <v>649</v>
      </c>
      <c r="B49" s="766"/>
      <c r="C49" s="754"/>
      <c r="D49" s="466">
        <f t="shared" ref="D49:F49" si="60">+G49+J49+M49</f>
        <v>516757</v>
      </c>
      <c r="E49" s="466">
        <f t="shared" si="60"/>
        <v>5763</v>
      </c>
      <c r="F49" s="466">
        <f t="shared" si="60"/>
        <v>522520</v>
      </c>
      <c r="G49" s="466">
        <f t="shared" ref="G49:K49" si="61">+G48+G42</f>
        <v>227251</v>
      </c>
      <c r="H49" s="466">
        <f t="shared" si="61"/>
        <v>5297</v>
      </c>
      <c r="I49" s="466">
        <f t="shared" si="61"/>
        <v>232548</v>
      </c>
      <c r="J49" s="466">
        <f t="shared" si="61"/>
        <v>206694</v>
      </c>
      <c r="K49" s="466">
        <f t="shared" si="61"/>
        <v>34</v>
      </c>
      <c r="L49" s="466">
        <f t="shared" si="40"/>
        <v>206728</v>
      </c>
      <c r="M49" s="466">
        <f t="shared" ref="M49:O49" si="62">+M48+M42</f>
        <v>82812</v>
      </c>
      <c r="N49" s="466">
        <f t="shared" si="62"/>
        <v>432</v>
      </c>
      <c r="O49" s="466">
        <f t="shared" si="62"/>
        <v>83244</v>
      </c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4.25" customHeight="1" x14ac:dyDescent="0.25">
      <c r="A50" s="478"/>
      <c r="B50" s="2"/>
      <c r="C50" s="2"/>
      <c r="D50" s="479"/>
      <c r="E50" s="479"/>
      <c r="F50" s="479"/>
      <c r="G50" s="2"/>
      <c r="H50" s="2"/>
      <c r="I50" s="2"/>
      <c r="J50" s="2"/>
      <c r="K50" s="2"/>
      <c r="L50" s="2"/>
      <c r="M50" s="2"/>
      <c r="N50" s="2"/>
      <c r="O50" s="2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25.5" customHeight="1" x14ac:dyDescent="0.25">
      <c r="A51" s="803" t="s">
        <v>118</v>
      </c>
      <c r="B51" s="855" t="s">
        <v>63</v>
      </c>
      <c r="C51" s="806"/>
      <c r="D51" s="863" t="s">
        <v>278</v>
      </c>
      <c r="E51" s="766"/>
      <c r="F51" s="754"/>
      <c r="G51" s="810" t="s">
        <v>609</v>
      </c>
      <c r="H51" s="766"/>
      <c r="I51" s="754"/>
      <c r="J51" s="810" t="s">
        <v>610</v>
      </c>
      <c r="K51" s="766"/>
      <c r="L51" s="754"/>
      <c r="M51" s="810" t="s">
        <v>611</v>
      </c>
      <c r="N51" s="766"/>
      <c r="O51" s="754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4.25" customHeight="1" x14ac:dyDescent="0.25">
      <c r="A52" s="764"/>
      <c r="B52" s="808"/>
      <c r="C52" s="796"/>
      <c r="D52" s="72" t="s">
        <v>64</v>
      </c>
      <c r="E52" s="72" t="s">
        <v>65</v>
      </c>
      <c r="F52" s="72" t="s">
        <v>386</v>
      </c>
      <c r="G52" s="72" t="s">
        <v>64</v>
      </c>
      <c r="H52" s="72" t="s">
        <v>65</v>
      </c>
      <c r="I52" s="72" t="s">
        <v>386</v>
      </c>
      <c r="J52" s="72" t="s">
        <v>64</v>
      </c>
      <c r="K52" s="72" t="s">
        <v>65</v>
      </c>
      <c r="L52" s="72" t="s">
        <v>386</v>
      </c>
      <c r="M52" s="72" t="s">
        <v>64</v>
      </c>
      <c r="N52" s="72" t="s">
        <v>65</v>
      </c>
      <c r="O52" s="72" t="s">
        <v>386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4.25" customHeight="1" x14ac:dyDescent="0.25">
      <c r="A53" s="61" t="s">
        <v>387</v>
      </c>
      <c r="B53" s="856" t="s">
        <v>388</v>
      </c>
      <c r="C53" s="754"/>
      <c r="D53" s="464">
        <f t="shared" ref="D53:F53" si="63">+G53+J53+M53</f>
        <v>314481</v>
      </c>
      <c r="E53" s="464">
        <f t="shared" si="63"/>
        <v>4342</v>
      </c>
      <c r="F53" s="464">
        <f t="shared" si="63"/>
        <v>318823</v>
      </c>
      <c r="G53" s="464">
        <f>+'6.a. mell. PH'!D19</f>
        <v>165491</v>
      </c>
      <c r="H53" s="464">
        <f>+'6.a. mell. PH'!E19</f>
        <v>4233</v>
      </c>
      <c r="I53" s="464">
        <f>+'6.a. mell. PH'!F19</f>
        <v>169724</v>
      </c>
      <c r="J53" s="464">
        <f>+'6.b. mell. Óvoda'!D19</f>
        <v>122821</v>
      </c>
      <c r="K53" s="464">
        <f>+'6.b. mell. Óvoda'!E19</f>
        <v>-248</v>
      </c>
      <c r="L53" s="464">
        <f>+'6.b. mell. Óvoda'!F19</f>
        <v>122573</v>
      </c>
      <c r="M53" s="464">
        <f>+'6.c. mell. BBKP'!D19</f>
        <v>26169</v>
      </c>
      <c r="N53" s="464">
        <f>+'6.c. mell. BBKP'!E19</f>
        <v>357</v>
      </c>
      <c r="O53" s="464">
        <f>+'6.c. mell. BBKP'!F19</f>
        <v>26526</v>
      </c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25">
      <c r="A54" s="61" t="s">
        <v>389</v>
      </c>
      <c r="B54" s="856" t="s">
        <v>390</v>
      </c>
      <c r="C54" s="754"/>
      <c r="D54" s="464">
        <f t="shared" ref="D54:F54" si="64">+G54+J54+M54</f>
        <v>8071</v>
      </c>
      <c r="E54" s="464">
        <f t="shared" si="64"/>
        <v>-20</v>
      </c>
      <c r="F54" s="464">
        <f t="shared" si="64"/>
        <v>8051</v>
      </c>
      <c r="G54" s="464">
        <f>+'6.a. mell. PH'!D23</f>
        <v>30</v>
      </c>
      <c r="H54" s="464">
        <f>+'6.a. mell. PH'!E23</f>
        <v>0</v>
      </c>
      <c r="I54" s="464">
        <f>+'6.a. mell. PH'!F23</f>
        <v>30</v>
      </c>
      <c r="J54" s="464">
        <f>+'6.b. mell. Óvoda'!D23</f>
        <v>2530</v>
      </c>
      <c r="K54" s="464">
        <f>+'6.b. mell. Óvoda'!E23</f>
        <v>-20</v>
      </c>
      <c r="L54" s="464">
        <f>+'6.b. mell. Óvoda'!F23</f>
        <v>2510</v>
      </c>
      <c r="M54" s="464">
        <f>+'6.c. mell. BBKP'!D23</f>
        <v>5511</v>
      </c>
      <c r="N54" s="464">
        <f>+'6.c. mell. BBKP'!E23</f>
        <v>0</v>
      </c>
      <c r="O54" s="464">
        <f>+'6.c. mell. BBKP'!F23</f>
        <v>5511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25">
      <c r="A55" s="77" t="s">
        <v>391</v>
      </c>
      <c r="B55" s="854" t="s">
        <v>121</v>
      </c>
      <c r="C55" s="754"/>
      <c r="D55" s="467">
        <f t="shared" ref="D55:F55" si="65">+G55+J55+M55</f>
        <v>322552</v>
      </c>
      <c r="E55" s="467">
        <f t="shared" si="65"/>
        <v>4322</v>
      </c>
      <c r="F55" s="467">
        <f t="shared" si="65"/>
        <v>326874</v>
      </c>
      <c r="G55" s="467">
        <f t="shared" ref="G55:I55" si="66">SUM(G53:G54)</f>
        <v>165521</v>
      </c>
      <c r="H55" s="467">
        <f t="shared" si="66"/>
        <v>4233</v>
      </c>
      <c r="I55" s="467">
        <f t="shared" si="66"/>
        <v>169754</v>
      </c>
      <c r="J55" s="467">
        <f t="shared" ref="J55:O55" si="67">+J54+J53</f>
        <v>125351</v>
      </c>
      <c r="K55" s="467">
        <f t="shared" si="67"/>
        <v>-268</v>
      </c>
      <c r="L55" s="467">
        <f t="shared" si="67"/>
        <v>125083</v>
      </c>
      <c r="M55" s="467">
        <f t="shared" si="67"/>
        <v>31680</v>
      </c>
      <c r="N55" s="467">
        <f t="shared" si="67"/>
        <v>357</v>
      </c>
      <c r="O55" s="467">
        <f t="shared" si="67"/>
        <v>32037</v>
      </c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25">
      <c r="A56" s="77" t="s">
        <v>392</v>
      </c>
      <c r="B56" s="854" t="s">
        <v>124</v>
      </c>
      <c r="C56" s="754"/>
      <c r="D56" s="467">
        <f t="shared" ref="D56:F56" si="68">+G56+J56+M56</f>
        <v>63254.5</v>
      </c>
      <c r="E56" s="467">
        <f t="shared" si="68"/>
        <v>763</v>
      </c>
      <c r="F56" s="467">
        <f t="shared" si="68"/>
        <v>64017.5</v>
      </c>
      <c r="G56" s="467">
        <f>+'6.a. mell. PH'!D26</f>
        <v>32488</v>
      </c>
      <c r="H56" s="467">
        <f>+'6.a. mell. PH'!E26</f>
        <v>701</v>
      </c>
      <c r="I56" s="467">
        <f>+'6.a. mell. PH'!F26</f>
        <v>33189</v>
      </c>
      <c r="J56" s="467">
        <f>+'6.b. mell. Óvoda'!D26</f>
        <v>25035.5</v>
      </c>
      <c r="K56" s="467">
        <f>+'6.b. mell. Óvoda'!E26</f>
        <v>2</v>
      </c>
      <c r="L56" s="467">
        <f>+'6.b. mell. Óvoda'!F26</f>
        <v>25037.5</v>
      </c>
      <c r="M56" s="467">
        <f>+'6.c. mell. BBKP'!D26</f>
        <v>5731</v>
      </c>
      <c r="N56" s="467">
        <f>+'6.c. mell. BBKP'!E26</f>
        <v>60</v>
      </c>
      <c r="O56" s="467">
        <f>+'6.c. mell. BBKP'!F26</f>
        <v>5791</v>
      </c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5">
      <c r="A57" s="857"/>
      <c r="B57" s="751"/>
      <c r="C57" s="751"/>
      <c r="D57" s="479"/>
      <c r="E57" s="479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4.25" customHeight="1" x14ac:dyDescent="0.25">
      <c r="A58" s="61" t="s">
        <v>393</v>
      </c>
      <c r="B58" s="856" t="s">
        <v>394</v>
      </c>
      <c r="C58" s="754"/>
      <c r="D58" s="464">
        <f t="shared" ref="D58:F58" si="69">+G58+J58+M58</f>
        <v>7737</v>
      </c>
      <c r="E58" s="464">
        <f t="shared" si="69"/>
        <v>174</v>
      </c>
      <c r="F58" s="464">
        <f t="shared" si="69"/>
        <v>7911</v>
      </c>
      <c r="G58" s="464">
        <f>+'6.a. mell. PH'!D36</f>
        <v>2776</v>
      </c>
      <c r="H58" s="464">
        <f>+'6.a. mell. PH'!E36</f>
        <v>0</v>
      </c>
      <c r="I58" s="464">
        <f>+'6.a. mell. PH'!F36</f>
        <v>2776</v>
      </c>
      <c r="J58" s="464">
        <f>+'6.b. mell. Óvoda'!D36</f>
        <v>2867</v>
      </c>
      <c r="K58" s="464">
        <f>+'6.b. mell. Óvoda'!E36</f>
        <v>159</v>
      </c>
      <c r="L58" s="464">
        <f>+'6.b. mell. Óvoda'!F36</f>
        <v>3026</v>
      </c>
      <c r="M58" s="464">
        <f>+'6.c. mell. BBKP'!D36</f>
        <v>2094</v>
      </c>
      <c r="N58" s="464">
        <f>+'6.c. mell. BBKP'!E36</f>
        <v>15</v>
      </c>
      <c r="O58" s="464">
        <f>+'6.c. mell. BBKP'!F36</f>
        <v>2109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4.25" customHeight="1" x14ac:dyDescent="0.25">
      <c r="A59" s="61" t="s">
        <v>395</v>
      </c>
      <c r="B59" s="856" t="s">
        <v>396</v>
      </c>
      <c r="C59" s="754"/>
      <c r="D59" s="464">
        <f t="shared" ref="D59:F59" si="70">+G59+J59+M59</f>
        <v>3067</v>
      </c>
      <c r="E59" s="464">
        <f t="shared" si="70"/>
        <v>-300</v>
      </c>
      <c r="F59" s="464">
        <f t="shared" si="70"/>
        <v>2767</v>
      </c>
      <c r="G59" s="464">
        <f>+'6.a. mell. PH'!D39</f>
        <v>2247</v>
      </c>
      <c r="H59" s="464">
        <f>+'6.a. mell. PH'!E39</f>
        <v>-300</v>
      </c>
      <c r="I59" s="464">
        <f>+'6.a. mell. PH'!F39</f>
        <v>1947</v>
      </c>
      <c r="J59" s="464">
        <f>+'6.b. mell. Óvoda'!D39</f>
        <v>130</v>
      </c>
      <c r="K59" s="464">
        <f>+'6.b. mell. Óvoda'!E39</f>
        <v>0</v>
      </c>
      <c r="L59" s="464">
        <f>+'6.b. mell. Óvoda'!F39</f>
        <v>130</v>
      </c>
      <c r="M59" s="464">
        <f>+'6.c. mell. BBKP'!D39</f>
        <v>690</v>
      </c>
      <c r="N59" s="464">
        <f>+'6.c. mell. BBKP'!E39</f>
        <v>0</v>
      </c>
      <c r="O59" s="464">
        <f>+'6.c. mell. BBKP'!F39</f>
        <v>690</v>
      </c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4.25" customHeight="1" x14ac:dyDescent="0.25">
      <c r="A60" s="61" t="s">
        <v>397</v>
      </c>
      <c r="B60" s="856" t="s">
        <v>398</v>
      </c>
      <c r="C60" s="754"/>
      <c r="D60" s="464">
        <f t="shared" ref="D60:F60" si="71">+G60+J60+M60</f>
        <v>50750</v>
      </c>
      <c r="E60" s="464">
        <f t="shared" si="71"/>
        <v>698</v>
      </c>
      <c r="F60" s="464">
        <f t="shared" si="71"/>
        <v>51448</v>
      </c>
      <c r="G60" s="464">
        <f>+'6.a. mell. PH'!D49</f>
        <v>10896</v>
      </c>
      <c r="H60" s="464">
        <f>+'6.a. mell. PH'!E49</f>
        <v>456</v>
      </c>
      <c r="I60" s="464">
        <f>+'6.a. mell. PH'!F49</f>
        <v>11352</v>
      </c>
      <c r="J60" s="464">
        <f>+'6.b. mell. Óvoda'!D49</f>
        <v>27733</v>
      </c>
      <c r="K60" s="464">
        <f>+'6.b. mell. Óvoda'!E49</f>
        <v>242</v>
      </c>
      <c r="L60" s="464">
        <f>+'6.b. mell. Óvoda'!F49</f>
        <v>27975</v>
      </c>
      <c r="M60" s="464">
        <f>+'6.c. mell. BBKP'!D49</f>
        <v>12121</v>
      </c>
      <c r="N60" s="464">
        <f>+'6.c. mell. BBKP'!E49</f>
        <v>0</v>
      </c>
      <c r="O60" s="464">
        <f>+'6.c. mell. BBKP'!F49</f>
        <v>12121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4.25" customHeight="1" x14ac:dyDescent="0.25">
      <c r="A61" s="61" t="s">
        <v>399</v>
      </c>
      <c r="B61" s="856" t="s">
        <v>400</v>
      </c>
      <c r="C61" s="754"/>
      <c r="D61" s="464">
        <f t="shared" ref="D61:F61" si="72">+G61+J61+M61</f>
        <v>1179</v>
      </c>
      <c r="E61" s="464">
        <f t="shared" si="72"/>
        <v>0</v>
      </c>
      <c r="F61" s="464">
        <f t="shared" si="72"/>
        <v>1179</v>
      </c>
      <c r="G61" s="464">
        <f>+'6.a. mell. PH'!D52</f>
        <v>400</v>
      </c>
      <c r="H61" s="464">
        <f>+'6.a. mell. PH'!E52</f>
        <v>0</v>
      </c>
      <c r="I61" s="464">
        <f>+'6.a. mell. PH'!F52</f>
        <v>400</v>
      </c>
      <c r="J61" s="464">
        <f>+'6.b. mell. Óvoda'!D52</f>
        <v>50</v>
      </c>
      <c r="K61" s="464">
        <f>+'6.b. mell. Óvoda'!E52</f>
        <v>0</v>
      </c>
      <c r="L61" s="464">
        <f>+'6.b. mell. Óvoda'!F52</f>
        <v>50</v>
      </c>
      <c r="M61" s="464">
        <f>+'6.c. mell. BBKP'!D52</f>
        <v>729</v>
      </c>
      <c r="N61" s="464">
        <f>+'6.c. mell. BBKP'!E52</f>
        <v>0</v>
      </c>
      <c r="O61" s="464">
        <f>+'6.c. mell. BBKP'!F52</f>
        <v>729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.25" customHeight="1" x14ac:dyDescent="0.25">
      <c r="A62" s="61" t="s">
        <v>401</v>
      </c>
      <c r="B62" s="856" t="s">
        <v>402</v>
      </c>
      <c r="C62" s="754"/>
      <c r="D62" s="464">
        <f t="shared" ref="D62:F62" si="73">+G62+J62+M62</f>
        <v>20207.560000000001</v>
      </c>
      <c r="E62" s="464">
        <f t="shared" si="73"/>
        <v>-101</v>
      </c>
      <c r="F62" s="464">
        <f t="shared" si="73"/>
        <v>20106.560000000001</v>
      </c>
      <c r="G62" s="464">
        <f>+'6.a. mell. PH'!D58</f>
        <v>2756</v>
      </c>
      <c r="H62" s="464">
        <f>+'6.a. mell. PH'!E58</f>
        <v>0</v>
      </c>
      <c r="I62" s="464">
        <f>+'6.a. mell. PH'!F58</f>
        <v>2756</v>
      </c>
      <c r="J62" s="464">
        <f>+'6.b. mell. Óvoda'!D58</f>
        <v>9203.5600000000013</v>
      </c>
      <c r="K62" s="464">
        <f>+'6.b. mell. Óvoda'!E58</f>
        <v>-101</v>
      </c>
      <c r="L62" s="464">
        <f>+'6.b. mell. Óvoda'!F58</f>
        <v>9102.5600000000013</v>
      </c>
      <c r="M62" s="464">
        <f>+'6.c. mell. BBKP'!D58</f>
        <v>8248</v>
      </c>
      <c r="N62" s="464">
        <f>+'6.c. mell. BBKP'!E58</f>
        <v>0</v>
      </c>
      <c r="O62" s="464">
        <f>+'6.c. mell. BBKP'!F58</f>
        <v>8248</v>
      </c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25">
      <c r="A63" s="77" t="s">
        <v>403</v>
      </c>
      <c r="B63" s="854" t="s">
        <v>126</v>
      </c>
      <c r="C63" s="754"/>
      <c r="D63" s="467">
        <f t="shared" ref="D63:F63" si="74">+G63+J63+M63</f>
        <v>82940.56</v>
      </c>
      <c r="E63" s="467">
        <f t="shared" si="74"/>
        <v>471</v>
      </c>
      <c r="F63" s="467">
        <f t="shared" si="74"/>
        <v>83411.56</v>
      </c>
      <c r="G63" s="467">
        <f t="shared" ref="G63:O63" si="75">SUM(G58:G62)</f>
        <v>19075</v>
      </c>
      <c r="H63" s="467">
        <f t="shared" si="75"/>
        <v>156</v>
      </c>
      <c r="I63" s="467">
        <f t="shared" si="75"/>
        <v>19231</v>
      </c>
      <c r="J63" s="467">
        <f t="shared" si="75"/>
        <v>39983.56</v>
      </c>
      <c r="K63" s="467">
        <f t="shared" si="75"/>
        <v>300</v>
      </c>
      <c r="L63" s="467">
        <f t="shared" si="75"/>
        <v>40283.56</v>
      </c>
      <c r="M63" s="467">
        <f t="shared" si="75"/>
        <v>23882</v>
      </c>
      <c r="N63" s="467">
        <f t="shared" si="75"/>
        <v>15</v>
      </c>
      <c r="O63" s="467">
        <f t="shared" si="75"/>
        <v>23897</v>
      </c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1.25" customHeight="1" x14ac:dyDescent="0.25">
      <c r="A64" s="857"/>
      <c r="B64" s="751"/>
      <c r="C64" s="751"/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4.25" customHeight="1" x14ac:dyDescent="0.25">
      <c r="A65" s="61" t="s">
        <v>459</v>
      </c>
      <c r="B65" s="858" t="s">
        <v>650</v>
      </c>
      <c r="C65" s="754"/>
      <c r="D65" s="464">
        <f t="shared" ref="D65:F65" si="76">+G65+J65+M65</f>
        <v>0</v>
      </c>
      <c r="E65" s="464">
        <f t="shared" si="76"/>
        <v>0</v>
      </c>
      <c r="F65" s="464">
        <f t="shared" si="76"/>
        <v>0</v>
      </c>
      <c r="G65" s="464">
        <f>+'6.a. mell. PH'!D61</f>
        <v>0</v>
      </c>
      <c r="H65" s="464">
        <f>+'6.a. mell. PH'!E61</f>
        <v>0</v>
      </c>
      <c r="I65" s="464">
        <f>+'6.a. mell. PH'!F61</f>
        <v>0</v>
      </c>
      <c r="J65" s="464"/>
      <c r="K65" s="464"/>
      <c r="L65" s="464"/>
      <c r="M65" s="464"/>
      <c r="N65" s="464"/>
      <c r="O65" s="464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4.25" customHeight="1" x14ac:dyDescent="0.25">
      <c r="A66" s="61" t="s">
        <v>463</v>
      </c>
      <c r="B66" s="858" t="s">
        <v>464</v>
      </c>
      <c r="C66" s="754"/>
      <c r="D66" s="464">
        <f t="shared" ref="D66:F66" si="77">+G66+J66+M66</f>
        <v>48010</v>
      </c>
      <c r="E66" s="464">
        <f t="shared" si="77"/>
        <v>0</v>
      </c>
      <c r="F66" s="464">
        <f t="shared" si="77"/>
        <v>48010</v>
      </c>
      <c r="G66" s="464">
        <f>+'6.a. mell. PH'!D62</f>
        <v>10167</v>
      </c>
      <c r="H66" s="464">
        <f>+'6.a. mell. PH'!E62</f>
        <v>0</v>
      </c>
      <c r="I66" s="464">
        <f>+'6.a. mell. PH'!F62</f>
        <v>10167</v>
      </c>
      <c r="J66" s="464">
        <f>+'6.b. mell. Óvoda'!D62</f>
        <v>16324</v>
      </c>
      <c r="K66" s="464">
        <f>+'6.b. mell. Óvoda'!E62</f>
        <v>0</v>
      </c>
      <c r="L66" s="464">
        <f>+'6.b. mell. Óvoda'!F62</f>
        <v>16324</v>
      </c>
      <c r="M66" s="464">
        <f>+'6.c. mell. BBKP'!D63</f>
        <v>21519</v>
      </c>
      <c r="N66" s="464">
        <f>+'6.c. mell. BBKP'!E63</f>
        <v>0</v>
      </c>
      <c r="O66" s="464">
        <f>+'6.c. mell. BBKP'!F63</f>
        <v>21519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4.25" customHeight="1" x14ac:dyDescent="0.25">
      <c r="A67" s="77" t="s">
        <v>405</v>
      </c>
      <c r="B67" s="854" t="s">
        <v>130</v>
      </c>
      <c r="C67" s="754"/>
      <c r="D67" s="467">
        <f t="shared" ref="D67:F67" si="78">+G67+J67+M67</f>
        <v>48010</v>
      </c>
      <c r="E67" s="467">
        <f t="shared" si="78"/>
        <v>0</v>
      </c>
      <c r="F67" s="467">
        <f t="shared" si="78"/>
        <v>48010</v>
      </c>
      <c r="G67" s="467">
        <f t="shared" ref="G67:O67" si="79">+G66+G65</f>
        <v>10167</v>
      </c>
      <c r="H67" s="467">
        <f t="shared" si="79"/>
        <v>0</v>
      </c>
      <c r="I67" s="467">
        <f t="shared" si="79"/>
        <v>10167</v>
      </c>
      <c r="J67" s="467">
        <f t="shared" si="79"/>
        <v>16324</v>
      </c>
      <c r="K67" s="467">
        <f t="shared" si="79"/>
        <v>0</v>
      </c>
      <c r="L67" s="467">
        <f t="shared" si="79"/>
        <v>16324</v>
      </c>
      <c r="M67" s="467">
        <f t="shared" si="79"/>
        <v>21519</v>
      </c>
      <c r="N67" s="467">
        <f t="shared" si="79"/>
        <v>0</v>
      </c>
      <c r="O67" s="467">
        <f t="shared" si="79"/>
        <v>21519</v>
      </c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25">
      <c r="A68" s="857"/>
      <c r="B68" s="751"/>
      <c r="C68" s="751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4.25" customHeight="1" x14ac:dyDescent="0.25">
      <c r="A69" s="77" t="s">
        <v>407</v>
      </c>
      <c r="B69" s="854" t="s">
        <v>140</v>
      </c>
      <c r="C69" s="754"/>
      <c r="D69" s="467">
        <f t="shared" ref="D69:F69" si="80">+G69+J69+M69</f>
        <v>0</v>
      </c>
      <c r="E69" s="467">
        <f t="shared" si="80"/>
        <v>207</v>
      </c>
      <c r="F69" s="467">
        <f t="shared" si="80"/>
        <v>207</v>
      </c>
      <c r="G69" s="467">
        <f>+'6.a. mell. PH'!D74</f>
        <v>0</v>
      </c>
      <c r="H69" s="467">
        <f>+'6.a. mell. PH'!E74</f>
        <v>207</v>
      </c>
      <c r="I69" s="467">
        <f>+'6.a. mell. PH'!F74</f>
        <v>207</v>
      </c>
      <c r="J69" s="467">
        <f>+'6.b. mell. Óvoda'!D75</f>
        <v>0</v>
      </c>
      <c r="K69" s="467">
        <f>+'6.b. mell. Óvoda'!E75</f>
        <v>0</v>
      </c>
      <c r="L69" s="467">
        <f>+'6.b. mell. Óvoda'!F75</f>
        <v>0</v>
      </c>
      <c r="M69" s="467">
        <f>+'6.c. mell. BBKP'!D76</f>
        <v>0</v>
      </c>
      <c r="N69" s="467">
        <f>+'6.c. mell. BBKP'!E76</f>
        <v>0</v>
      </c>
      <c r="O69" s="467">
        <f>+'6.c. mell. BBKP'!F76</f>
        <v>0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4.25" customHeight="1" x14ac:dyDescent="0.25">
      <c r="A70" s="857"/>
      <c r="B70" s="751"/>
      <c r="C70" s="751"/>
      <c r="D70" s="479"/>
      <c r="E70" s="479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4.25" customHeight="1" x14ac:dyDescent="0.25">
      <c r="A71" s="77" t="s">
        <v>408</v>
      </c>
      <c r="B71" s="854" t="s">
        <v>145</v>
      </c>
      <c r="C71" s="754"/>
      <c r="D71" s="467">
        <f t="shared" ref="D71:F71" si="81">+G71+J71+M71</f>
        <v>0</v>
      </c>
      <c r="E71" s="467">
        <f t="shared" si="81"/>
        <v>0</v>
      </c>
      <c r="F71" s="467">
        <f t="shared" si="81"/>
        <v>0</v>
      </c>
      <c r="G71" s="467">
        <f>+'6.a. mell. PH'!D80</f>
        <v>0</v>
      </c>
      <c r="H71" s="467">
        <f>+'6.a. mell. PH'!E80</f>
        <v>0</v>
      </c>
      <c r="I71" s="467">
        <f>+'6.a. mell. PH'!F80</f>
        <v>0</v>
      </c>
      <c r="J71" s="467">
        <f>+'6.b. mell. Óvoda'!D81</f>
        <v>0</v>
      </c>
      <c r="K71" s="467">
        <f>+'6.b. mell. Óvoda'!E81</f>
        <v>0</v>
      </c>
      <c r="L71" s="467">
        <f>+'6.b. mell. Óvoda'!F81</f>
        <v>0</v>
      </c>
      <c r="M71" s="467">
        <f>+'6.c. mell. BBKP'!D82</f>
        <v>0</v>
      </c>
      <c r="N71" s="467">
        <f>+'6.c. mell. BBKP'!E82</f>
        <v>0</v>
      </c>
      <c r="O71" s="467">
        <f>+'6.c. mell. BBKP'!F82</f>
        <v>0</v>
      </c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4.25" customHeight="1" x14ac:dyDescent="0.25">
      <c r="A72" s="857"/>
      <c r="B72" s="751"/>
      <c r="C72" s="751"/>
      <c r="D72" s="479"/>
      <c r="E72" s="479"/>
      <c r="F72" s="479"/>
      <c r="G72" s="479"/>
      <c r="H72" s="479"/>
      <c r="I72" s="479"/>
      <c r="J72" s="479"/>
      <c r="K72" s="479"/>
      <c r="L72" s="479"/>
      <c r="M72" s="479"/>
      <c r="N72" s="479"/>
      <c r="O72" s="479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4.25" customHeight="1" x14ac:dyDescent="0.25">
      <c r="A73" s="77" t="s">
        <v>409</v>
      </c>
      <c r="B73" s="854" t="s">
        <v>149</v>
      </c>
      <c r="C73" s="754"/>
      <c r="D73" s="467">
        <f t="shared" ref="D73:F73" si="82">+G73+J73+M73</f>
        <v>0</v>
      </c>
      <c r="E73" s="467">
        <f t="shared" si="82"/>
        <v>0</v>
      </c>
      <c r="F73" s="467">
        <f t="shared" si="82"/>
        <v>0</v>
      </c>
      <c r="G73" s="467">
        <f>+'6.a. mell. PH'!D82</f>
        <v>0</v>
      </c>
      <c r="H73" s="467">
        <f>+'6.a. mell. PH'!E82</f>
        <v>0</v>
      </c>
      <c r="I73" s="467">
        <f>+'6.a. mell. PH'!F82</f>
        <v>0</v>
      </c>
      <c r="J73" s="467">
        <f>+'6.b. mell. Óvoda'!D83</f>
        <v>0</v>
      </c>
      <c r="K73" s="467">
        <f>+'6.b. mell. Óvoda'!E83</f>
        <v>0</v>
      </c>
      <c r="L73" s="467">
        <f>+'6.b. mell. Óvoda'!F83</f>
        <v>0</v>
      </c>
      <c r="M73" s="467"/>
      <c r="N73" s="467"/>
      <c r="O73" s="46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4.25" customHeight="1" x14ac:dyDescent="0.25">
      <c r="A74" s="857"/>
      <c r="B74" s="751"/>
      <c r="C74" s="751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79"/>
      <c r="O74" s="479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25">
      <c r="A75" s="77" t="s">
        <v>410</v>
      </c>
      <c r="B75" s="854" t="s">
        <v>411</v>
      </c>
      <c r="C75" s="754"/>
      <c r="D75" s="467">
        <f t="shared" ref="D75:F75" si="83">+G75+J75+M75</f>
        <v>516757.06</v>
      </c>
      <c r="E75" s="467">
        <f t="shared" si="83"/>
        <v>5763</v>
      </c>
      <c r="F75" s="467">
        <f t="shared" si="83"/>
        <v>522520.06</v>
      </c>
      <c r="G75" s="467">
        <f t="shared" ref="G75:O75" si="84">+G73+G71+G69+G67+G63+G56+G55</f>
        <v>227251</v>
      </c>
      <c r="H75" s="467">
        <f t="shared" si="84"/>
        <v>5297</v>
      </c>
      <c r="I75" s="467">
        <f t="shared" si="84"/>
        <v>232548</v>
      </c>
      <c r="J75" s="467">
        <f t="shared" si="84"/>
        <v>206694.06</v>
      </c>
      <c r="K75" s="467">
        <f t="shared" si="84"/>
        <v>34</v>
      </c>
      <c r="L75" s="467">
        <f t="shared" si="84"/>
        <v>206728.06</v>
      </c>
      <c r="M75" s="467">
        <f t="shared" si="84"/>
        <v>82812</v>
      </c>
      <c r="N75" s="467">
        <f t="shared" si="84"/>
        <v>432</v>
      </c>
      <c r="O75" s="467">
        <f t="shared" si="84"/>
        <v>83244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4.25" customHeight="1" x14ac:dyDescent="0.25">
      <c r="A76" s="857"/>
      <c r="B76" s="751"/>
      <c r="C76" s="751"/>
      <c r="D76" s="479"/>
      <c r="E76" s="479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4.25" customHeight="1" x14ac:dyDescent="0.25">
      <c r="A77" s="480" t="s">
        <v>412</v>
      </c>
      <c r="B77" s="342" t="s">
        <v>154</v>
      </c>
      <c r="C77" s="342"/>
      <c r="D77" s="467">
        <f t="shared" ref="D77:F77" si="85">+G77+J77+M77</f>
        <v>0</v>
      </c>
      <c r="E77" s="467">
        <f t="shared" si="85"/>
        <v>0</v>
      </c>
      <c r="F77" s="467">
        <f t="shared" si="85"/>
        <v>0</v>
      </c>
      <c r="G77" s="467">
        <v>0</v>
      </c>
      <c r="H77" s="467">
        <v>0</v>
      </c>
      <c r="I77" s="467">
        <v>0</v>
      </c>
      <c r="J77" s="467">
        <v>0</v>
      </c>
      <c r="K77" s="467">
        <v>0</v>
      </c>
      <c r="L77" s="467">
        <v>0</v>
      </c>
      <c r="M77" s="467">
        <v>0</v>
      </c>
      <c r="N77" s="467">
        <v>0</v>
      </c>
      <c r="O77" s="467">
        <v>0</v>
      </c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4.25" customHeight="1" x14ac:dyDescent="0.25">
      <c r="A78" s="857"/>
      <c r="B78" s="751"/>
      <c r="C78" s="751"/>
      <c r="D78" s="479"/>
      <c r="E78" s="479"/>
      <c r="F78" s="479"/>
      <c r="G78" s="479"/>
      <c r="H78" s="479"/>
      <c r="I78" s="479"/>
      <c r="J78" s="479"/>
      <c r="K78" s="479"/>
      <c r="L78" s="479"/>
      <c r="M78" s="479"/>
      <c r="N78" s="479"/>
      <c r="O78" s="479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25">
      <c r="A79" s="859" t="s">
        <v>651</v>
      </c>
      <c r="B79" s="766"/>
      <c r="C79" s="754"/>
      <c r="D79" s="467">
        <f t="shared" ref="D79:F79" si="86">+G79+J79+M79</f>
        <v>516757.06</v>
      </c>
      <c r="E79" s="467">
        <f t="shared" si="86"/>
        <v>5763</v>
      </c>
      <c r="F79" s="467">
        <f t="shared" si="86"/>
        <v>522520.06</v>
      </c>
      <c r="G79" s="467">
        <f t="shared" ref="G79:O79" si="87">+G77+G75</f>
        <v>227251</v>
      </c>
      <c r="H79" s="467">
        <f t="shared" si="87"/>
        <v>5297</v>
      </c>
      <c r="I79" s="467">
        <f t="shared" si="87"/>
        <v>232548</v>
      </c>
      <c r="J79" s="467">
        <f t="shared" si="87"/>
        <v>206694.06</v>
      </c>
      <c r="K79" s="467">
        <f t="shared" si="87"/>
        <v>34</v>
      </c>
      <c r="L79" s="467">
        <f t="shared" si="87"/>
        <v>206728.06</v>
      </c>
      <c r="M79" s="467">
        <f t="shared" si="87"/>
        <v>82812</v>
      </c>
      <c r="N79" s="467">
        <f t="shared" si="87"/>
        <v>432</v>
      </c>
      <c r="O79" s="467">
        <f t="shared" si="87"/>
        <v>83244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4.25" customHeight="1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4.25" customHeight="1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4.25" customHeight="1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.25" customHeight="1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4.25" customHeight="1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2"/>
    <row r="87" spans="1:26" ht="14.25" customHeight="1" x14ac:dyDescent="0.2"/>
    <row r="88" spans="1:26" ht="14.25" customHeight="1" x14ac:dyDescent="0.2"/>
    <row r="89" spans="1:26" ht="14.25" customHeight="1" x14ac:dyDescent="0.2"/>
    <row r="90" spans="1:26" ht="14.25" customHeight="1" x14ac:dyDescent="0.2"/>
    <row r="91" spans="1:26" ht="14.25" customHeight="1" x14ac:dyDescent="0.2"/>
    <row r="92" spans="1:26" ht="14.25" customHeight="1" x14ac:dyDescent="0.2"/>
    <row r="93" spans="1:26" ht="14.25" customHeight="1" x14ac:dyDescent="0.2"/>
    <row r="94" spans="1:26" ht="14.25" customHeight="1" x14ac:dyDescent="0.2"/>
    <row r="95" spans="1:26" ht="14.25" customHeight="1" x14ac:dyDescent="0.2"/>
    <row r="96" spans="1:2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82">
    <mergeCell ref="D51:F51"/>
    <mergeCell ref="G51:I51"/>
    <mergeCell ref="J51:L51"/>
    <mergeCell ref="M51:O51"/>
    <mergeCell ref="B53:C53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8:C8"/>
    <mergeCell ref="B9:C9"/>
    <mergeCell ref="B10:C10"/>
    <mergeCell ref="B11:C11"/>
    <mergeCell ref="B12:C12"/>
    <mergeCell ref="M2:O2"/>
    <mergeCell ref="B4:C4"/>
    <mergeCell ref="B5:C5"/>
    <mergeCell ref="B6:C6"/>
    <mergeCell ref="B7:C7"/>
    <mergeCell ref="A2:A3"/>
    <mergeCell ref="B2:C3"/>
    <mergeCell ref="D2:F2"/>
    <mergeCell ref="G2:I2"/>
    <mergeCell ref="J2:L2"/>
    <mergeCell ref="A79:C79"/>
    <mergeCell ref="B69:C69"/>
    <mergeCell ref="A70:C70"/>
    <mergeCell ref="B71:C71"/>
    <mergeCell ref="A72:C72"/>
    <mergeCell ref="B73:C73"/>
    <mergeCell ref="A74:C74"/>
    <mergeCell ref="B75:C75"/>
    <mergeCell ref="B66:C66"/>
    <mergeCell ref="B67:C67"/>
    <mergeCell ref="A68:C68"/>
    <mergeCell ref="A76:C76"/>
    <mergeCell ref="A78:C78"/>
    <mergeCell ref="B61:C61"/>
    <mergeCell ref="B62:C62"/>
    <mergeCell ref="B63:C63"/>
    <mergeCell ref="A64:C64"/>
    <mergeCell ref="B65:C65"/>
    <mergeCell ref="B56:C56"/>
    <mergeCell ref="A57:C57"/>
    <mergeCell ref="B58:C58"/>
    <mergeCell ref="B59:C59"/>
    <mergeCell ref="B60:C60"/>
    <mergeCell ref="B43:C43"/>
    <mergeCell ref="B46:C46"/>
    <mergeCell ref="B47:C47"/>
    <mergeCell ref="B48:C48"/>
    <mergeCell ref="B55:C55"/>
    <mergeCell ref="A49:C49"/>
    <mergeCell ref="A51:A52"/>
    <mergeCell ref="B51:C52"/>
    <mergeCell ref="B54:C54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kiadásai 2020. Intézmények mindösszesen&amp;R 6. melléklet</oddHeader>
  </headerFooter>
  <rowBreaks count="1" manualBreakCount="1">
    <brk id="5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8" customWidth="1"/>
    <col min="2" max="2" width="6.25" customWidth="1"/>
    <col min="3" max="3" width="42.75" customWidth="1"/>
    <col min="4" max="4" width="10.625" customWidth="1"/>
    <col min="5" max="5" width="8.375" customWidth="1"/>
    <col min="6" max="6" width="9.5" customWidth="1"/>
    <col min="7" max="26" width="8" customWidth="1"/>
  </cols>
  <sheetData>
    <row r="1" spans="1:26" ht="18.75" customHeight="1" x14ac:dyDescent="0.25">
      <c r="A1" s="212"/>
      <c r="B1" s="32"/>
      <c r="C1" s="32"/>
      <c r="D1" s="865" t="s">
        <v>414</v>
      </c>
      <c r="E1" s="762"/>
      <c r="F1" s="76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39.75" customHeight="1" x14ac:dyDescent="0.25">
      <c r="A2" s="803" t="s">
        <v>118</v>
      </c>
      <c r="B2" s="866" t="s">
        <v>63</v>
      </c>
      <c r="C2" s="806"/>
      <c r="D2" s="867" t="s">
        <v>652</v>
      </c>
      <c r="E2" s="766"/>
      <c r="F2" s="754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</row>
    <row r="3" spans="1:26" ht="11.25" customHeight="1" x14ac:dyDescent="0.2">
      <c r="A3" s="804"/>
      <c r="B3" s="751"/>
      <c r="C3" s="798"/>
      <c r="D3" s="409" t="s">
        <v>64</v>
      </c>
      <c r="E3" s="409" t="s">
        <v>65</v>
      </c>
      <c r="F3" s="409" t="s">
        <v>386</v>
      </c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13.5" customHeight="1" x14ac:dyDescent="0.2">
      <c r="A4" s="764"/>
      <c r="B4" s="762"/>
      <c r="C4" s="796"/>
      <c r="D4" s="867" t="s">
        <v>416</v>
      </c>
      <c r="E4" s="766"/>
      <c r="F4" s="754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</row>
    <row r="5" spans="1:26" ht="12" customHeight="1" x14ac:dyDescent="0.25">
      <c r="A5" s="330" t="s">
        <v>653</v>
      </c>
      <c r="B5" s="801" t="s">
        <v>654</v>
      </c>
      <c r="C5" s="754"/>
      <c r="D5" s="66">
        <v>139650</v>
      </c>
      <c r="E5" s="66">
        <v>2348</v>
      </c>
      <c r="F5" s="66">
        <f t="shared" ref="F5:F18" si="0">+D5+E5</f>
        <v>141998</v>
      </c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2" customHeight="1" x14ac:dyDescent="0.25">
      <c r="A6" s="61" t="s">
        <v>655</v>
      </c>
      <c r="B6" s="801" t="s">
        <v>656</v>
      </c>
      <c r="C6" s="754"/>
      <c r="D6" s="66"/>
      <c r="E6" s="66"/>
      <c r="F6" s="66">
        <f t="shared" si="0"/>
        <v>0</v>
      </c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2" customHeight="1" x14ac:dyDescent="0.25">
      <c r="A7" s="61" t="s">
        <v>657</v>
      </c>
      <c r="B7" s="801" t="s">
        <v>658</v>
      </c>
      <c r="C7" s="754"/>
      <c r="D7" s="66">
        <v>13684</v>
      </c>
      <c r="E7" s="66">
        <v>0</v>
      </c>
      <c r="F7" s="66">
        <f t="shared" si="0"/>
        <v>13684</v>
      </c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2" customHeight="1" x14ac:dyDescent="0.25">
      <c r="A8" s="61" t="s">
        <v>659</v>
      </c>
      <c r="B8" s="801" t="s">
        <v>660</v>
      </c>
      <c r="C8" s="754"/>
      <c r="D8" s="66"/>
      <c r="E8" s="66">
        <v>1214</v>
      </c>
      <c r="F8" s="66">
        <f t="shared" si="0"/>
        <v>1214</v>
      </c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2" customHeight="1" x14ac:dyDescent="0.25">
      <c r="A9" s="61" t="s">
        <v>661</v>
      </c>
      <c r="B9" s="801" t="s">
        <v>662</v>
      </c>
      <c r="C9" s="754"/>
      <c r="D9" s="66"/>
      <c r="E9" s="66"/>
      <c r="F9" s="66">
        <f t="shared" si="0"/>
        <v>0</v>
      </c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2" customHeight="1" x14ac:dyDescent="0.25">
      <c r="A10" s="61" t="s">
        <v>663</v>
      </c>
      <c r="B10" s="801" t="s">
        <v>664</v>
      </c>
      <c r="C10" s="754"/>
      <c r="D10" s="66"/>
      <c r="E10" s="66"/>
      <c r="F10" s="66">
        <f t="shared" si="0"/>
        <v>0</v>
      </c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2" customHeight="1" x14ac:dyDescent="0.25">
      <c r="A11" s="61" t="s">
        <v>665</v>
      </c>
      <c r="B11" s="801" t="s">
        <v>666</v>
      </c>
      <c r="C11" s="754"/>
      <c r="D11" s="66">
        <v>5704</v>
      </c>
      <c r="E11" s="66">
        <v>131</v>
      </c>
      <c r="F11" s="66">
        <f t="shared" si="0"/>
        <v>5835</v>
      </c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2" customHeight="1" x14ac:dyDescent="0.25">
      <c r="A12" s="61" t="s">
        <v>667</v>
      </c>
      <c r="B12" s="801" t="s">
        <v>668</v>
      </c>
      <c r="C12" s="754"/>
      <c r="D12" s="66"/>
      <c r="E12" s="66"/>
      <c r="F12" s="66">
        <f t="shared" si="0"/>
        <v>0</v>
      </c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2" customHeight="1" x14ac:dyDescent="0.25">
      <c r="A13" s="61" t="s">
        <v>669</v>
      </c>
      <c r="B13" s="801" t="s">
        <v>670</v>
      </c>
      <c r="C13" s="754"/>
      <c r="D13" s="66">
        <v>2242</v>
      </c>
      <c r="E13" s="66">
        <v>234</v>
      </c>
      <c r="F13" s="66">
        <f t="shared" si="0"/>
        <v>2476</v>
      </c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2" customHeight="1" x14ac:dyDescent="0.25">
      <c r="A14" s="61" t="s">
        <v>671</v>
      </c>
      <c r="B14" s="801" t="s">
        <v>672</v>
      </c>
      <c r="C14" s="754"/>
      <c r="D14" s="66">
        <v>155</v>
      </c>
      <c r="E14" s="66"/>
      <c r="F14" s="66">
        <f t="shared" si="0"/>
        <v>155</v>
      </c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2" customHeight="1" x14ac:dyDescent="0.25">
      <c r="A15" s="61" t="s">
        <v>673</v>
      </c>
      <c r="B15" s="801" t="s">
        <v>674</v>
      </c>
      <c r="C15" s="754"/>
      <c r="D15" s="66">
        <v>1065</v>
      </c>
      <c r="E15" s="66"/>
      <c r="F15" s="66">
        <f t="shared" si="0"/>
        <v>1065</v>
      </c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2" customHeight="1" x14ac:dyDescent="0.25">
      <c r="A16" s="61" t="s">
        <v>675</v>
      </c>
      <c r="B16" s="801" t="s">
        <v>676</v>
      </c>
      <c r="C16" s="754"/>
      <c r="D16" s="66">
        <v>540</v>
      </c>
      <c r="E16" s="66"/>
      <c r="F16" s="66">
        <f t="shared" si="0"/>
        <v>540</v>
      </c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2" customHeight="1" x14ac:dyDescent="0.25">
      <c r="A17" s="61" t="s">
        <v>677</v>
      </c>
      <c r="B17" s="801" t="s">
        <v>678</v>
      </c>
      <c r="C17" s="754"/>
      <c r="D17" s="66">
        <v>2451</v>
      </c>
      <c r="E17" s="66">
        <v>306</v>
      </c>
      <c r="F17" s="66">
        <f t="shared" si="0"/>
        <v>2757</v>
      </c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</row>
    <row r="18" spans="1:26" ht="12" customHeight="1" x14ac:dyDescent="0.25">
      <c r="A18" s="61" t="s">
        <v>677</v>
      </c>
      <c r="B18" s="801" t="s">
        <v>679</v>
      </c>
      <c r="C18" s="754"/>
      <c r="D18" s="66"/>
      <c r="E18" s="66"/>
      <c r="F18" s="66">
        <f t="shared" si="0"/>
        <v>0</v>
      </c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2" customHeight="1" x14ac:dyDescent="0.25">
      <c r="A19" s="77" t="s">
        <v>387</v>
      </c>
      <c r="B19" s="802" t="s">
        <v>388</v>
      </c>
      <c r="C19" s="754"/>
      <c r="D19" s="54">
        <f t="shared" ref="D19:F19" si="1">SUM(D5:D18)</f>
        <v>165491</v>
      </c>
      <c r="E19" s="54">
        <f t="shared" si="1"/>
        <v>4233</v>
      </c>
      <c r="F19" s="54">
        <f t="shared" si="1"/>
        <v>169724</v>
      </c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2" customHeight="1" x14ac:dyDescent="0.25">
      <c r="A20" s="61" t="s">
        <v>680</v>
      </c>
      <c r="B20" s="801" t="s">
        <v>681</v>
      </c>
      <c r="C20" s="754"/>
      <c r="D20" s="66"/>
      <c r="E20" s="66"/>
      <c r="F20" s="66">
        <f t="shared" ref="F20:F22" si="2">+D20+E20</f>
        <v>0</v>
      </c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2" customHeight="1" x14ac:dyDescent="0.25">
      <c r="A21" s="61" t="s">
        <v>682</v>
      </c>
      <c r="B21" s="801" t="s">
        <v>683</v>
      </c>
      <c r="C21" s="754"/>
      <c r="D21" s="66">
        <v>0</v>
      </c>
      <c r="E21" s="66"/>
      <c r="F21" s="66">
        <f t="shared" si="2"/>
        <v>0</v>
      </c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2" customHeight="1" x14ac:dyDescent="0.25">
      <c r="A22" s="61" t="s">
        <v>684</v>
      </c>
      <c r="B22" s="801" t="s">
        <v>685</v>
      </c>
      <c r="C22" s="754"/>
      <c r="D22" s="66">
        <v>30</v>
      </c>
      <c r="E22" s="66"/>
      <c r="F22" s="66">
        <f t="shared" si="2"/>
        <v>30</v>
      </c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2" customHeight="1" x14ac:dyDescent="0.25">
      <c r="A23" s="77" t="s">
        <v>389</v>
      </c>
      <c r="B23" s="802" t="s">
        <v>390</v>
      </c>
      <c r="C23" s="754"/>
      <c r="D23" s="54">
        <f t="shared" ref="D23:F23" si="3">SUM(D20:D22)</f>
        <v>30</v>
      </c>
      <c r="E23" s="54">
        <f t="shared" si="3"/>
        <v>0</v>
      </c>
      <c r="F23" s="54">
        <f t="shared" si="3"/>
        <v>30</v>
      </c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2" customHeight="1" x14ac:dyDescent="0.25">
      <c r="A24" s="318" t="s">
        <v>391</v>
      </c>
      <c r="B24" s="811" t="s">
        <v>121</v>
      </c>
      <c r="C24" s="806"/>
      <c r="D24" s="371">
        <f t="shared" ref="D24:F24" si="4">+D23+D19</f>
        <v>165521</v>
      </c>
      <c r="E24" s="371">
        <f t="shared" si="4"/>
        <v>4233</v>
      </c>
      <c r="F24" s="371">
        <f t="shared" si="4"/>
        <v>169754</v>
      </c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</row>
    <row r="25" spans="1:26" ht="10.5" customHeight="1" x14ac:dyDescent="0.25">
      <c r="A25" s="320"/>
      <c r="B25" s="321"/>
      <c r="C25" s="321"/>
      <c r="D25" s="374"/>
      <c r="E25" s="374"/>
      <c r="F25" s="374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</row>
    <row r="26" spans="1:26" ht="12" customHeight="1" x14ac:dyDescent="0.25">
      <c r="A26" s="482" t="s">
        <v>392</v>
      </c>
      <c r="B26" s="811" t="s">
        <v>124</v>
      </c>
      <c r="C26" s="806"/>
      <c r="D26" s="282">
        <f t="shared" ref="D26:F26" si="5">SUM(D27:D31)</f>
        <v>32488</v>
      </c>
      <c r="E26" s="282">
        <f t="shared" si="5"/>
        <v>701</v>
      </c>
      <c r="F26" s="282">
        <f t="shared" si="5"/>
        <v>33189</v>
      </c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</row>
    <row r="27" spans="1:26" ht="12" customHeight="1" x14ac:dyDescent="0.25">
      <c r="A27" s="483" t="s">
        <v>392</v>
      </c>
      <c r="B27" s="390"/>
      <c r="C27" s="484" t="s">
        <v>686</v>
      </c>
      <c r="D27" s="66">
        <v>28569</v>
      </c>
      <c r="E27" s="66">
        <v>701</v>
      </c>
      <c r="F27" s="66">
        <f t="shared" ref="F27:F31" si="6">+D27+E27</f>
        <v>29270</v>
      </c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2" customHeight="1" x14ac:dyDescent="0.25">
      <c r="A28" s="483" t="s">
        <v>392</v>
      </c>
      <c r="B28" s="390"/>
      <c r="C28" s="484" t="s">
        <v>687</v>
      </c>
      <c r="D28" s="66">
        <v>2898</v>
      </c>
      <c r="E28" s="66"/>
      <c r="F28" s="66">
        <f t="shared" si="6"/>
        <v>2898</v>
      </c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12" customHeight="1" x14ac:dyDescent="0.25">
      <c r="A29" s="483" t="s">
        <v>392</v>
      </c>
      <c r="B29" s="390"/>
      <c r="C29" s="484" t="s">
        <v>688</v>
      </c>
      <c r="D29" s="66">
        <v>8</v>
      </c>
      <c r="E29" s="66"/>
      <c r="F29" s="66">
        <f t="shared" si="6"/>
        <v>8</v>
      </c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</row>
    <row r="30" spans="1:26" ht="12" customHeight="1" x14ac:dyDescent="0.25">
      <c r="A30" s="483" t="s">
        <v>392</v>
      </c>
      <c r="B30" s="390"/>
      <c r="C30" s="484" t="s">
        <v>689</v>
      </c>
      <c r="D30" s="66"/>
      <c r="E30" s="66"/>
      <c r="F30" s="66">
        <f t="shared" si="6"/>
        <v>0</v>
      </c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</row>
    <row r="31" spans="1:26" ht="12" customHeight="1" x14ac:dyDescent="0.25">
      <c r="A31" s="485" t="s">
        <v>392</v>
      </c>
      <c r="B31" s="390"/>
      <c r="C31" s="484" t="s">
        <v>690</v>
      </c>
      <c r="D31" s="66">
        <v>1013</v>
      </c>
      <c r="E31" s="153"/>
      <c r="F31" s="66">
        <f t="shared" si="6"/>
        <v>1013</v>
      </c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</row>
    <row r="32" spans="1:26" ht="8.25" customHeight="1" x14ac:dyDescent="0.25">
      <c r="A32" s="486"/>
      <c r="B32" s="325"/>
      <c r="C32" s="326"/>
      <c r="D32" s="374"/>
      <c r="E32" s="374"/>
      <c r="F32" s="374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</row>
    <row r="33" spans="1:26" ht="12" customHeight="1" x14ac:dyDescent="0.25">
      <c r="A33" s="330" t="s">
        <v>417</v>
      </c>
      <c r="B33" s="795" t="s">
        <v>418</v>
      </c>
      <c r="C33" s="796"/>
      <c r="D33" s="66">
        <v>335</v>
      </c>
      <c r="E33" s="385"/>
      <c r="F33" s="66">
        <f t="shared" ref="F33:F35" si="7">+D33+E33</f>
        <v>335</v>
      </c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</row>
    <row r="34" spans="1:26" ht="12" customHeight="1" x14ac:dyDescent="0.25">
      <c r="A34" s="61" t="s">
        <v>419</v>
      </c>
      <c r="B34" s="801" t="s">
        <v>420</v>
      </c>
      <c r="C34" s="754"/>
      <c r="D34" s="66">
        <v>2441</v>
      </c>
      <c r="E34" s="66"/>
      <c r="F34" s="66">
        <f t="shared" si="7"/>
        <v>2441</v>
      </c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</row>
    <row r="35" spans="1:26" ht="12" customHeight="1" x14ac:dyDescent="0.25">
      <c r="A35" s="61" t="s">
        <v>421</v>
      </c>
      <c r="B35" s="801" t="s">
        <v>422</v>
      </c>
      <c r="C35" s="754"/>
      <c r="D35" s="66"/>
      <c r="E35" s="66"/>
      <c r="F35" s="66">
        <f t="shared" si="7"/>
        <v>0</v>
      </c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</row>
    <row r="36" spans="1:26" ht="12" customHeight="1" x14ac:dyDescent="0.25">
      <c r="A36" s="77" t="s">
        <v>393</v>
      </c>
      <c r="B36" s="802" t="s">
        <v>394</v>
      </c>
      <c r="C36" s="754"/>
      <c r="D36" s="54">
        <f t="shared" ref="D36:F36" si="8">SUM(D33:D35)</f>
        <v>2776</v>
      </c>
      <c r="E36" s="54">
        <f t="shared" si="8"/>
        <v>0</v>
      </c>
      <c r="F36" s="54">
        <f t="shared" si="8"/>
        <v>2776</v>
      </c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</row>
    <row r="37" spans="1:26" ht="12" customHeight="1" x14ac:dyDescent="0.25">
      <c r="A37" s="61" t="s">
        <v>423</v>
      </c>
      <c r="B37" s="801" t="s">
        <v>424</v>
      </c>
      <c r="C37" s="754"/>
      <c r="D37" s="66">
        <v>1347</v>
      </c>
      <c r="E37" s="66">
        <v>-300</v>
      </c>
      <c r="F37" s="66">
        <f t="shared" ref="F37:F38" si="9">+D37+E37</f>
        <v>1047</v>
      </c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</row>
    <row r="38" spans="1:26" ht="12" customHeight="1" x14ac:dyDescent="0.25">
      <c r="A38" s="61" t="s">
        <v>425</v>
      </c>
      <c r="B38" s="801" t="s">
        <v>426</v>
      </c>
      <c r="C38" s="754"/>
      <c r="D38" s="66">
        <v>900</v>
      </c>
      <c r="E38" s="66"/>
      <c r="F38" s="66">
        <f t="shared" si="9"/>
        <v>900</v>
      </c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</row>
    <row r="39" spans="1:26" ht="12" customHeight="1" x14ac:dyDescent="0.25">
      <c r="A39" s="77" t="s">
        <v>395</v>
      </c>
      <c r="B39" s="802" t="s">
        <v>396</v>
      </c>
      <c r="C39" s="754"/>
      <c r="D39" s="54">
        <f t="shared" ref="D39:F39" si="10">SUM(D37:D38)</f>
        <v>2247</v>
      </c>
      <c r="E39" s="54">
        <f t="shared" si="10"/>
        <v>-300</v>
      </c>
      <c r="F39" s="54">
        <f t="shared" si="10"/>
        <v>1947</v>
      </c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</row>
    <row r="40" spans="1:26" ht="12" customHeight="1" x14ac:dyDescent="0.25">
      <c r="A40" s="61" t="s">
        <v>427</v>
      </c>
      <c r="B40" s="801" t="s">
        <v>428</v>
      </c>
      <c r="C40" s="754"/>
      <c r="D40" s="66"/>
      <c r="E40" s="66"/>
      <c r="F40" s="66">
        <f t="shared" ref="F40:F44" si="11">+D40+E40</f>
        <v>0</v>
      </c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</row>
    <row r="41" spans="1:26" ht="12" customHeight="1" x14ac:dyDescent="0.25">
      <c r="A41" s="61" t="s">
        <v>429</v>
      </c>
      <c r="B41" s="801" t="s">
        <v>430</v>
      </c>
      <c r="C41" s="754"/>
      <c r="D41" s="66"/>
      <c r="E41" s="66"/>
      <c r="F41" s="66">
        <f t="shared" si="11"/>
        <v>0</v>
      </c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</row>
    <row r="42" spans="1:26" ht="12" customHeight="1" x14ac:dyDescent="0.25">
      <c r="A42" s="61" t="s">
        <v>431</v>
      </c>
      <c r="B42" s="801" t="s">
        <v>432</v>
      </c>
      <c r="C42" s="754"/>
      <c r="D42" s="66"/>
      <c r="E42" s="66"/>
      <c r="F42" s="66">
        <f t="shared" si="11"/>
        <v>0</v>
      </c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</row>
    <row r="43" spans="1:26" ht="12" customHeight="1" x14ac:dyDescent="0.25">
      <c r="A43" s="61" t="s">
        <v>433</v>
      </c>
      <c r="B43" s="801" t="s">
        <v>434</v>
      </c>
      <c r="C43" s="754"/>
      <c r="D43" s="66">
        <v>2800</v>
      </c>
      <c r="E43" s="66"/>
      <c r="F43" s="66">
        <f t="shared" si="11"/>
        <v>2800</v>
      </c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</row>
    <row r="44" spans="1:26" ht="12" customHeight="1" x14ac:dyDescent="0.25">
      <c r="A44" s="61" t="s">
        <v>435</v>
      </c>
      <c r="B44" s="868" t="s">
        <v>436</v>
      </c>
      <c r="C44" s="806"/>
      <c r="D44" s="66"/>
      <c r="E44" s="66">
        <f>300+156</f>
        <v>456</v>
      </c>
      <c r="F44" s="66">
        <f t="shared" si="11"/>
        <v>456</v>
      </c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</row>
    <row r="45" spans="1:26" ht="12" customHeight="1" x14ac:dyDescent="0.25">
      <c r="A45" s="483" t="s">
        <v>435</v>
      </c>
      <c r="B45" s="390"/>
      <c r="C45" s="484" t="s">
        <v>691</v>
      </c>
      <c r="D45" s="199"/>
      <c r="E45" s="66"/>
      <c r="F45" s="66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</row>
    <row r="46" spans="1:26" ht="12" customHeight="1" x14ac:dyDescent="0.25">
      <c r="A46" s="483" t="s">
        <v>435</v>
      </c>
      <c r="B46" s="390"/>
      <c r="C46" s="484" t="s">
        <v>692</v>
      </c>
      <c r="D46" s="199"/>
      <c r="E46" s="66"/>
      <c r="F46" s="66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</row>
    <row r="47" spans="1:26" ht="12" customHeight="1" x14ac:dyDescent="0.25">
      <c r="A47" s="61" t="s">
        <v>437</v>
      </c>
      <c r="B47" s="795" t="s">
        <v>438</v>
      </c>
      <c r="C47" s="796"/>
      <c r="D47" s="66">
        <v>1692</v>
      </c>
      <c r="E47" s="66"/>
      <c r="F47" s="66">
        <f t="shared" ref="F47:F48" si="12">+D47+E47</f>
        <v>1692</v>
      </c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</row>
    <row r="48" spans="1:26" ht="12" customHeight="1" x14ac:dyDescent="0.25">
      <c r="A48" s="61" t="s">
        <v>439</v>
      </c>
      <c r="B48" s="801" t="s">
        <v>440</v>
      </c>
      <c r="C48" s="754"/>
      <c r="D48" s="66">
        <f>6750-346</f>
        <v>6404</v>
      </c>
      <c r="E48" s="66"/>
      <c r="F48" s="66">
        <f t="shared" si="12"/>
        <v>6404</v>
      </c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12" customHeight="1" x14ac:dyDescent="0.25">
      <c r="A49" s="77" t="s">
        <v>397</v>
      </c>
      <c r="B49" s="802" t="s">
        <v>398</v>
      </c>
      <c r="C49" s="754"/>
      <c r="D49" s="54">
        <f t="shared" ref="D49:F49" si="13">D40+D41+D42+D43+D44+D47+D48</f>
        <v>10896</v>
      </c>
      <c r="E49" s="54">
        <f t="shared" si="13"/>
        <v>456</v>
      </c>
      <c r="F49" s="54">
        <f t="shared" si="13"/>
        <v>11352</v>
      </c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</row>
    <row r="50" spans="1:26" ht="12" customHeight="1" x14ac:dyDescent="0.25">
      <c r="A50" s="61" t="s">
        <v>441</v>
      </c>
      <c r="B50" s="801" t="s">
        <v>442</v>
      </c>
      <c r="C50" s="754"/>
      <c r="D50" s="55">
        <v>400</v>
      </c>
      <c r="E50" s="66"/>
      <c r="F50" s="66">
        <f t="shared" ref="F50:F51" si="14">+D50+E50</f>
        <v>400</v>
      </c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</row>
    <row r="51" spans="1:26" ht="12" customHeight="1" x14ac:dyDescent="0.25">
      <c r="A51" s="61" t="s">
        <v>443</v>
      </c>
      <c r="B51" s="801" t="s">
        <v>444</v>
      </c>
      <c r="C51" s="754"/>
      <c r="D51" s="66"/>
      <c r="E51" s="66"/>
      <c r="F51" s="66">
        <f t="shared" si="14"/>
        <v>0</v>
      </c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12" customHeight="1" x14ac:dyDescent="0.25">
      <c r="A52" s="77" t="s">
        <v>399</v>
      </c>
      <c r="B52" s="802" t="s">
        <v>400</v>
      </c>
      <c r="C52" s="754"/>
      <c r="D52" s="54">
        <f t="shared" ref="D52:F52" si="15">SUM(D50:D51)</f>
        <v>400</v>
      </c>
      <c r="E52" s="54">
        <f t="shared" si="15"/>
        <v>0</v>
      </c>
      <c r="F52" s="54">
        <f t="shared" si="15"/>
        <v>400</v>
      </c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12" customHeight="1" x14ac:dyDescent="0.25">
      <c r="A53" s="61" t="s">
        <v>445</v>
      </c>
      <c r="B53" s="801" t="s">
        <v>446</v>
      </c>
      <c r="C53" s="754"/>
      <c r="D53" s="55">
        <f>2700-94</f>
        <v>2606</v>
      </c>
      <c r="E53" s="66"/>
      <c r="F53" s="66">
        <f t="shared" ref="F53:F57" si="16">+D53+E53</f>
        <v>2606</v>
      </c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</row>
    <row r="54" spans="1:26" ht="12" customHeight="1" x14ac:dyDescent="0.25">
      <c r="A54" s="61" t="s">
        <v>447</v>
      </c>
      <c r="B54" s="801" t="s">
        <v>448</v>
      </c>
      <c r="C54" s="754"/>
      <c r="D54" s="66"/>
      <c r="E54" s="66"/>
      <c r="F54" s="66">
        <f t="shared" si="16"/>
        <v>0</v>
      </c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</row>
    <row r="55" spans="1:26" ht="12" customHeight="1" x14ac:dyDescent="0.25">
      <c r="A55" s="61" t="s">
        <v>449</v>
      </c>
      <c r="B55" s="801" t="s">
        <v>450</v>
      </c>
      <c r="C55" s="754"/>
      <c r="D55" s="66"/>
      <c r="E55" s="66"/>
      <c r="F55" s="66">
        <f t="shared" si="16"/>
        <v>0</v>
      </c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</row>
    <row r="56" spans="1:26" ht="12" customHeight="1" x14ac:dyDescent="0.25">
      <c r="A56" s="61" t="s">
        <v>451</v>
      </c>
      <c r="B56" s="801" t="s">
        <v>452</v>
      </c>
      <c r="C56" s="754"/>
      <c r="D56" s="66"/>
      <c r="E56" s="66"/>
      <c r="F56" s="66">
        <f t="shared" si="16"/>
        <v>0</v>
      </c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</row>
    <row r="57" spans="1:26" ht="12" customHeight="1" x14ac:dyDescent="0.25">
      <c r="A57" s="61" t="s">
        <v>453</v>
      </c>
      <c r="B57" s="801" t="s">
        <v>454</v>
      </c>
      <c r="C57" s="754"/>
      <c r="D57" s="55">
        <v>150</v>
      </c>
      <c r="E57" s="66"/>
      <c r="F57" s="66">
        <f t="shared" si="16"/>
        <v>150</v>
      </c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</row>
    <row r="58" spans="1:26" ht="12" customHeight="1" x14ac:dyDescent="0.25">
      <c r="A58" s="77" t="s">
        <v>401</v>
      </c>
      <c r="B58" s="802" t="s">
        <v>402</v>
      </c>
      <c r="C58" s="754"/>
      <c r="D58" s="54">
        <f t="shared" ref="D58:F58" si="17">SUM(D53:D57)</f>
        <v>2756</v>
      </c>
      <c r="E58" s="54">
        <f t="shared" si="17"/>
        <v>0</v>
      </c>
      <c r="F58" s="54">
        <f t="shared" si="17"/>
        <v>2756</v>
      </c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</row>
    <row r="59" spans="1:26" ht="12" customHeight="1" x14ac:dyDescent="0.25">
      <c r="A59" s="318" t="s">
        <v>403</v>
      </c>
      <c r="B59" s="811" t="s">
        <v>126</v>
      </c>
      <c r="C59" s="806"/>
      <c r="D59" s="371">
        <f t="shared" ref="D59:F59" si="18">+D36+D39+D49+D52+D58</f>
        <v>19075</v>
      </c>
      <c r="E59" s="371">
        <f t="shared" si="18"/>
        <v>156</v>
      </c>
      <c r="F59" s="371">
        <f t="shared" si="18"/>
        <v>19231</v>
      </c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</row>
    <row r="60" spans="1:26" ht="12" customHeight="1" x14ac:dyDescent="0.25">
      <c r="A60" s="320"/>
      <c r="B60" s="321"/>
      <c r="C60" s="321"/>
      <c r="D60" s="374"/>
      <c r="E60" s="374"/>
      <c r="F60" s="199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</row>
    <row r="61" spans="1:26" ht="12" customHeight="1" x14ac:dyDescent="0.25">
      <c r="A61" s="61" t="s">
        <v>459</v>
      </c>
      <c r="B61" s="864" t="s">
        <v>650</v>
      </c>
      <c r="C61" s="796"/>
      <c r="D61" s="55"/>
      <c r="E61" s="66"/>
      <c r="F61" s="55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</row>
    <row r="62" spans="1:26" ht="12" customHeight="1" x14ac:dyDescent="0.25">
      <c r="A62" s="61" t="s">
        <v>463</v>
      </c>
      <c r="B62" s="864" t="s">
        <v>464</v>
      </c>
      <c r="C62" s="796"/>
      <c r="D62" s="66">
        <v>10167</v>
      </c>
      <c r="E62" s="66"/>
      <c r="F62" s="66">
        <f t="shared" ref="F62:F63" si="19">+D62+E61</f>
        <v>10167</v>
      </c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</row>
    <row r="63" spans="1:26" ht="12" customHeight="1" x14ac:dyDescent="0.25">
      <c r="A63" s="487" t="s">
        <v>463</v>
      </c>
      <c r="B63" s="390"/>
      <c r="C63" s="488" t="s">
        <v>693</v>
      </c>
      <c r="D63" s="66">
        <v>10167</v>
      </c>
      <c r="E63" s="55"/>
      <c r="F63" s="66">
        <f t="shared" si="19"/>
        <v>10167</v>
      </c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</row>
    <row r="64" spans="1:26" ht="12" customHeight="1" x14ac:dyDescent="0.25">
      <c r="A64" s="318" t="s">
        <v>405</v>
      </c>
      <c r="B64" s="811" t="s">
        <v>130</v>
      </c>
      <c r="C64" s="806"/>
      <c r="D64" s="371">
        <f t="shared" ref="D64:E64" si="20">+D62</f>
        <v>10167</v>
      </c>
      <c r="E64" s="371">
        <f t="shared" si="20"/>
        <v>0</v>
      </c>
      <c r="F64" s="371">
        <f>+F63</f>
        <v>10167</v>
      </c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</row>
    <row r="65" spans="1:26" ht="12" customHeight="1" x14ac:dyDescent="0.25">
      <c r="A65" s="320"/>
      <c r="B65" s="321"/>
      <c r="C65" s="321"/>
      <c r="D65" s="385"/>
      <c r="E65" s="385"/>
      <c r="F65" s="66">
        <f t="shared" ref="F65:F66" si="21">+D65+E65</f>
        <v>0</v>
      </c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</row>
    <row r="66" spans="1:26" ht="12" customHeight="1" x14ac:dyDescent="0.25">
      <c r="A66" s="330" t="s">
        <v>467</v>
      </c>
      <c r="B66" s="795" t="s">
        <v>468</v>
      </c>
      <c r="C66" s="796"/>
      <c r="D66" s="66"/>
      <c r="E66" s="66"/>
      <c r="F66" s="66">
        <f t="shared" si="21"/>
        <v>0</v>
      </c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</row>
    <row r="67" spans="1:26" ht="12" customHeight="1" x14ac:dyDescent="0.25">
      <c r="A67" s="61" t="s">
        <v>469</v>
      </c>
      <c r="B67" s="801" t="s">
        <v>470</v>
      </c>
      <c r="C67" s="754"/>
      <c r="D67" s="66"/>
      <c r="E67" s="66"/>
      <c r="F67" s="66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</row>
    <row r="68" spans="1:26" ht="12" customHeight="1" x14ac:dyDescent="0.25">
      <c r="A68" s="460" t="s">
        <v>469</v>
      </c>
      <c r="B68" s="390"/>
      <c r="C68" s="489" t="s">
        <v>528</v>
      </c>
      <c r="D68" s="66"/>
      <c r="E68" s="66"/>
      <c r="F68" s="66">
        <f t="shared" ref="F68:F73" si="22">+D68+E68</f>
        <v>0</v>
      </c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</row>
    <row r="69" spans="1:26" ht="12" customHeight="1" x14ac:dyDescent="0.25">
      <c r="A69" s="61" t="s">
        <v>471</v>
      </c>
      <c r="B69" s="801" t="s">
        <v>472</v>
      </c>
      <c r="C69" s="754"/>
      <c r="D69" s="66"/>
      <c r="E69" s="66">
        <v>163</v>
      </c>
      <c r="F69" s="66">
        <f t="shared" si="22"/>
        <v>163</v>
      </c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</row>
    <row r="70" spans="1:26" ht="12" customHeight="1" x14ac:dyDescent="0.25">
      <c r="A70" s="61" t="s">
        <v>473</v>
      </c>
      <c r="B70" s="801" t="s">
        <v>474</v>
      </c>
      <c r="C70" s="754"/>
      <c r="D70" s="66"/>
      <c r="E70" s="66"/>
      <c r="F70" s="66">
        <f t="shared" si="22"/>
        <v>0</v>
      </c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</row>
    <row r="71" spans="1:26" ht="12" customHeight="1" x14ac:dyDescent="0.25">
      <c r="A71" s="61" t="s">
        <v>475</v>
      </c>
      <c r="B71" s="801" t="s">
        <v>476</v>
      </c>
      <c r="C71" s="754"/>
      <c r="D71" s="66"/>
      <c r="E71" s="66"/>
      <c r="F71" s="66">
        <f t="shared" si="22"/>
        <v>0</v>
      </c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</row>
    <row r="72" spans="1:26" ht="12" customHeight="1" x14ac:dyDescent="0.25">
      <c r="A72" s="61" t="s">
        <v>477</v>
      </c>
      <c r="B72" s="801" t="s">
        <v>478</v>
      </c>
      <c r="C72" s="754"/>
      <c r="D72" s="66"/>
      <c r="E72" s="66"/>
      <c r="F72" s="66">
        <f t="shared" si="22"/>
        <v>0</v>
      </c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</row>
    <row r="73" spans="1:26" ht="12" customHeight="1" x14ac:dyDescent="0.25">
      <c r="A73" s="61" t="s">
        <v>479</v>
      </c>
      <c r="B73" s="801" t="s">
        <v>480</v>
      </c>
      <c r="C73" s="754"/>
      <c r="D73" s="55"/>
      <c r="E73" s="153">
        <v>44</v>
      </c>
      <c r="F73" s="66">
        <f t="shared" si="22"/>
        <v>44</v>
      </c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</row>
    <row r="74" spans="1:26" ht="12" customHeight="1" x14ac:dyDescent="0.25">
      <c r="A74" s="318" t="s">
        <v>407</v>
      </c>
      <c r="B74" s="811" t="s">
        <v>140</v>
      </c>
      <c r="C74" s="806"/>
      <c r="D74" s="371">
        <f t="shared" ref="D74:F74" si="23">+D66+D67+D69+D70+D71+D72+D73</f>
        <v>0</v>
      </c>
      <c r="E74" s="371">
        <f t="shared" si="23"/>
        <v>207</v>
      </c>
      <c r="F74" s="371">
        <f t="shared" si="23"/>
        <v>207</v>
      </c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</row>
    <row r="75" spans="1:26" ht="12" customHeight="1" x14ac:dyDescent="0.25">
      <c r="A75" s="320"/>
      <c r="B75" s="321"/>
      <c r="C75" s="321"/>
      <c r="D75" s="385"/>
      <c r="E75" s="385"/>
      <c r="F75" s="385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</row>
    <row r="76" spans="1:26" ht="12" hidden="1" customHeight="1" x14ac:dyDescent="0.25">
      <c r="A76" s="330" t="s">
        <v>481</v>
      </c>
      <c r="B76" s="795" t="s">
        <v>482</v>
      </c>
      <c r="C76" s="796"/>
      <c r="D76" s="66"/>
      <c r="E76" s="66"/>
      <c r="F76" s="66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</row>
    <row r="77" spans="1:26" ht="12" hidden="1" customHeight="1" x14ac:dyDescent="0.25">
      <c r="A77" s="61" t="s">
        <v>483</v>
      </c>
      <c r="B77" s="801" t="s">
        <v>484</v>
      </c>
      <c r="C77" s="754"/>
      <c r="D77" s="66"/>
      <c r="E77" s="66"/>
      <c r="F77" s="66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</row>
    <row r="78" spans="1:26" ht="12" hidden="1" customHeight="1" x14ac:dyDescent="0.25">
      <c r="A78" s="61" t="s">
        <v>485</v>
      </c>
      <c r="B78" s="801" t="s">
        <v>486</v>
      </c>
      <c r="C78" s="754"/>
      <c r="D78" s="66"/>
      <c r="E78" s="66"/>
      <c r="F78" s="66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</row>
    <row r="79" spans="1:26" ht="12" hidden="1" customHeight="1" x14ac:dyDescent="0.25">
      <c r="A79" s="61" t="s">
        <v>487</v>
      </c>
      <c r="B79" s="801" t="s">
        <v>488</v>
      </c>
      <c r="C79" s="754"/>
      <c r="D79" s="54">
        <f t="shared" ref="D79:F79" si="24">SUM(D75:D78)</f>
        <v>0</v>
      </c>
      <c r="E79" s="54">
        <f t="shared" si="24"/>
        <v>0</v>
      </c>
      <c r="F79" s="54">
        <f t="shared" si="24"/>
        <v>0</v>
      </c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</row>
    <row r="80" spans="1:26" ht="12" customHeight="1" x14ac:dyDescent="0.25">
      <c r="A80" s="77" t="s">
        <v>408</v>
      </c>
      <c r="B80" s="802" t="s">
        <v>145</v>
      </c>
      <c r="C80" s="754"/>
      <c r="D80" s="374"/>
      <c r="E80" s="374"/>
      <c r="F80" s="374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</row>
    <row r="81" spans="1:26" ht="12" customHeight="1" x14ac:dyDescent="0.25">
      <c r="A81" s="320"/>
      <c r="B81" s="340"/>
      <c r="C81" s="340"/>
      <c r="D81" s="66"/>
      <c r="E81" s="66"/>
      <c r="F81" s="66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</row>
    <row r="82" spans="1:26" ht="12" customHeight="1" x14ac:dyDescent="0.25">
      <c r="A82" s="341" t="s">
        <v>409</v>
      </c>
      <c r="B82" s="797" t="s">
        <v>149</v>
      </c>
      <c r="C82" s="798"/>
      <c r="D82" s="490"/>
      <c r="E82" s="490"/>
      <c r="F82" s="490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</row>
    <row r="83" spans="1:26" ht="12" customHeight="1" x14ac:dyDescent="0.25">
      <c r="A83" s="343"/>
      <c r="B83" s="344"/>
      <c r="C83" s="344"/>
      <c r="D83" s="55"/>
      <c r="E83" s="55"/>
      <c r="F83" s="55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</row>
    <row r="84" spans="1:26" ht="12" customHeight="1" x14ac:dyDescent="0.25">
      <c r="A84" s="347" t="s">
        <v>410</v>
      </c>
      <c r="B84" s="799" t="s">
        <v>411</v>
      </c>
      <c r="C84" s="800"/>
      <c r="D84" s="352">
        <f t="shared" ref="D84:F84" si="25">+D81+D74+D64+D59+D26+D24</f>
        <v>227251</v>
      </c>
      <c r="E84" s="352">
        <f t="shared" si="25"/>
        <v>5297</v>
      </c>
      <c r="F84" s="352">
        <f t="shared" si="25"/>
        <v>232548</v>
      </c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</row>
    <row r="85" spans="1:26" ht="14.25" customHeight="1" x14ac:dyDescent="0.25">
      <c r="A85" s="212"/>
      <c r="B85" s="32"/>
      <c r="C85" s="32"/>
      <c r="D85" s="297"/>
      <c r="E85" s="297"/>
      <c r="F85" s="297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</row>
    <row r="86" spans="1:26" ht="14.25" customHeight="1" x14ac:dyDescent="0.25">
      <c r="A86" s="212"/>
      <c r="B86" s="32"/>
      <c r="C86" s="32"/>
      <c r="D86" s="55"/>
      <c r="E86" s="55"/>
      <c r="F86" s="55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</row>
    <row r="87" spans="1:26" ht="14.25" customHeight="1" x14ac:dyDescent="0.25">
      <c r="A87" s="212"/>
      <c r="B87" s="32"/>
      <c r="C87" s="32"/>
      <c r="D87" s="55"/>
      <c r="E87" s="55"/>
      <c r="F87" s="55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</row>
    <row r="88" spans="1:26" ht="14.25" customHeight="1" x14ac:dyDescent="0.25">
      <c r="A88" s="212"/>
      <c r="B88" s="32"/>
      <c r="C88" s="32"/>
      <c r="D88" s="55"/>
      <c r="E88" s="55"/>
      <c r="F88" s="55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</row>
    <row r="89" spans="1:26" ht="14.25" customHeight="1" x14ac:dyDescent="0.25">
      <c r="A89" s="212"/>
      <c r="B89" s="32"/>
      <c r="C89" s="32"/>
      <c r="D89" s="55"/>
      <c r="E89" s="55"/>
      <c r="F89" s="55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</row>
    <row r="90" spans="1:26" ht="14.25" customHeight="1" x14ac:dyDescent="0.25">
      <c r="A90" s="212"/>
      <c r="B90" s="32"/>
      <c r="C90" s="32"/>
      <c r="D90" s="55"/>
      <c r="E90" s="55"/>
      <c r="F90" s="55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</row>
    <row r="91" spans="1:26" ht="14.25" customHeight="1" x14ac:dyDescent="0.25">
      <c r="A91" s="212"/>
      <c r="B91" s="32"/>
      <c r="C91" s="32"/>
      <c r="D91" s="55"/>
      <c r="E91" s="55"/>
      <c r="F91" s="55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</row>
    <row r="92" spans="1:26" ht="14.25" customHeight="1" x14ac:dyDescent="0.25">
      <c r="A92" s="212"/>
      <c r="B92" s="32"/>
      <c r="C92" s="32"/>
      <c r="D92" s="55"/>
      <c r="E92" s="55"/>
      <c r="F92" s="55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</row>
    <row r="93" spans="1:26" ht="14.25" customHeight="1" x14ac:dyDescent="0.25">
      <c r="A93" s="212"/>
      <c r="B93" s="32"/>
      <c r="C93" s="32"/>
      <c r="D93" s="55"/>
      <c r="E93" s="55"/>
      <c r="F93" s="55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</row>
    <row r="94" spans="1:26" ht="14.25" customHeight="1" x14ac:dyDescent="0.25">
      <c r="A94" s="212"/>
      <c r="B94" s="32"/>
      <c r="C94" s="32"/>
      <c r="D94" s="55"/>
      <c r="E94" s="55"/>
      <c r="F94" s="55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</row>
    <row r="95" spans="1:26" ht="14.25" customHeight="1" x14ac:dyDescent="0.25">
      <c r="A95" s="212"/>
      <c r="B95" s="32"/>
      <c r="C95" s="32"/>
      <c r="D95" s="55"/>
      <c r="E95" s="55"/>
      <c r="F95" s="55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</row>
    <row r="96" spans="1:26" ht="14.25" customHeight="1" x14ac:dyDescent="0.25">
      <c r="A96" s="212"/>
      <c r="B96" s="32"/>
      <c r="C96" s="32"/>
      <c r="D96" s="55"/>
      <c r="E96" s="55"/>
      <c r="F96" s="55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</row>
    <row r="97" spans="1:26" ht="14.25" customHeight="1" x14ac:dyDescent="0.25">
      <c r="A97" s="212"/>
      <c r="B97" s="32"/>
      <c r="C97" s="32"/>
      <c r="D97" s="55"/>
      <c r="E97" s="55"/>
      <c r="F97" s="55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</row>
    <row r="98" spans="1:26" ht="14.25" customHeight="1" x14ac:dyDescent="0.25">
      <c r="A98" s="212"/>
      <c r="B98" s="32"/>
      <c r="C98" s="32"/>
      <c r="D98" s="55"/>
      <c r="E98" s="55"/>
      <c r="F98" s="55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</row>
    <row r="99" spans="1:26" ht="14.25" customHeight="1" x14ac:dyDescent="0.25">
      <c r="A99" s="212"/>
      <c r="B99" s="32"/>
      <c r="C99" s="32"/>
      <c r="D99" s="55"/>
      <c r="E99" s="55"/>
      <c r="F99" s="55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</row>
    <row r="100" spans="1:26" ht="14.25" customHeight="1" x14ac:dyDescent="0.25">
      <c r="A100" s="212"/>
      <c r="B100" s="32"/>
      <c r="C100" s="32"/>
      <c r="D100" s="55"/>
      <c r="E100" s="55"/>
      <c r="F100" s="55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</row>
    <row r="101" spans="1:26" ht="14.25" customHeight="1" x14ac:dyDescent="0.25">
      <c r="A101" s="212"/>
      <c r="B101" s="32"/>
      <c r="C101" s="32"/>
      <c r="D101" s="55"/>
      <c r="E101" s="55"/>
      <c r="F101" s="55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</row>
    <row r="102" spans="1:26" ht="14.25" customHeight="1" x14ac:dyDescent="0.25">
      <c r="A102" s="212"/>
      <c r="B102" s="32"/>
      <c r="C102" s="32"/>
      <c r="D102" s="55"/>
      <c r="E102" s="55"/>
      <c r="F102" s="55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</row>
    <row r="103" spans="1:26" ht="14.25" customHeight="1" x14ac:dyDescent="0.25">
      <c r="A103" s="212"/>
      <c r="B103" s="32"/>
      <c r="C103" s="32"/>
      <c r="D103" s="55"/>
      <c r="E103" s="55"/>
      <c r="F103" s="55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</row>
    <row r="104" spans="1:26" ht="14.25" customHeight="1" x14ac:dyDescent="0.25">
      <c r="A104" s="212"/>
      <c r="B104" s="32"/>
      <c r="C104" s="32"/>
      <c r="D104" s="55"/>
      <c r="E104" s="55"/>
      <c r="F104" s="55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</row>
    <row r="105" spans="1:26" ht="14.25" customHeight="1" x14ac:dyDescent="0.25">
      <c r="A105" s="212"/>
      <c r="B105" s="32"/>
      <c r="C105" s="32"/>
      <c r="D105" s="55"/>
      <c r="E105" s="55"/>
      <c r="F105" s="55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</row>
    <row r="106" spans="1:26" ht="14.25" customHeight="1" x14ac:dyDescent="0.25">
      <c r="A106" s="212"/>
      <c r="B106" s="32"/>
      <c r="C106" s="32"/>
      <c r="D106" s="55"/>
      <c r="E106" s="55"/>
      <c r="F106" s="55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</row>
    <row r="107" spans="1:26" ht="14.25" customHeight="1" x14ac:dyDescent="0.25">
      <c r="A107" s="212"/>
      <c r="B107" s="32"/>
      <c r="C107" s="32"/>
      <c r="D107" s="55"/>
      <c r="E107" s="55"/>
      <c r="F107" s="55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</row>
    <row r="108" spans="1:26" ht="14.25" customHeight="1" x14ac:dyDescent="0.25">
      <c r="A108" s="212"/>
      <c r="B108" s="32"/>
      <c r="C108" s="32"/>
      <c r="D108" s="55"/>
      <c r="E108" s="55"/>
      <c r="F108" s="55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</row>
    <row r="109" spans="1:26" ht="14.25" customHeight="1" x14ac:dyDescent="0.25">
      <c r="A109" s="212"/>
      <c r="B109" s="32"/>
      <c r="C109" s="32"/>
      <c r="D109" s="55"/>
      <c r="E109" s="55"/>
      <c r="F109" s="55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</row>
    <row r="110" spans="1:26" ht="14.25" customHeight="1" x14ac:dyDescent="0.25">
      <c r="A110" s="212"/>
      <c r="B110" s="32"/>
      <c r="C110" s="32"/>
      <c r="D110" s="55"/>
      <c r="E110" s="55"/>
      <c r="F110" s="55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</row>
    <row r="111" spans="1:26" ht="14.25" customHeight="1" x14ac:dyDescent="0.25">
      <c r="A111" s="212"/>
      <c r="B111" s="32"/>
      <c r="C111" s="32"/>
      <c r="D111" s="55"/>
      <c r="E111" s="55"/>
      <c r="F111" s="55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</row>
    <row r="112" spans="1:26" ht="14.25" customHeight="1" x14ac:dyDescent="0.25">
      <c r="A112" s="212"/>
      <c r="B112" s="32"/>
      <c r="C112" s="32"/>
      <c r="D112" s="55"/>
      <c r="E112" s="55"/>
      <c r="F112" s="55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</row>
    <row r="113" spans="1:26" ht="14.25" customHeight="1" x14ac:dyDescent="0.25">
      <c r="A113" s="212"/>
      <c r="B113" s="32"/>
      <c r="C113" s="32"/>
      <c r="D113" s="55"/>
      <c r="E113" s="55"/>
      <c r="F113" s="55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</row>
    <row r="114" spans="1:26" ht="14.25" customHeight="1" x14ac:dyDescent="0.25">
      <c r="A114" s="212"/>
      <c r="B114" s="32"/>
      <c r="C114" s="32"/>
      <c r="D114" s="55"/>
      <c r="E114" s="55"/>
      <c r="F114" s="55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</row>
    <row r="115" spans="1:26" ht="14.25" customHeight="1" x14ac:dyDescent="0.25">
      <c r="A115" s="212"/>
      <c r="B115" s="32"/>
      <c r="C115" s="32"/>
      <c r="D115" s="55"/>
      <c r="E115" s="55"/>
      <c r="F115" s="55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</row>
    <row r="116" spans="1:26" ht="14.25" customHeight="1" x14ac:dyDescent="0.25">
      <c r="A116" s="212"/>
      <c r="B116" s="32"/>
      <c r="C116" s="32"/>
      <c r="D116" s="55"/>
      <c r="E116" s="55"/>
      <c r="F116" s="55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</row>
    <row r="117" spans="1:26" ht="14.25" customHeight="1" x14ac:dyDescent="0.25">
      <c r="A117" s="212"/>
      <c r="B117" s="32"/>
      <c r="C117" s="32"/>
      <c r="D117" s="55"/>
      <c r="E117" s="55"/>
      <c r="F117" s="55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</row>
    <row r="118" spans="1:26" ht="14.25" customHeight="1" x14ac:dyDescent="0.25">
      <c r="A118" s="212"/>
      <c r="B118" s="32"/>
      <c r="C118" s="32"/>
      <c r="D118" s="55"/>
      <c r="E118" s="55"/>
      <c r="F118" s="55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</row>
    <row r="119" spans="1:26" ht="14.25" customHeight="1" x14ac:dyDescent="0.25">
      <c r="A119" s="212"/>
      <c r="B119" s="32"/>
      <c r="C119" s="32"/>
      <c r="D119" s="55"/>
      <c r="E119" s="55"/>
      <c r="F119" s="55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</row>
    <row r="120" spans="1:26" ht="14.25" customHeight="1" x14ac:dyDescent="0.25">
      <c r="A120" s="212"/>
      <c r="B120" s="32"/>
      <c r="C120" s="32"/>
      <c r="D120" s="55"/>
      <c r="E120" s="55"/>
      <c r="F120" s="55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</row>
    <row r="121" spans="1:26" ht="14.25" customHeight="1" x14ac:dyDescent="0.25">
      <c r="A121" s="212"/>
      <c r="B121" s="32"/>
      <c r="C121" s="32"/>
      <c r="D121" s="55"/>
      <c r="E121" s="55"/>
      <c r="F121" s="55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</row>
    <row r="122" spans="1:26" ht="14.25" customHeight="1" x14ac:dyDescent="0.25">
      <c r="A122" s="212"/>
      <c r="B122" s="32"/>
      <c r="C122" s="32"/>
      <c r="D122" s="55"/>
      <c r="E122" s="55"/>
      <c r="F122" s="55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</row>
    <row r="123" spans="1:26" ht="14.25" customHeight="1" x14ac:dyDescent="0.25">
      <c r="A123" s="212"/>
      <c r="B123" s="32"/>
      <c r="C123" s="32"/>
      <c r="D123" s="55"/>
      <c r="E123" s="55"/>
      <c r="F123" s="55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</row>
    <row r="124" spans="1:26" ht="14.25" customHeight="1" x14ac:dyDescent="0.25">
      <c r="A124" s="212"/>
      <c r="B124" s="32"/>
      <c r="C124" s="32"/>
      <c r="D124" s="55"/>
      <c r="E124" s="55"/>
      <c r="F124" s="55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</row>
    <row r="125" spans="1:26" ht="14.25" customHeight="1" x14ac:dyDescent="0.25">
      <c r="A125" s="212"/>
      <c r="B125" s="32"/>
      <c r="C125" s="32"/>
      <c r="D125" s="55"/>
      <c r="E125" s="55"/>
      <c r="F125" s="55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</row>
    <row r="126" spans="1:26" ht="14.25" customHeight="1" x14ac:dyDescent="0.25">
      <c r="A126" s="212"/>
      <c r="B126" s="32"/>
      <c r="C126" s="32"/>
      <c r="D126" s="55"/>
      <c r="E126" s="55"/>
      <c r="F126" s="55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</row>
    <row r="127" spans="1:26" ht="14.25" customHeight="1" x14ac:dyDescent="0.25">
      <c r="A127" s="212"/>
      <c r="B127" s="32"/>
      <c r="C127" s="32"/>
      <c r="D127" s="55"/>
      <c r="E127" s="55"/>
      <c r="F127" s="55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</row>
    <row r="128" spans="1:26" ht="14.25" customHeight="1" x14ac:dyDescent="0.25">
      <c r="A128" s="212"/>
      <c r="B128" s="32"/>
      <c r="C128" s="32"/>
      <c r="D128" s="55"/>
      <c r="E128" s="55"/>
      <c r="F128" s="55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</row>
    <row r="129" spans="1:26" ht="14.25" customHeight="1" x14ac:dyDescent="0.25">
      <c r="A129" s="212"/>
      <c r="B129" s="32"/>
      <c r="C129" s="32"/>
      <c r="D129" s="55"/>
      <c r="E129" s="55"/>
      <c r="F129" s="55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</row>
    <row r="130" spans="1:26" ht="14.25" customHeight="1" x14ac:dyDescent="0.25">
      <c r="A130" s="212"/>
      <c r="B130" s="32"/>
      <c r="C130" s="32"/>
      <c r="D130" s="55"/>
      <c r="E130" s="55"/>
      <c r="F130" s="55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</row>
    <row r="131" spans="1:26" ht="14.25" customHeight="1" x14ac:dyDescent="0.25">
      <c r="A131" s="212"/>
      <c r="B131" s="32"/>
      <c r="C131" s="32"/>
      <c r="D131" s="55"/>
      <c r="E131" s="55"/>
      <c r="F131" s="55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</row>
    <row r="132" spans="1:26" ht="14.25" customHeight="1" x14ac:dyDescent="0.25">
      <c r="A132" s="212"/>
      <c r="B132" s="32"/>
      <c r="C132" s="32"/>
      <c r="D132" s="55"/>
      <c r="E132" s="55"/>
      <c r="F132" s="55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</row>
    <row r="133" spans="1:26" ht="14.25" customHeight="1" x14ac:dyDescent="0.25">
      <c r="A133" s="212"/>
      <c r="B133" s="32"/>
      <c r="C133" s="32"/>
      <c r="D133" s="55"/>
      <c r="E133" s="55"/>
      <c r="F133" s="55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</row>
    <row r="134" spans="1:26" ht="14.25" customHeight="1" x14ac:dyDescent="0.25">
      <c r="A134" s="212"/>
      <c r="B134" s="32"/>
      <c r="C134" s="32"/>
      <c r="D134" s="55"/>
      <c r="E134" s="55"/>
      <c r="F134" s="55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</row>
    <row r="135" spans="1:26" ht="14.25" customHeight="1" x14ac:dyDescent="0.25">
      <c r="A135" s="212"/>
      <c r="B135" s="32"/>
      <c r="C135" s="32"/>
      <c r="D135" s="55"/>
      <c r="E135" s="55"/>
      <c r="F135" s="55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</row>
    <row r="136" spans="1:26" ht="14.25" customHeight="1" x14ac:dyDescent="0.25">
      <c r="A136" s="212"/>
      <c r="B136" s="32"/>
      <c r="C136" s="32"/>
      <c r="D136" s="55"/>
      <c r="E136" s="55"/>
      <c r="F136" s="55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</row>
    <row r="137" spans="1:26" ht="14.25" customHeight="1" x14ac:dyDescent="0.25">
      <c r="A137" s="212"/>
      <c r="B137" s="32"/>
      <c r="C137" s="32"/>
      <c r="D137" s="55"/>
      <c r="E137" s="55"/>
      <c r="F137" s="55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</row>
    <row r="138" spans="1:26" ht="14.25" customHeight="1" x14ac:dyDescent="0.25">
      <c r="A138" s="212"/>
      <c r="B138" s="32"/>
      <c r="C138" s="32"/>
      <c r="D138" s="55"/>
      <c r="E138" s="55"/>
      <c r="F138" s="55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</row>
    <row r="139" spans="1:26" ht="14.25" customHeight="1" x14ac:dyDescent="0.25">
      <c r="A139" s="212"/>
      <c r="B139" s="32"/>
      <c r="C139" s="32"/>
      <c r="D139" s="55"/>
      <c r="E139" s="55"/>
      <c r="F139" s="55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</row>
    <row r="140" spans="1:26" ht="14.25" customHeight="1" x14ac:dyDescent="0.25">
      <c r="A140" s="212"/>
      <c r="B140" s="32"/>
      <c r="C140" s="32"/>
      <c r="D140" s="55"/>
      <c r="E140" s="55"/>
      <c r="F140" s="55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</row>
    <row r="141" spans="1:26" ht="14.25" customHeight="1" x14ac:dyDescent="0.25">
      <c r="A141" s="212"/>
      <c r="B141" s="32"/>
      <c r="C141" s="32"/>
      <c r="D141" s="55"/>
      <c r="E141" s="55"/>
      <c r="F141" s="55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</row>
    <row r="142" spans="1:26" ht="14.25" customHeight="1" x14ac:dyDescent="0.25">
      <c r="A142" s="212"/>
      <c r="B142" s="32"/>
      <c r="C142" s="32"/>
      <c r="D142" s="55"/>
      <c r="E142" s="55"/>
      <c r="F142" s="55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</row>
    <row r="143" spans="1:26" ht="14.25" customHeight="1" x14ac:dyDescent="0.25">
      <c r="A143" s="212"/>
      <c r="B143" s="32"/>
      <c r="C143" s="32"/>
      <c r="D143" s="55"/>
      <c r="E143" s="55"/>
      <c r="F143" s="55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</row>
    <row r="144" spans="1:26" ht="14.25" customHeight="1" x14ac:dyDescent="0.25">
      <c r="A144" s="212"/>
      <c r="B144" s="32"/>
      <c r="C144" s="32"/>
      <c r="D144" s="55"/>
      <c r="E144" s="55"/>
      <c r="F144" s="55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</row>
    <row r="145" spans="1:26" ht="14.25" customHeight="1" x14ac:dyDescent="0.25">
      <c r="A145" s="212"/>
      <c r="B145" s="32"/>
      <c r="C145" s="32"/>
      <c r="D145" s="55"/>
      <c r="E145" s="55"/>
      <c r="F145" s="55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</row>
    <row r="146" spans="1:26" ht="14.25" customHeight="1" x14ac:dyDescent="0.25">
      <c r="A146" s="212"/>
      <c r="B146" s="32"/>
      <c r="C146" s="32"/>
      <c r="D146" s="55"/>
      <c r="E146" s="55"/>
      <c r="F146" s="55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</row>
    <row r="147" spans="1:26" ht="14.25" customHeight="1" x14ac:dyDescent="0.25">
      <c r="A147" s="212"/>
      <c r="B147" s="32"/>
      <c r="C147" s="32"/>
      <c r="D147" s="55"/>
      <c r="E147" s="55"/>
      <c r="F147" s="55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</row>
    <row r="148" spans="1:26" ht="14.25" customHeight="1" x14ac:dyDescent="0.25">
      <c r="A148" s="212"/>
      <c r="B148" s="32"/>
      <c r="C148" s="32"/>
      <c r="D148" s="55"/>
      <c r="E148" s="55"/>
      <c r="F148" s="55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</row>
    <row r="149" spans="1:26" ht="14.25" customHeight="1" x14ac:dyDescent="0.25">
      <c r="A149" s="212"/>
      <c r="B149" s="32"/>
      <c r="C149" s="32"/>
      <c r="D149" s="55"/>
      <c r="E149" s="55"/>
      <c r="F149" s="55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</row>
    <row r="150" spans="1:26" ht="14.25" customHeight="1" x14ac:dyDescent="0.25">
      <c r="A150" s="212"/>
      <c r="B150" s="32"/>
      <c r="C150" s="32"/>
      <c r="D150" s="55"/>
      <c r="E150" s="55"/>
      <c r="F150" s="55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</row>
    <row r="151" spans="1:26" ht="14.25" customHeight="1" x14ac:dyDescent="0.25">
      <c r="A151" s="212"/>
      <c r="B151" s="32"/>
      <c r="C151" s="32"/>
      <c r="D151" s="55"/>
      <c r="E151" s="55"/>
      <c r="F151" s="55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</row>
    <row r="152" spans="1:26" ht="14.25" customHeight="1" x14ac:dyDescent="0.25">
      <c r="A152" s="212"/>
      <c r="B152" s="32"/>
      <c r="C152" s="32"/>
      <c r="D152" s="55"/>
      <c r="E152" s="55"/>
      <c r="F152" s="55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</row>
    <row r="153" spans="1:26" ht="14.25" customHeight="1" x14ac:dyDescent="0.25">
      <c r="A153" s="212"/>
      <c r="B153" s="32"/>
      <c r="C153" s="32"/>
      <c r="D153" s="55"/>
      <c r="E153" s="55"/>
      <c r="F153" s="55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</row>
    <row r="154" spans="1:26" ht="14.25" customHeight="1" x14ac:dyDescent="0.25">
      <c r="A154" s="212"/>
      <c r="B154" s="32"/>
      <c r="C154" s="32"/>
      <c r="D154" s="55"/>
      <c r="E154" s="55"/>
      <c r="F154" s="55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</row>
    <row r="155" spans="1:26" ht="14.25" customHeight="1" x14ac:dyDescent="0.25">
      <c r="A155" s="212"/>
      <c r="B155" s="32"/>
      <c r="C155" s="32"/>
      <c r="D155" s="55"/>
      <c r="E155" s="55"/>
      <c r="F155" s="55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</row>
    <row r="156" spans="1:26" ht="14.25" customHeight="1" x14ac:dyDescent="0.25">
      <c r="A156" s="212"/>
      <c r="B156" s="32"/>
      <c r="C156" s="32"/>
      <c r="D156" s="55"/>
      <c r="E156" s="55"/>
      <c r="F156" s="55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</row>
    <row r="157" spans="1:26" ht="14.25" customHeight="1" x14ac:dyDescent="0.25">
      <c r="A157" s="212"/>
      <c r="B157" s="32"/>
      <c r="C157" s="32"/>
      <c r="D157" s="55"/>
      <c r="E157" s="55"/>
      <c r="F157" s="55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</row>
    <row r="158" spans="1:26" ht="14.25" customHeight="1" x14ac:dyDescent="0.25">
      <c r="A158" s="212"/>
      <c r="B158" s="32"/>
      <c r="C158" s="32"/>
      <c r="D158" s="55"/>
      <c r="E158" s="55"/>
      <c r="F158" s="55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</row>
    <row r="159" spans="1:26" ht="14.25" customHeight="1" x14ac:dyDescent="0.25">
      <c r="A159" s="212"/>
      <c r="B159" s="32"/>
      <c r="C159" s="32"/>
      <c r="D159" s="55"/>
      <c r="E159" s="55"/>
      <c r="F159" s="55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</row>
    <row r="160" spans="1:26" ht="14.25" customHeight="1" x14ac:dyDescent="0.25">
      <c r="A160" s="212"/>
      <c r="B160" s="32"/>
      <c r="C160" s="32"/>
      <c r="D160" s="55"/>
      <c r="E160" s="55"/>
      <c r="F160" s="55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</row>
    <row r="161" spans="1:26" ht="14.25" customHeight="1" x14ac:dyDescent="0.25">
      <c r="A161" s="212"/>
      <c r="B161" s="32"/>
      <c r="C161" s="32"/>
      <c r="D161" s="55"/>
      <c r="E161" s="55"/>
      <c r="F161" s="55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</row>
    <row r="162" spans="1:26" ht="14.25" customHeight="1" x14ac:dyDescent="0.25">
      <c r="A162" s="212"/>
      <c r="B162" s="32"/>
      <c r="C162" s="32"/>
      <c r="D162" s="55"/>
      <c r="E162" s="55"/>
      <c r="F162" s="55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</row>
    <row r="163" spans="1:26" ht="14.25" customHeight="1" x14ac:dyDescent="0.25">
      <c r="A163" s="212"/>
      <c r="B163" s="32"/>
      <c r="C163" s="32"/>
      <c r="D163" s="55"/>
      <c r="E163" s="55"/>
      <c r="F163" s="55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</row>
    <row r="164" spans="1:26" ht="14.25" customHeight="1" x14ac:dyDescent="0.25">
      <c r="A164" s="212"/>
      <c r="B164" s="32"/>
      <c r="C164" s="32"/>
      <c r="D164" s="55"/>
      <c r="E164" s="55"/>
      <c r="F164" s="55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</row>
    <row r="165" spans="1:26" ht="14.25" customHeight="1" x14ac:dyDescent="0.25">
      <c r="A165" s="212"/>
      <c r="B165" s="32"/>
      <c r="C165" s="32"/>
      <c r="D165" s="55"/>
      <c r="E165" s="55"/>
      <c r="F165" s="55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</row>
    <row r="166" spans="1:26" ht="14.25" customHeight="1" x14ac:dyDescent="0.25">
      <c r="A166" s="212"/>
      <c r="B166" s="32"/>
      <c r="C166" s="32"/>
      <c r="D166" s="55"/>
      <c r="E166" s="55"/>
      <c r="F166" s="55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</row>
    <row r="167" spans="1:26" ht="14.25" customHeight="1" x14ac:dyDescent="0.25">
      <c r="A167" s="212"/>
      <c r="B167" s="32"/>
      <c r="C167" s="32"/>
      <c r="D167" s="55"/>
      <c r="E167" s="55"/>
      <c r="F167" s="55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</row>
    <row r="168" spans="1:26" ht="14.25" customHeight="1" x14ac:dyDescent="0.25">
      <c r="A168" s="212"/>
      <c r="B168" s="32"/>
      <c r="C168" s="32"/>
      <c r="D168" s="55"/>
      <c r="E168" s="55"/>
      <c r="F168" s="55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</row>
    <row r="169" spans="1:26" ht="14.25" customHeight="1" x14ac:dyDescent="0.25">
      <c r="A169" s="212"/>
      <c r="B169" s="32"/>
      <c r="C169" s="32"/>
      <c r="D169" s="55"/>
      <c r="E169" s="55"/>
      <c r="F169" s="55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</row>
    <row r="170" spans="1:26" ht="14.25" customHeight="1" x14ac:dyDescent="0.25">
      <c r="A170" s="212"/>
      <c r="B170" s="32"/>
      <c r="C170" s="32"/>
      <c r="D170" s="55"/>
      <c r="E170" s="55"/>
      <c r="F170" s="55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</row>
    <row r="171" spans="1:26" ht="14.25" customHeight="1" x14ac:dyDescent="0.25">
      <c r="A171" s="212"/>
      <c r="B171" s="32"/>
      <c r="C171" s="32"/>
      <c r="D171" s="55"/>
      <c r="E171" s="55"/>
      <c r="F171" s="55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</row>
    <row r="172" spans="1:26" ht="14.25" customHeight="1" x14ac:dyDescent="0.25">
      <c r="A172" s="212"/>
      <c r="B172" s="32"/>
      <c r="C172" s="32"/>
      <c r="D172" s="55"/>
      <c r="E172" s="55"/>
      <c r="F172" s="55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</row>
    <row r="173" spans="1:26" ht="14.25" customHeight="1" x14ac:dyDescent="0.25">
      <c r="A173" s="212"/>
      <c r="B173" s="32"/>
      <c r="C173" s="32"/>
      <c r="D173" s="55"/>
      <c r="E173" s="55"/>
      <c r="F173" s="55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</row>
    <row r="174" spans="1:26" ht="14.25" customHeight="1" x14ac:dyDescent="0.25">
      <c r="A174" s="212"/>
      <c r="B174" s="32"/>
      <c r="C174" s="32"/>
      <c r="D174" s="55"/>
      <c r="E174" s="55"/>
      <c r="F174" s="55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</row>
    <row r="175" spans="1:26" ht="14.25" customHeight="1" x14ac:dyDescent="0.25">
      <c r="A175" s="212"/>
      <c r="B175" s="32"/>
      <c r="C175" s="32"/>
      <c r="D175" s="55"/>
      <c r="E175" s="55"/>
      <c r="F175" s="55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</row>
    <row r="176" spans="1:26" ht="14.25" customHeight="1" x14ac:dyDescent="0.25">
      <c r="A176" s="212"/>
      <c r="B176" s="32"/>
      <c r="C176" s="32"/>
      <c r="D176" s="55"/>
      <c r="E176" s="55"/>
      <c r="F176" s="55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</row>
    <row r="177" spans="1:26" ht="14.25" customHeight="1" x14ac:dyDescent="0.25">
      <c r="A177" s="212"/>
      <c r="B177" s="32"/>
      <c r="C177" s="32"/>
      <c r="D177" s="55"/>
      <c r="E177" s="55"/>
      <c r="F177" s="55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</row>
    <row r="178" spans="1:26" ht="14.25" customHeight="1" x14ac:dyDescent="0.25">
      <c r="A178" s="212"/>
      <c r="B178" s="32"/>
      <c r="C178" s="32"/>
      <c r="D178" s="55"/>
      <c r="E178" s="55"/>
      <c r="F178" s="55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</row>
    <row r="179" spans="1:26" ht="14.25" customHeight="1" x14ac:dyDescent="0.25">
      <c r="A179" s="212"/>
      <c r="B179" s="32"/>
      <c r="C179" s="32"/>
      <c r="D179" s="55"/>
      <c r="E179" s="55"/>
      <c r="F179" s="55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</row>
    <row r="180" spans="1:26" ht="14.25" customHeight="1" x14ac:dyDescent="0.25">
      <c r="A180" s="212"/>
      <c r="B180" s="32"/>
      <c r="C180" s="32"/>
      <c r="D180" s="55"/>
      <c r="E180" s="55"/>
      <c r="F180" s="55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</row>
    <row r="181" spans="1:26" ht="14.25" customHeight="1" x14ac:dyDescent="0.25">
      <c r="A181" s="212"/>
      <c r="B181" s="32"/>
      <c r="C181" s="32"/>
      <c r="D181" s="55"/>
      <c r="E181" s="55"/>
      <c r="F181" s="55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</row>
    <row r="182" spans="1:26" ht="14.25" customHeight="1" x14ac:dyDescent="0.25">
      <c r="A182" s="212"/>
      <c r="B182" s="32"/>
      <c r="C182" s="32"/>
      <c r="D182" s="55"/>
      <c r="E182" s="55"/>
      <c r="F182" s="55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</row>
    <row r="183" spans="1:26" ht="14.25" customHeight="1" x14ac:dyDescent="0.25">
      <c r="A183" s="212"/>
      <c r="B183" s="32"/>
      <c r="C183" s="32"/>
      <c r="D183" s="55"/>
      <c r="E183" s="55"/>
      <c r="F183" s="55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</row>
    <row r="184" spans="1:26" ht="14.25" customHeight="1" x14ac:dyDescent="0.25">
      <c r="A184" s="212"/>
      <c r="B184" s="32"/>
      <c r="C184" s="32"/>
      <c r="D184" s="55"/>
      <c r="E184" s="55"/>
      <c r="F184" s="55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</row>
    <row r="185" spans="1:26" ht="14.25" customHeight="1" x14ac:dyDescent="0.25">
      <c r="A185" s="212"/>
      <c r="B185" s="32"/>
      <c r="C185" s="32"/>
      <c r="D185" s="55"/>
      <c r="E185" s="55"/>
      <c r="F185" s="55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</row>
    <row r="186" spans="1:26" ht="14.25" customHeight="1" x14ac:dyDescent="0.25">
      <c r="A186" s="212"/>
      <c r="B186" s="32"/>
      <c r="C186" s="32"/>
      <c r="D186" s="55"/>
      <c r="E186" s="55"/>
      <c r="F186" s="55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</row>
    <row r="187" spans="1:26" ht="14.25" customHeight="1" x14ac:dyDescent="0.25">
      <c r="A187" s="212"/>
      <c r="B187" s="32"/>
      <c r="C187" s="32"/>
      <c r="D187" s="55"/>
      <c r="E187" s="55"/>
      <c r="F187" s="55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</row>
    <row r="188" spans="1:26" ht="14.25" customHeight="1" x14ac:dyDescent="0.25">
      <c r="A188" s="212"/>
      <c r="B188" s="32"/>
      <c r="C188" s="32"/>
      <c r="D188" s="55"/>
      <c r="E188" s="55"/>
      <c r="F188" s="55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</row>
    <row r="189" spans="1:26" ht="14.25" customHeight="1" x14ac:dyDescent="0.25">
      <c r="A189" s="212"/>
      <c r="B189" s="32"/>
      <c r="C189" s="32"/>
      <c r="D189" s="55"/>
      <c r="E189" s="55"/>
      <c r="F189" s="55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</row>
    <row r="190" spans="1:26" ht="14.25" customHeight="1" x14ac:dyDescent="0.25">
      <c r="A190" s="212"/>
      <c r="B190" s="32"/>
      <c r="C190" s="32"/>
      <c r="D190" s="55"/>
      <c r="E190" s="55"/>
      <c r="F190" s="55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</row>
    <row r="191" spans="1:26" ht="14.25" customHeight="1" x14ac:dyDescent="0.25">
      <c r="A191" s="212"/>
      <c r="B191" s="32"/>
      <c r="C191" s="32"/>
      <c r="D191" s="55"/>
      <c r="E191" s="55"/>
      <c r="F191" s="55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</row>
    <row r="192" spans="1:26" ht="14.25" customHeight="1" x14ac:dyDescent="0.25">
      <c r="A192" s="212"/>
      <c r="B192" s="32"/>
      <c r="C192" s="32"/>
      <c r="D192" s="55"/>
      <c r="E192" s="55"/>
      <c r="F192" s="55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</row>
    <row r="193" spans="1:26" ht="14.25" customHeight="1" x14ac:dyDescent="0.25">
      <c r="A193" s="212"/>
      <c r="B193" s="32"/>
      <c r="C193" s="32"/>
      <c r="D193" s="55"/>
      <c r="E193" s="55"/>
      <c r="F193" s="55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</row>
    <row r="194" spans="1:26" ht="14.25" customHeight="1" x14ac:dyDescent="0.25">
      <c r="A194" s="212"/>
      <c r="B194" s="32"/>
      <c r="C194" s="32"/>
      <c r="D194" s="55"/>
      <c r="E194" s="55"/>
      <c r="F194" s="55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</row>
    <row r="195" spans="1:26" ht="14.25" customHeight="1" x14ac:dyDescent="0.25">
      <c r="A195" s="212"/>
      <c r="B195" s="32"/>
      <c r="C195" s="32"/>
      <c r="D195" s="55"/>
      <c r="E195" s="55"/>
      <c r="F195" s="55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</row>
    <row r="196" spans="1:26" ht="14.25" customHeight="1" x14ac:dyDescent="0.25">
      <c r="A196" s="212"/>
      <c r="B196" s="32"/>
      <c r="C196" s="32"/>
      <c r="D196" s="55"/>
      <c r="E196" s="55"/>
      <c r="F196" s="55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</row>
    <row r="197" spans="1:26" ht="14.25" customHeight="1" x14ac:dyDescent="0.25">
      <c r="A197" s="212"/>
      <c r="B197" s="32"/>
      <c r="C197" s="32"/>
      <c r="D197" s="55"/>
      <c r="E197" s="55"/>
      <c r="F197" s="55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</row>
    <row r="198" spans="1:26" ht="14.25" customHeight="1" x14ac:dyDescent="0.25">
      <c r="A198" s="212"/>
      <c r="B198" s="32"/>
      <c r="C198" s="32"/>
      <c r="D198" s="55"/>
      <c r="E198" s="55"/>
      <c r="F198" s="55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</row>
    <row r="199" spans="1:26" ht="14.25" customHeight="1" x14ac:dyDescent="0.25">
      <c r="A199" s="212"/>
      <c r="B199" s="32"/>
      <c r="C199" s="32"/>
      <c r="D199" s="55"/>
      <c r="E199" s="55"/>
      <c r="F199" s="55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</row>
    <row r="200" spans="1:26" ht="14.25" customHeight="1" x14ac:dyDescent="0.25">
      <c r="A200" s="212"/>
      <c r="B200" s="32"/>
      <c r="C200" s="32"/>
      <c r="D200" s="55"/>
      <c r="E200" s="55"/>
      <c r="F200" s="55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</row>
    <row r="201" spans="1:26" ht="14.25" customHeight="1" x14ac:dyDescent="0.25">
      <c r="A201" s="212"/>
      <c r="B201" s="32"/>
      <c r="C201" s="32"/>
      <c r="D201" s="55"/>
      <c r="E201" s="55"/>
      <c r="F201" s="55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</row>
    <row r="202" spans="1:26" ht="14.25" customHeight="1" x14ac:dyDescent="0.25">
      <c r="A202" s="212"/>
      <c r="B202" s="32"/>
      <c r="C202" s="32"/>
      <c r="D202" s="55"/>
      <c r="E202" s="55"/>
      <c r="F202" s="55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</row>
    <row r="203" spans="1:26" ht="14.25" customHeight="1" x14ac:dyDescent="0.25">
      <c r="A203" s="212"/>
      <c r="B203" s="32"/>
      <c r="C203" s="32"/>
      <c r="D203" s="55"/>
      <c r="E203" s="55"/>
      <c r="F203" s="55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</row>
    <row r="204" spans="1:26" ht="14.25" customHeight="1" x14ac:dyDescent="0.25">
      <c r="A204" s="212"/>
      <c r="B204" s="32"/>
      <c r="C204" s="32"/>
      <c r="D204" s="55"/>
      <c r="E204" s="55"/>
      <c r="F204" s="55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</row>
    <row r="205" spans="1:26" ht="14.25" customHeight="1" x14ac:dyDescent="0.25">
      <c r="A205" s="212"/>
      <c r="B205" s="32"/>
      <c r="C205" s="32"/>
      <c r="D205" s="55"/>
      <c r="E205" s="55"/>
      <c r="F205" s="55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</row>
    <row r="206" spans="1:26" ht="14.25" customHeight="1" x14ac:dyDescent="0.25">
      <c r="A206" s="212"/>
      <c r="B206" s="32"/>
      <c r="C206" s="32"/>
      <c r="D206" s="55"/>
      <c r="E206" s="55"/>
      <c r="F206" s="55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</row>
    <row r="207" spans="1:26" ht="14.25" customHeight="1" x14ac:dyDescent="0.25">
      <c r="A207" s="212"/>
      <c r="B207" s="32"/>
      <c r="C207" s="32"/>
      <c r="D207" s="55"/>
      <c r="E207" s="55"/>
      <c r="F207" s="55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</row>
    <row r="208" spans="1:26" ht="14.25" customHeight="1" x14ac:dyDescent="0.25">
      <c r="A208" s="212"/>
      <c r="B208" s="32"/>
      <c r="C208" s="32"/>
      <c r="D208" s="55"/>
      <c r="E208" s="55"/>
      <c r="F208" s="55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</row>
    <row r="209" spans="1:26" ht="14.25" customHeight="1" x14ac:dyDescent="0.25">
      <c r="A209" s="212"/>
      <c r="B209" s="32"/>
      <c r="C209" s="32"/>
      <c r="D209" s="55"/>
      <c r="E209" s="55"/>
      <c r="F209" s="55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</row>
    <row r="210" spans="1:26" ht="14.25" customHeight="1" x14ac:dyDescent="0.25">
      <c r="A210" s="212"/>
      <c r="B210" s="32"/>
      <c r="C210" s="32"/>
      <c r="D210" s="55"/>
      <c r="E210" s="55"/>
      <c r="F210" s="55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</row>
    <row r="211" spans="1:26" ht="14.25" customHeight="1" x14ac:dyDescent="0.25">
      <c r="A211" s="212"/>
      <c r="B211" s="32"/>
      <c r="C211" s="32"/>
      <c r="D211" s="55"/>
      <c r="E211" s="55"/>
      <c r="F211" s="55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</row>
    <row r="212" spans="1:26" ht="14.25" customHeight="1" x14ac:dyDescent="0.25">
      <c r="A212" s="212"/>
      <c r="B212" s="32"/>
      <c r="C212" s="32"/>
      <c r="D212" s="55"/>
      <c r="E212" s="55"/>
      <c r="F212" s="55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</row>
    <row r="213" spans="1:26" ht="14.25" customHeight="1" x14ac:dyDescent="0.25">
      <c r="A213" s="212"/>
      <c r="B213" s="32"/>
      <c r="C213" s="32"/>
      <c r="D213" s="55"/>
      <c r="E213" s="55"/>
      <c r="F213" s="55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</row>
    <row r="214" spans="1:26" ht="14.25" customHeight="1" x14ac:dyDescent="0.25">
      <c r="A214" s="212"/>
      <c r="B214" s="32"/>
      <c r="C214" s="32"/>
      <c r="D214" s="55"/>
      <c r="E214" s="55"/>
      <c r="F214" s="55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</row>
    <row r="215" spans="1:26" ht="14.25" customHeight="1" x14ac:dyDescent="0.25">
      <c r="A215" s="212"/>
      <c r="B215" s="32"/>
      <c r="C215" s="32"/>
      <c r="D215" s="55"/>
      <c r="E215" s="55"/>
      <c r="F215" s="55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</row>
    <row r="216" spans="1:26" ht="14.25" customHeight="1" x14ac:dyDescent="0.25">
      <c r="A216" s="212"/>
      <c r="B216" s="32"/>
      <c r="C216" s="32"/>
      <c r="D216" s="55"/>
      <c r="E216" s="55"/>
      <c r="F216" s="55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</row>
    <row r="217" spans="1:26" ht="14.25" customHeight="1" x14ac:dyDescent="0.25">
      <c r="A217" s="212"/>
      <c r="B217" s="32"/>
      <c r="C217" s="32"/>
      <c r="D217" s="55"/>
      <c r="E217" s="55"/>
      <c r="F217" s="55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</row>
    <row r="218" spans="1:26" ht="14.25" customHeight="1" x14ac:dyDescent="0.25">
      <c r="A218" s="212"/>
      <c r="B218" s="32"/>
      <c r="C218" s="32"/>
      <c r="D218" s="55"/>
      <c r="E218" s="55"/>
      <c r="F218" s="55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</row>
    <row r="219" spans="1:26" ht="14.25" customHeight="1" x14ac:dyDescent="0.25">
      <c r="A219" s="212"/>
      <c r="B219" s="32"/>
      <c r="C219" s="32"/>
      <c r="D219" s="55"/>
      <c r="E219" s="55"/>
      <c r="F219" s="55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</row>
    <row r="220" spans="1:26" ht="14.25" customHeight="1" x14ac:dyDescent="0.25">
      <c r="A220" s="212"/>
      <c r="B220" s="32"/>
      <c r="C220" s="32"/>
      <c r="D220" s="55"/>
      <c r="E220" s="55"/>
      <c r="F220" s="55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</row>
    <row r="221" spans="1:26" ht="14.25" customHeight="1" x14ac:dyDescent="0.25">
      <c r="A221" s="212"/>
      <c r="B221" s="32"/>
      <c r="C221" s="32"/>
      <c r="D221" s="55"/>
      <c r="E221" s="55"/>
      <c r="F221" s="55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</row>
    <row r="222" spans="1:26" ht="14.25" customHeight="1" x14ac:dyDescent="0.25">
      <c r="A222" s="212"/>
      <c r="B222" s="32"/>
      <c r="C222" s="32"/>
      <c r="D222" s="55"/>
      <c r="E222" s="55"/>
      <c r="F222" s="55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</row>
    <row r="223" spans="1:26" ht="14.25" customHeight="1" x14ac:dyDescent="0.25">
      <c r="A223" s="212"/>
      <c r="B223" s="32"/>
      <c r="C223" s="32"/>
      <c r="D223" s="55"/>
      <c r="E223" s="55"/>
      <c r="F223" s="55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</row>
    <row r="224" spans="1:26" ht="14.25" customHeight="1" x14ac:dyDescent="0.25">
      <c r="A224" s="212"/>
      <c r="B224" s="32"/>
      <c r="C224" s="32"/>
      <c r="D224" s="55"/>
      <c r="E224" s="55"/>
      <c r="F224" s="55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</row>
    <row r="225" spans="1:26" ht="14.25" customHeight="1" x14ac:dyDescent="0.25">
      <c r="A225" s="212"/>
      <c r="B225" s="32"/>
      <c r="C225" s="32"/>
      <c r="D225" s="55"/>
      <c r="E225" s="55"/>
      <c r="F225" s="55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</row>
    <row r="226" spans="1:26" ht="14.25" customHeight="1" x14ac:dyDescent="0.25">
      <c r="A226" s="212"/>
      <c r="B226" s="32"/>
      <c r="C226" s="32"/>
      <c r="D226" s="55"/>
      <c r="E226" s="55"/>
      <c r="F226" s="55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</row>
    <row r="227" spans="1:26" ht="14.25" customHeight="1" x14ac:dyDescent="0.25">
      <c r="A227" s="212"/>
      <c r="B227" s="32"/>
      <c r="C227" s="32"/>
      <c r="D227" s="55"/>
      <c r="E227" s="55"/>
      <c r="F227" s="55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4.25" customHeight="1" x14ac:dyDescent="0.25">
      <c r="A228" s="212"/>
      <c r="B228" s="32"/>
      <c r="C228" s="32"/>
      <c r="D228" s="55"/>
      <c r="E228" s="55"/>
      <c r="F228" s="55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4.25" customHeight="1" x14ac:dyDescent="0.25">
      <c r="A229" s="212"/>
      <c r="B229" s="32"/>
      <c r="C229" s="32"/>
      <c r="D229" s="55"/>
      <c r="E229" s="55"/>
      <c r="F229" s="55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4.25" customHeight="1" x14ac:dyDescent="0.25">
      <c r="A230" s="212"/>
      <c r="B230" s="32"/>
      <c r="C230" s="32"/>
      <c r="D230" s="55"/>
      <c r="E230" s="55"/>
      <c r="F230" s="55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4.25" customHeight="1" x14ac:dyDescent="0.25">
      <c r="A231" s="212"/>
      <c r="B231" s="32"/>
      <c r="C231" s="32"/>
      <c r="D231" s="55"/>
      <c r="E231" s="55"/>
      <c r="F231" s="55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4.25" customHeight="1" x14ac:dyDescent="0.25">
      <c r="A232" s="212"/>
      <c r="B232" s="32"/>
      <c r="C232" s="32"/>
      <c r="D232" s="55"/>
      <c r="E232" s="55"/>
      <c r="F232" s="55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4.25" customHeight="1" x14ac:dyDescent="0.25">
      <c r="A233" s="212"/>
      <c r="B233" s="32"/>
      <c r="C233" s="32"/>
      <c r="D233" s="55"/>
      <c r="E233" s="55"/>
      <c r="F233" s="55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4.25" customHeight="1" x14ac:dyDescent="0.25">
      <c r="A234" s="212"/>
      <c r="B234" s="32"/>
      <c r="C234" s="32"/>
      <c r="D234" s="55"/>
      <c r="E234" s="55"/>
      <c r="F234" s="55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4.25" customHeight="1" x14ac:dyDescent="0.25">
      <c r="A235" s="212"/>
      <c r="B235" s="32"/>
      <c r="C235" s="32"/>
      <c r="D235" s="55"/>
      <c r="E235" s="55"/>
      <c r="F235" s="55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4.25" customHeight="1" x14ac:dyDescent="0.25">
      <c r="A236" s="212"/>
      <c r="B236" s="32"/>
      <c r="C236" s="32"/>
      <c r="D236" s="55"/>
      <c r="E236" s="55"/>
      <c r="F236" s="55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4.25" customHeight="1" x14ac:dyDescent="0.25">
      <c r="A237" s="212"/>
      <c r="B237" s="32"/>
      <c r="C237" s="32"/>
      <c r="D237" s="55"/>
      <c r="E237" s="55"/>
      <c r="F237" s="55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</row>
    <row r="238" spans="1:26" ht="14.25" customHeight="1" x14ac:dyDescent="0.25">
      <c r="A238" s="212"/>
      <c r="B238" s="32"/>
      <c r="C238" s="32"/>
      <c r="D238" s="55"/>
      <c r="E238" s="55"/>
      <c r="F238" s="55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4.25" customHeight="1" x14ac:dyDescent="0.25">
      <c r="A239" s="212"/>
      <c r="B239" s="32"/>
      <c r="C239" s="32"/>
      <c r="D239" s="55"/>
      <c r="E239" s="55"/>
      <c r="F239" s="55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4.25" customHeight="1" x14ac:dyDescent="0.25">
      <c r="A240" s="212"/>
      <c r="B240" s="32"/>
      <c r="C240" s="32"/>
      <c r="D240" s="55"/>
      <c r="E240" s="55"/>
      <c r="F240" s="55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4.25" customHeight="1" x14ac:dyDescent="0.25">
      <c r="A241" s="212"/>
      <c r="B241" s="32"/>
      <c r="C241" s="32"/>
      <c r="D241" s="55"/>
      <c r="E241" s="55"/>
      <c r="F241" s="55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4.25" customHeight="1" x14ac:dyDescent="0.25">
      <c r="A242" s="212"/>
      <c r="B242" s="32"/>
      <c r="C242" s="32"/>
      <c r="D242" s="55"/>
      <c r="E242" s="55"/>
      <c r="F242" s="55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4.25" customHeight="1" x14ac:dyDescent="0.25">
      <c r="A243" s="212"/>
      <c r="B243" s="32"/>
      <c r="C243" s="32"/>
      <c r="D243" s="55"/>
      <c r="E243" s="55"/>
      <c r="F243" s="55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4.25" customHeight="1" x14ac:dyDescent="0.25">
      <c r="A244" s="212"/>
      <c r="B244" s="32"/>
      <c r="C244" s="32"/>
      <c r="D244" s="55"/>
      <c r="E244" s="55"/>
      <c r="F244" s="55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4.25" customHeight="1" x14ac:dyDescent="0.25">
      <c r="A245" s="212"/>
      <c r="B245" s="32"/>
      <c r="C245" s="32"/>
      <c r="D245" s="55"/>
      <c r="E245" s="55"/>
      <c r="F245" s="55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4.25" customHeight="1" x14ac:dyDescent="0.25">
      <c r="A246" s="212"/>
      <c r="B246" s="32"/>
      <c r="C246" s="32"/>
      <c r="D246" s="55"/>
      <c r="E246" s="55"/>
      <c r="F246" s="55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4.25" customHeight="1" x14ac:dyDescent="0.25">
      <c r="A247" s="212"/>
      <c r="B247" s="32"/>
      <c r="C247" s="32"/>
      <c r="D247" s="55"/>
      <c r="E247" s="55"/>
      <c r="F247" s="55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4.25" customHeight="1" x14ac:dyDescent="0.25">
      <c r="A248" s="212"/>
      <c r="B248" s="32"/>
      <c r="C248" s="32"/>
      <c r="D248" s="55"/>
      <c r="E248" s="55"/>
      <c r="F248" s="55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</row>
    <row r="249" spans="1:26" ht="14.25" customHeight="1" x14ac:dyDescent="0.25">
      <c r="A249" s="212"/>
      <c r="B249" s="32"/>
      <c r="C249" s="32"/>
      <c r="D249" s="55"/>
      <c r="E249" s="55"/>
      <c r="F249" s="55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4.25" customHeight="1" x14ac:dyDescent="0.25">
      <c r="A250" s="212"/>
      <c r="B250" s="32"/>
      <c r="C250" s="32"/>
      <c r="D250" s="55"/>
      <c r="E250" s="55"/>
      <c r="F250" s="55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4.25" customHeight="1" x14ac:dyDescent="0.25">
      <c r="A251" s="212"/>
      <c r="B251" s="32"/>
      <c r="C251" s="32"/>
      <c r="D251" s="55"/>
      <c r="E251" s="55"/>
      <c r="F251" s="55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4.25" customHeight="1" x14ac:dyDescent="0.25">
      <c r="A252" s="212"/>
      <c r="B252" s="32"/>
      <c r="C252" s="32"/>
      <c r="D252" s="55"/>
      <c r="E252" s="55"/>
      <c r="F252" s="55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4.25" customHeight="1" x14ac:dyDescent="0.25">
      <c r="A253" s="212"/>
      <c r="B253" s="32"/>
      <c r="C253" s="32"/>
      <c r="D253" s="55"/>
      <c r="E253" s="55"/>
      <c r="F253" s="55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4.25" customHeight="1" x14ac:dyDescent="0.25">
      <c r="A254" s="212"/>
      <c r="B254" s="32"/>
      <c r="C254" s="32"/>
      <c r="D254" s="55"/>
      <c r="E254" s="55"/>
      <c r="F254" s="55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4.25" customHeight="1" x14ac:dyDescent="0.25">
      <c r="A255" s="212"/>
      <c r="B255" s="32"/>
      <c r="C255" s="32"/>
      <c r="D255" s="55"/>
      <c r="E255" s="55"/>
      <c r="F255" s="55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4.25" customHeight="1" x14ac:dyDescent="0.25">
      <c r="A256" s="212"/>
      <c r="B256" s="32"/>
      <c r="C256" s="32"/>
      <c r="D256" s="55"/>
      <c r="E256" s="55"/>
      <c r="F256" s="55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4.25" customHeight="1" x14ac:dyDescent="0.25">
      <c r="A257" s="212"/>
      <c r="B257" s="32"/>
      <c r="C257" s="32"/>
      <c r="D257" s="55"/>
      <c r="E257" s="55"/>
      <c r="F257" s="55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4.25" customHeight="1" x14ac:dyDescent="0.25">
      <c r="A258" s="212"/>
      <c r="B258" s="32"/>
      <c r="C258" s="32"/>
      <c r="D258" s="55"/>
      <c r="E258" s="55"/>
      <c r="F258" s="55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4.25" customHeight="1" x14ac:dyDescent="0.25">
      <c r="A259" s="212"/>
      <c r="B259" s="32"/>
      <c r="C259" s="32"/>
      <c r="D259" s="55"/>
      <c r="E259" s="55"/>
      <c r="F259" s="55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</row>
    <row r="260" spans="1:26" ht="14.25" customHeight="1" x14ac:dyDescent="0.25">
      <c r="A260" s="212"/>
      <c r="B260" s="32"/>
      <c r="C260" s="32"/>
      <c r="D260" s="55"/>
      <c r="E260" s="55"/>
      <c r="F260" s="55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</row>
    <row r="261" spans="1:26" ht="14.25" customHeight="1" x14ac:dyDescent="0.25">
      <c r="A261" s="212"/>
      <c r="B261" s="32"/>
      <c r="C261" s="32"/>
      <c r="D261" s="55"/>
      <c r="E261" s="55"/>
      <c r="F261" s="55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</row>
    <row r="262" spans="1:26" ht="14.25" customHeight="1" x14ac:dyDescent="0.25">
      <c r="A262" s="212"/>
      <c r="B262" s="32"/>
      <c r="C262" s="32"/>
      <c r="D262" s="55"/>
      <c r="E262" s="55"/>
      <c r="F262" s="55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</row>
    <row r="263" spans="1:26" ht="14.25" customHeight="1" x14ac:dyDescent="0.25">
      <c r="A263" s="212"/>
      <c r="B263" s="32"/>
      <c r="C263" s="32"/>
      <c r="D263" s="55"/>
      <c r="E263" s="55"/>
      <c r="F263" s="55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</row>
    <row r="264" spans="1:26" ht="14.25" customHeight="1" x14ac:dyDescent="0.25">
      <c r="A264" s="212"/>
      <c r="B264" s="32"/>
      <c r="C264" s="32"/>
      <c r="D264" s="55"/>
      <c r="E264" s="55"/>
      <c r="F264" s="55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</row>
    <row r="265" spans="1:26" ht="14.25" customHeight="1" x14ac:dyDescent="0.25">
      <c r="A265" s="212"/>
      <c r="B265" s="32"/>
      <c r="C265" s="32"/>
      <c r="D265" s="55"/>
      <c r="E265" s="55"/>
      <c r="F265" s="55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</row>
    <row r="266" spans="1:26" ht="14.25" customHeight="1" x14ac:dyDescent="0.25">
      <c r="A266" s="212"/>
      <c r="B266" s="32"/>
      <c r="C266" s="32"/>
      <c r="D266" s="55"/>
      <c r="E266" s="55"/>
      <c r="F266" s="55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</row>
    <row r="267" spans="1:26" ht="14.25" customHeight="1" x14ac:dyDescent="0.25">
      <c r="A267" s="212"/>
      <c r="B267" s="32"/>
      <c r="C267" s="32"/>
      <c r="D267" s="55"/>
      <c r="E267" s="55"/>
      <c r="F267" s="55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</row>
    <row r="268" spans="1:26" ht="14.25" customHeight="1" x14ac:dyDescent="0.25">
      <c r="A268" s="212"/>
      <c r="B268" s="32"/>
      <c r="C268" s="32"/>
      <c r="D268" s="55"/>
      <c r="E268" s="55"/>
      <c r="F268" s="55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</row>
    <row r="269" spans="1:26" ht="14.25" customHeight="1" x14ac:dyDescent="0.25">
      <c r="A269" s="212"/>
      <c r="B269" s="32"/>
      <c r="C269" s="32"/>
      <c r="D269" s="55"/>
      <c r="E269" s="55"/>
      <c r="F269" s="55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</row>
    <row r="270" spans="1:26" ht="14.25" customHeight="1" x14ac:dyDescent="0.25">
      <c r="A270" s="212"/>
      <c r="B270" s="32"/>
      <c r="C270" s="32"/>
      <c r="D270" s="55"/>
      <c r="E270" s="55"/>
      <c r="F270" s="55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</row>
    <row r="271" spans="1:26" ht="14.25" customHeight="1" x14ac:dyDescent="0.25">
      <c r="A271" s="212"/>
      <c r="B271" s="32"/>
      <c r="C271" s="32"/>
      <c r="D271" s="55"/>
      <c r="E271" s="55"/>
      <c r="F271" s="55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</row>
    <row r="272" spans="1:26" ht="14.25" customHeight="1" x14ac:dyDescent="0.25">
      <c r="A272" s="212"/>
      <c r="B272" s="32"/>
      <c r="C272" s="32"/>
      <c r="D272" s="55"/>
      <c r="E272" s="55"/>
      <c r="F272" s="55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</row>
    <row r="273" spans="1:26" ht="14.25" customHeight="1" x14ac:dyDescent="0.25">
      <c r="A273" s="212"/>
      <c r="B273" s="32"/>
      <c r="C273" s="32"/>
      <c r="D273" s="55"/>
      <c r="E273" s="55"/>
      <c r="F273" s="55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</row>
    <row r="274" spans="1:26" ht="14.25" customHeight="1" x14ac:dyDescent="0.25">
      <c r="A274" s="212"/>
      <c r="B274" s="32"/>
      <c r="C274" s="32"/>
      <c r="D274" s="55"/>
      <c r="E274" s="55"/>
      <c r="F274" s="55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</row>
    <row r="275" spans="1:26" ht="14.25" customHeight="1" x14ac:dyDescent="0.25">
      <c r="A275" s="212"/>
      <c r="B275" s="32"/>
      <c r="C275" s="32"/>
      <c r="D275" s="55"/>
      <c r="E275" s="55"/>
      <c r="F275" s="55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</row>
    <row r="276" spans="1:26" ht="14.25" customHeight="1" x14ac:dyDescent="0.25">
      <c r="A276" s="212"/>
      <c r="B276" s="32"/>
      <c r="C276" s="32"/>
      <c r="D276" s="55"/>
      <c r="E276" s="55"/>
      <c r="F276" s="55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</row>
    <row r="277" spans="1:26" ht="14.25" customHeight="1" x14ac:dyDescent="0.25">
      <c r="A277" s="212"/>
      <c r="B277" s="32"/>
      <c r="C277" s="32"/>
      <c r="D277" s="55"/>
      <c r="E277" s="55"/>
      <c r="F277" s="55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</row>
    <row r="278" spans="1:26" ht="14.25" customHeight="1" x14ac:dyDescent="0.25">
      <c r="A278" s="212"/>
      <c r="B278" s="32"/>
      <c r="C278" s="32"/>
      <c r="D278" s="55"/>
      <c r="E278" s="55"/>
      <c r="F278" s="55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</row>
    <row r="279" spans="1:26" ht="14.25" customHeight="1" x14ac:dyDescent="0.25">
      <c r="A279" s="212"/>
      <c r="B279" s="32"/>
      <c r="C279" s="32"/>
      <c r="D279" s="55"/>
      <c r="E279" s="55"/>
      <c r="F279" s="55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</row>
    <row r="280" spans="1:26" ht="14.25" customHeight="1" x14ac:dyDescent="0.25">
      <c r="A280" s="212"/>
      <c r="B280" s="32"/>
      <c r="C280" s="32"/>
      <c r="D280" s="55"/>
      <c r="E280" s="55"/>
      <c r="F280" s="55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</row>
    <row r="281" spans="1:26" ht="14.25" customHeight="1" x14ac:dyDescent="0.25">
      <c r="A281" s="212"/>
      <c r="B281" s="32"/>
      <c r="C281" s="32"/>
      <c r="D281" s="55"/>
      <c r="E281" s="55"/>
      <c r="F281" s="55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</row>
    <row r="282" spans="1:26" ht="14.25" customHeight="1" x14ac:dyDescent="0.25">
      <c r="A282" s="212"/>
      <c r="B282" s="32"/>
      <c r="C282" s="32"/>
      <c r="D282" s="55"/>
      <c r="E282" s="55"/>
      <c r="F282" s="55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</row>
    <row r="283" spans="1:26" ht="14.25" customHeight="1" x14ac:dyDescent="0.25">
      <c r="A283" s="212"/>
      <c r="B283" s="32"/>
      <c r="C283" s="32"/>
      <c r="D283" s="55"/>
      <c r="E283" s="55"/>
      <c r="F283" s="55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</row>
    <row r="284" spans="1:26" ht="14.25" customHeight="1" x14ac:dyDescent="0.25">
      <c r="A284" s="212"/>
      <c r="B284" s="32"/>
      <c r="C284" s="32"/>
      <c r="D284" s="55"/>
      <c r="E284" s="55"/>
      <c r="F284" s="55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</row>
    <row r="285" spans="1:26" ht="14.25" customHeight="1" x14ac:dyDescent="0.25">
      <c r="A285" s="212"/>
      <c r="B285" s="32"/>
      <c r="C285" s="32"/>
      <c r="D285" s="55"/>
      <c r="E285" s="55"/>
      <c r="F285" s="55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</row>
    <row r="286" spans="1:26" ht="14.25" customHeight="1" x14ac:dyDescent="0.25">
      <c r="A286" s="212"/>
      <c r="B286" s="32"/>
      <c r="C286" s="32"/>
      <c r="D286" s="55"/>
      <c r="E286" s="55"/>
      <c r="F286" s="55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</row>
    <row r="287" spans="1:26" ht="14.25" customHeight="1" x14ac:dyDescent="0.25">
      <c r="A287" s="212"/>
      <c r="B287" s="32"/>
      <c r="C287" s="32"/>
      <c r="D287" s="55"/>
      <c r="E287" s="55"/>
      <c r="F287" s="55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</row>
    <row r="288" spans="1:26" ht="14.25" customHeight="1" x14ac:dyDescent="0.25">
      <c r="A288" s="212"/>
      <c r="B288" s="32"/>
      <c r="C288" s="32"/>
      <c r="D288" s="55"/>
      <c r="E288" s="55"/>
      <c r="F288" s="55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</row>
    <row r="289" spans="1:26" ht="14.25" customHeight="1" x14ac:dyDescent="0.25">
      <c r="A289" s="212"/>
      <c r="B289" s="32"/>
      <c r="C289" s="32"/>
      <c r="D289" s="55"/>
      <c r="E289" s="55"/>
      <c r="F289" s="55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</row>
    <row r="290" spans="1:26" ht="14.25" customHeight="1" x14ac:dyDescent="0.25">
      <c r="A290" s="212"/>
      <c r="B290" s="32"/>
      <c r="C290" s="32"/>
      <c r="D290" s="55"/>
      <c r="E290" s="55"/>
      <c r="F290" s="55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</row>
    <row r="291" spans="1:26" ht="14.25" customHeight="1" x14ac:dyDescent="0.25">
      <c r="A291" s="212"/>
      <c r="B291" s="32"/>
      <c r="C291" s="32"/>
      <c r="D291" s="55"/>
      <c r="E291" s="55"/>
      <c r="F291" s="55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</row>
    <row r="292" spans="1:26" ht="14.25" customHeight="1" x14ac:dyDescent="0.25">
      <c r="A292" s="212"/>
      <c r="B292" s="32"/>
      <c r="C292" s="32"/>
      <c r="D292" s="55"/>
      <c r="E292" s="55"/>
      <c r="F292" s="55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</row>
    <row r="293" spans="1:26" ht="14.25" customHeight="1" x14ac:dyDescent="0.25">
      <c r="A293" s="212"/>
      <c r="B293" s="32"/>
      <c r="C293" s="32"/>
      <c r="D293" s="55"/>
      <c r="E293" s="55"/>
      <c r="F293" s="55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</row>
    <row r="294" spans="1:26" ht="14.25" customHeight="1" x14ac:dyDescent="0.25">
      <c r="A294" s="212"/>
      <c r="B294" s="32"/>
      <c r="C294" s="32"/>
      <c r="D294" s="55"/>
      <c r="E294" s="55"/>
      <c r="F294" s="55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</row>
    <row r="295" spans="1:26" ht="14.25" customHeight="1" x14ac:dyDescent="0.25">
      <c r="A295" s="212"/>
      <c r="B295" s="32"/>
      <c r="C295" s="32"/>
      <c r="D295" s="55"/>
      <c r="E295" s="55"/>
      <c r="F295" s="55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</row>
    <row r="296" spans="1:26" ht="14.25" customHeight="1" x14ac:dyDescent="0.25">
      <c r="A296" s="212"/>
      <c r="B296" s="32"/>
      <c r="C296" s="32"/>
      <c r="D296" s="55"/>
      <c r="E296" s="55"/>
      <c r="F296" s="55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</row>
    <row r="297" spans="1:26" ht="14.25" customHeight="1" x14ac:dyDescent="0.25">
      <c r="A297" s="212"/>
      <c r="B297" s="32"/>
      <c r="C297" s="32"/>
      <c r="D297" s="55"/>
      <c r="E297" s="55"/>
      <c r="F297" s="55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</row>
    <row r="298" spans="1:26" ht="14.25" customHeight="1" x14ac:dyDescent="0.25">
      <c r="A298" s="212"/>
      <c r="B298" s="32"/>
      <c r="C298" s="32"/>
      <c r="D298" s="55"/>
      <c r="E298" s="55"/>
      <c r="F298" s="55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</row>
    <row r="299" spans="1:26" ht="14.25" customHeight="1" x14ac:dyDescent="0.25">
      <c r="A299" s="212"/>
      <c r="B299" s="32"/>
      <c r="C299" s="32"/>
      <c r="D299" s="55"/>
      <c r="E299" s="55"/>
      <c r="F299" s="55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</row>
    <row r="300" spans="1:26" ht="14.25" customHeight="1" x14ac:dyDescent="0.25">
      <c r="A300" s="212"/>
      <c r="B300" s="32"/>
      <c r="C300" s="32"/>
      <c r="D300" s="55"/>
      <c r="E300" s="55"/>
      <c r="F300" s="55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</row>
    <row r="301" spans="1:26" ht="14.25" customHeight="1" x14ac:dyDescent="0.25">
      <c r="A301" s="212"/>
      <c r="B301" s="32"/>
      <c r="C301" s="32"/>
      <c r="D301" s="55"/>
      <c r="E301" s="55"/>
      <c r="F301" s="55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</row>
    <row r="302" spans="1:26" ht="14.25" customHeight="1" x14ac:dyDescent="0.25">
      <c r="A302" s="212"/>
      <c r="B302" s="32"/>
      <c r="C302" s="32"/>
      <c r="D302" s="55"/>
      <c r="E302" s="55"/>
      <c r="F302" s="55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</row>
    <row r="303" spans="1:26" ht="14.25" customHeight="1" x14ac:dyDescent="0.25">
      <c r="A303" s="212"/>
      <c r="B303" s="32"/>
      <c r="C303" s="32"/>
      <c r="D303" s="55"/>
      <c r="E303" s="55"/>
      <c r="F303" s="55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</row>
    <row r="304" spans="1:26" ht="14.25" customHeight="1" x14ac:dyDescent="0.25">
      <c r="A304" s="212"/>
      <c r="B304" s="32"/>
      <c r="C304" s="32"/>
      <c r="D304" s="55"/>
      <c r="E304" s="55"/>
      <c r="F304" s="55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</row>
    <row r="305" spans="1:26" ht="14.25" customHeight="1" x14ac:dyDescent="0.25">
      <c r="A305" s="212"/>
      <c r="B305" s="32"/>
      <c r="C305" s="32"/>
      <c r="D305" s="55"/>
      <c r="E305" s="55"/>
      <c r="F305" s="55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</row>
    <row r="306" spans="1:26" ht="14.25" customHeight="1" x14ac:dyDescent="0.25">
      <c r="A306" s="212"/>
      <c r="B306" s="32"/>
      <c r="C306" s="32"/>
      <c r="D306" s="55"/>
      <c r="E306" s="55"/>
      <c r="F306" s="55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</row>
    <row r="307" spans="1:26" ht="14.25" customHeight="1" x14ac:dyDescent="0.25">
      <c r="A307" s="212"/>
      <c r="B307" s="32"/>
      <c r="C307" s="32"/>
      <c r="D307" s="55"/>
      <c r="E307" s="55"/>
      <c r="F307" s="55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</row>
    <row r="308" spans="1:26" ht="14.25" customHeight="1" x14ac:dyDescent="0.25">
      <c r="A308" s="212"/>
      <c r="B308" s="32"/>
      <c r="C308" s="32"/>
      <c r="D308" s="55"/>
      <c r="E308" s="55"/>
      <c r="F308" s="55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</row>
    <row r="309" spans="1:26" ht="14.25" customHeight="1" x14ac:dyDescent="0.25">
      <c r="A309" s="212"/>
      <c r="B309" s="32"/>
      <c r="C309" s="32"/>
      <c r="D309" s="55"/>
      <c r="E309" s="55"/>
      <c r="F309" s="55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</row>
    <row r="310" spans="1:26" ht="14.25" customHeight="1" x14ac:dyDescent="0.25">
      <c r="A310" s="212"/>
      <c r="B310" s="32"/>
      <c r="C310" s="32"/>
      <c r="D310" s="55"/>
      <c r="E310" s="55"/>
      <c r="F310" s="55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</row>
    <row r="311" spans="1:26" ht="14.25" customHeight="1" x14ac:dyDescent="0.25">
      <c r="A311" s="212"/>
      <c r="B311" s="32"/>
      <c r="C311" s="32"/>
      <c r="D311" s="55"/>
      <c r="E311" s="55"/>
      <c r="F311" s="55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</row>
    <row r="312" spans="1:26" ht="14.25" customHeight="1" x14ac:dyDescent="0.25">
      <c r="A312" s="212"/>
      <c r="B312" s="32"/>
      <c r="C312" s="32"/>
      <c r="D312" s="55"/>
      <c r="E312" s="55"/>
      <c r="F312" s="55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</row>
    <row r="313" spans="1:26" ht="14.25" customHeight="1" x14ac:dyDescent="0.25">
      <c r="A313" s="212"/>
      <c r="B313" s="32"/>
      <c r="C313" s="32"/>
      <c r="D313" s="55"/>
      <c r="E313" s="55"/>
      <c r="F313" s="55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</row>
    <row r="314" spans="1:26" ht="14.25" customHeight="1" x14ac:dyDescent="0.25">
      <c r="A314" s="212"/>
      <c r="B314" s="32"/>
      <c r="C314" s="32"/>
      <c r="D314" s="55"/>
      <c r="E314" s="55"/>
      <c r="F314" s="55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</row>
    <row r="315" spans="1:26" ht="14.25" customHeight="1" x14ac:dyDescent="0.25">
      <c r="A315" s="212"/>
      <c r="B315" s="32"/>
      <c r="C315" s="32"/>
      <c r="D315" s="55"/>
      <c r="E315" s="55"/>
      <c r="F315" s="55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</row>
    <row r="316" spans="1:26" ht="14.25" customHeight="1" x14ac:dyDescent="0.25">
      <c r="A316" s="212"/>
      <c r="B316" s="32"/>
      <c r="C316" s="32"/>
      <c r="D316" s="55"/>
      <c r="E316" s="55"/>
      <c r="F316" s="55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</row>
    <row r="317" spans="1:26" ht="14.25" customHeight="1" x14ac:dyDescent="0.25">
      <c r="A317" s="212"/>
      <c r="B317" s="32"/>
      <c r="C317" s="32"/>
      <c r="D317" s="55"/>
      <c r="E317" s="55"/>
      <c r="F317" s="55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</row>
    <row r="318" spans="1:26" ht="14.25" customHeight="1" x14ac:dyDescent="0.25">
      <c r="A318" s="212"/>
      <c r="B318" s="32"/>
      <c r="C318" s="32"/>
      <c r="D318" s="55"/>
      <c r="E318" s="55"/>
      <c r="F318" s="55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</row>
    <row r="319" spans="1:26" ht="14.25" customHeight="1" x14ac:dyDescent="0.25">
      <c r="A319" s="212"/>
      <c r="B319" s="32"/>
      <c r="C319" s="32"/>
      <c r="D319" s="55"/>
      <c r="E319" s="55"/>
      <c r="F319" s="55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</row>
    <row r="320" spans="1:26" ht="14.25" customHeight="1" x14ac:dyDescent="0.25">
      <c r="A320" s="212"/>
      <c r="B320" s="32"/>
      <c r="C320" s="32"/>
      <c r="D320" s="55"/>
      <c r="E320" s="55"/>
      <c r="F320" s="55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</row>
    <row r="321" spans="1:26" ht="14.25" customHeight="1" x14ac:dyDescent="0.25">
      <c r="A321" s="212"/>
      <c r="B321" s="32"/>
      <c r="C321" s="32"/>
      <c r="D321" s="55"/>
      <c r="E321" s="55"/>
      <c r="F321" s="55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</row>
    <row r="322" spans="1:26" ht="14.25" customHeight="1" x14ac:dyDescent="0.25">
      <c r="A322" s="212"/>
      <c r="B322" s="32"/>
      <c r="C322" s="32"/>
      <c r="D322" s="55"/>
      <c r="E322" s="55"/>
      <c r="F322" s="55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</row>
    <row r="323" spans="1:26" ht="14.25" customHeight="1" x14ac:dyDescent="0.25">
      <c r="A323" s="212"/>
      <c r="B323" s="32"/>
      <c r="C323" s="32"/>
      <c r="D323" s="55"/>
      <c r="E323" s="55"/>
      <c r="F323" s="55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</row>
    <row r="324" spans="1:26" ht="14.25" customHeight="1" x14ac:dyDescent="0.25">
      <c r="A324" s="212"/>
      <c r="B324" s="32"/>
      <c r="C324" s="32"/>
      <c r="D324" s="55"/>
      <c r="E324" s="55"/>
      <c r="F324" s="55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</row>
    <row r="325" spans="1:26" ht="14.25" customHeight="1" x14ac:dyDescent="0.25">
      <c r="A325" s="212"/>
      <c r="B325" s="32"/>
      <c r="C325" s="32"/>
      <c r="D325" s="55"/>
      <c r="E325" s="55"/>
      <c r="F325" s="55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</row>
    <row r="326" spans="1:26" ht="14.25" customHeight="1" x14ac:dyDescent="0.25">
      <c r="A326" s="212"/>
      <c r="B326" s="32"/>
      <c r="C326" s="32"/>
      <c r="D326" s="55"/>
      <c r="E326" s="55"/>
      <c r="F326" s="55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</row>
    <row r="327" spans="1:26" ht="14.25" customHeight="1" x14ac:dyDescent="0.25">
      <c r="A327" s="212"/>
      <c r="B327" s="32"/>
      <c r="C327" s="32"/>
      <c r="D327" s="55"/>
      <c r="E327" s="55"/>
      <c r="F327" s="55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</row>
    <row r="328" spans="1:26" ht="14.25" customHeight="1" x14ac:dyDescent="0.25">
      <c r="A328" s="212"/>
      <c r="B328" s="32"/>
      <c r="C328" s="32"/>
      <c r="D328" s="55"/>
      <c r="E328" s="55"/>
      <c r="F328" s="55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</row>
    <row r="329" spans="1:26" ht="14.25" customHeight="1" x14ac:dyDescent="0.25">
      <c r="A329" s="212"/>
      <c r="B329" s="32"/>
      <c r="C329" s="32"/>
      <c r="D329" s="55"/>
      <c r="E329" s="55"/>
      <c r="F329" s="55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</row>
    <row r="330" spans="1:26" ht="14.25" customHeight="1" x14ac:dyDescent="0.25">
      <c r="A330" s="212"/>
      <c r="B330" s="32"/>
      <c r="C330" s="32"/>
      <c r="D330" s="55"/>
      <c r="E330" s="55"/>
      <c r="F330" s="55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</row>
    <row r="331" spans="1:26" ht="14.25" customHeight="1" x14ac:dyDescent="0.25">
      <c r="A331" s="212"/>
      <c r="B331" s="32"/>
      <c r="C331" s="32"/>
      <c r="D331" s="55"/>
      <c r="E331" s="55"/>
      <c r="F331" s="55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</row>
    <row r="332" spans="1:26" ht="14.25" customHeight="1" x14ac:dyDescent="0.25">
      <c r="A332" s="212"/>
      <c r="B332" s="32"/>
      <c r="C332" s="32"/>
      <c r="D332" s="55"/>
      <c r="E332" s="55"/>
      <c r="F332" s="55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</row>
    <row r="333" spans="1:26" ht="14.25" customHeight="1" x14ac:dyDescent="0.25">
      <c r="A333" s="212"/>
      <c r="B333" s="32"/>
      <c r="C333" s="32"/>
      <c r="D333" s="55"/>
      <c r="E333" s="55"/>
      <c r="F333" s="55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</row>
    <row r="334" spans="1:26" ht="14.25" customHeight="1" x14ac:dyDescent="0.25">
      <c r="A334" s="212"/>
      <c r="B334" s="32"/>
      <c r="C334" s="32"/>
      <c r="D334" s="55"/>
      <c r="E334" s="55"/>
      <c r="F334" s="55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</row>
    <row r="335" spans="1:26" ht="14.25" customHeight="1" x14ac:dyDescent="0.25">
      <c r="A335" s="212"/>
      <c r="B335" s="32"/>
      <c r="C335" s="32"/>
      <c r="D335" s="55"/>
      <c r="E335" s="55"/>
      <c r="F335" s="55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</row>
    <row r="336" spans="1:26" ht="14.25" customHeight="1" x14ac:dyDescent="0.25">
      <c r="A336" s="212"/>
      <c r="B336" s="32"/>
      <c r="C336" s="32"/>
      <c r="D336" s="55"/>
      <c r="E336" s="55"/>
      <c r="F336" s="55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</row>
    <row r="337" spans="1:26" ht="14.25" customHeight="1" x14ac:dyDescent="0.25">
      <c r="A337" s="212"/>
      <c r="B337" s="32"/>
      <c r="C337" s="32"/>
      <c r="D337" s="55"/>
      <c r="E337" s="55"/>
      <c r="F337" s="55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</row>
    <row r="338" spans="1:26" ht="14.25" customHeight="1" x14ac:dyDescent="0.25">
      <c r="A338" s="212"/>
      <c r="B338" s="32"/>
      <c r="C338" s="32"/>
      <c r="D338" s="55"/>
      <c r="E338" s="55"/>
      <c r="F338" s="55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</row>
    <row r="339" spans="1:26" ht="14.25" customHeight="1" x14ac:dyDescent="0.25">
      <c r="A339" s="212"/>
      <c r="B339" s="32"/>
      <c r="C339" s="32"/>
      <c r="D339" s="55"/>
      <c r="E339" s="55"/>
      <c r="F339" s="55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</row>
    <row r="340" spans="1:26" ht="14.25" customHeight="1" x14ac:dyDescent="0.25">
      <c r="A340" s="212"/>
      <c r="B340" s="32"/>
      <c r="C340" s="32"/>
      <c r="D340" s="55"/>
      <c r="E340" s="55"/>
      <c r="F340" s="55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</row>
    <row r="341" spans="1:26" ht="14.25" customHeight="1" x14ac:dyDescent="0.25">
      <c r="A341" s="212"/>
      <c r="B341" s="32"/>
      <c r="C341" s="32"/>
      <c r="D341" s="55"/>
      <c r="E341" s="55"/>
      <c r="F341" s="55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</row>
    <row r="342" spans="1:26" ht="14.25" customHeight="1" x14ac:dyDescent="0.25">
      <c r="A342" s="212"/>
      <c r="B342" s="32"/>
      <c r="C342" s="32"/>
      <c r="D342" s="55"/>
      <c r="E342" s="55"/>
      <c r="F342" s="55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</row>
    <row r="343" spans="1:26" ht="14.25" customHeight="1" x14ac:dyDescent="0.25">
      <c r="A343" s="212"/>
      <c r="B343" s="32"/>
      <c r="C343" s="32"/>
      <c r="D343" s="55"/>
      <c r="E343" s="55"/>
      <c r="F343" s="55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</row>
    <row r="344" spans="1:26" ht="14.25" customHeight="1" x14ac:dyDescent="0.25">
      <c r="A344" s="212"/>
      <c r="B344" s="32"/>
      <c r="C344" s="32"/>
      <c r="D344" s="55"/>
      <c r="E344" s="55"/>
      <c r="F344" s="55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</row>
    <row r="345" spans="1:26" ht="14.25" customHeight="1" x14ac:dyDescent="0.25">
      <c r="A345" s="212"/>
      <c r="B345" s="32"/>
      <c r="C345" s="32"/>
      <c r="D345" s="55"/>
      <c r="E345" s="55"/>
      <c r="F345" s="55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</row>
    <row r="346" spans="1:26" ht="14.25" customHeight="1" x14ac:dyDescent="0.25">
      <c r="A346" s="212"/>
      <c r="B346" s="32"/>
      <c r="C346" s="32"/>
      <c r="D346" s="55"/>
      <c r="E346" s="55"/>
      <c r="F346" s="55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</row>
    <row r="347" spans="1:26" ht="14.25" customHeight="1" x14ac:dyDescent="0.25">
      <c r="A347" s="212"/>
      <c r="B347" s="32"/>
      <c r="C347" s="32"/>
      <c r="D347" s="55"/>
      <c r="E347" s="55"/>
      <c r="F347" s="55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</row>
    <row r="348" spans="1:26" ht="14.25" customHeight="1" x14ac:dyDescent="0.25">
      <c r="A348" s="212"/>
      <c r="B348" s="32"/>
      <c r="C348" s="32"/>
      <c r="D348" s="55"/>
      <c r="E348" s="55"/>
      <c r="F348" s="55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</row>
    <row r="349" spans="1:26" ht="14.25" customHeight="1" x14ac:dyDescent="0.25">
      <c r="A349" s="212"/>
      <c r="B349" s="32"/>
      <c r="C349" s="32"/>
      <c r="D349" s="55"/>
      <c r="E349" s="55"/>
      <c r="F349" s="55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</row>
    <row r="350" spans="1:26" ht="14.25" customHeight="1" x14ac:dyDescent="0.25">
      <c r="A350" s="212"/>
      <c r="B350" s="32"/>
      <c r="C350" s="32"/>
      <c r="D350" s="55"/>
      <c r="E350" s="55"/>
      <c r="F350" s="55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</row>
    <row r="351" spans="1:26" ht="14.25" customHeight="1" x14ac:dyDescent="0.25">
      <c r="A351" s="212"/>
      <c r="B351" s="32"/>
      <c r="C351" s="32"/>
      <c r="D351" s="55"/>
      <c r="E351" s="55"/>
      <c r="F351" s="55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</row>
    <row r="352" spans="1:26" ht="14.25" customHeight="1" x14ac:dyDescent="0.25">
      <c r="A352" s="212"/>
      <c r="B352" s="32"/>
      <c r="C352" s="32"/>
      <c r="D352" s="55"/>
      <c r="E352" s="55"/>
      <c r="F352" s="55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</row>
    <row r="353" spans="1:26" ht="14.25" customHeight="1" x14ac:dyDescent="0.25">
      <c r="A353" s="212"/>
      <c r="B353" s="32"/>
      <c r="C353" s="32"/>
      <c r="D353" s="55"/>
      <c r="E353" s="55"/>
      <c r="F353" s="55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</row>
    <row r="354" spans="1:26" ht="14.25" customHeight="1" x14ac:dyDescent="0.25">
      <c r="A354" s="212"/>
      <c r="B354" s="32"/>
      <c r="C354" s="32"/>
      <c r="D354" s="55"/>
      <c r="E354" s="55"/>
      <c r="F354" s="55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</row>
    <row r="355" spans="1:26" ht="14.25" customHeight="1" x14ac:dyDescent="0.25">
      <c r="A355" s="212"/>
      <c r="B355" s="32"/>
      <c r="C355" s="32"/>
      <c r="D355" s="55"/>
      <c r="E355" s="55"/>
      <c r="F355" s="55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</row>
    <row r="356" spans="1:26" ht="14.25" customHeight="1" x14ac:dyDescent="0.25">
      <c r="A356" s="212"/>
      <c r="B356" s="32"/>
      <c r="C356" s="32"/>
      <c r="D356" s="55"/>
      <c r="E356" s="55"/>
      <c r="F356" s="55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</row>
    <row r="357" spans="1:26" ht="14.25" customHeight="1" x14ac:dyDescent="0.25">
      <c r="A357" s="212"/>
      <c r="B357" s="32"/>
      <c r="C357" s="32"/>
      <c r="D357" s="55"/>
      <c r="E357" s="55"/>
      <c r="F357" s="55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</row>
    <row r="358" spans="1:26" ht="14.25" customHeight="1" x14ac:dyDescent="0.25">
      <c r="A358" s="212"/>
      <c r="B358" s="32"/>
      <c r="C358" s="32"/>
      <c r="D358" s="55"/>
      <c r="E358" s="55"/>
      <c r="F358" s="55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</row>
    <row r="359" spans="1:26" ht="14.25" customHeight="1" x14ac:dyDescent="0.25">
      <c r="A359" s="212"/>
      <c r="B359" s="32"/>
      <c r="C359" s="32"/>
      <c r="D359" s="55"/>
      <c r="E359" s="55"/>
      <c r="F359" s="55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</row>
    <row r="360" spans="1:26" ht="14.25" customHeight="1" x14ac:dyDescent="0.25">
      <c r="A360" s="212"/>
      <c r="B360" s="32"/>
      <c r="C360" s="32"/>
      <c r="D360" s="55"/>
      <c r="E360" s="55"/>
      <c r="F360" s="55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</row>
    <row r="361" spans="1:26" ht="14.25" customHeight="1" x14ac:dyDescent="0.25">
      <c r="A361" s="212"/>
      <c r="B361" s="32"/>
      <c r="C361" s="32"/>
      <c r="D361" s="55"/>
      <c r="E361" s="55"/>
      <c r="F361" s="55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</row>
    <row r="362" spans="1:26" ht="14.25" customHeight="1" x14ac:dyDescent="0.25">
      <c r="A362" s="212"/>
      <c r="B362" s="32"/>
      <c r="C362" s="32"/>
      <c r="D362" s="55"/>
      <c r="E362" s="55"/>
      <c r="F362" s="55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</row>
    <row r="363" spans="1:26" ht="14.25" customHeight="1" x14ac:dyDescent="0.25">
      <c r="A363" s="212"/>
      <c r="B363" s="32"/>
      <c r="C363" s="32"/>
      <c r="D363" s="55"/>
      <c r="E363" s="55"/>
      <c r="F363" s="55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</row>
    <row r="364" spans="1:26" ht="14.25" customHeight="1" x14ac:dyDescent="0.25">
      <c r="A364" s="212"/>
      <c r="B364" s="32"/>
      <c r="C364" s="32"/>
      <c r="D364" s="55"/>
      <c r="E364" s="55"/>
      <c r="F364" s="55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</row>
    <row r="365" spans="1:26" ht="14.25" customHeight="1" x14ac:dyDescent="0.25">
      <c r="A365" s="212"/>
      <c r="B365" s="32"/>
      <c r="C365" s="32"/>
      <c r="D365" s="55"/>
      <c r="E365" s="55"/>
      <c r="F365" s="55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</row>
    <row r="366" spans="1:26" ht="14.25" customHeight="1" x14ac:dyDescent="0.25">
      <c r="A366" s="212"/>
      <c r="B366" s="32"/>
      <c r="C366" s="32"/>
      <c r="D366" s="55"/>
      <c r="E366" s="55"/>
      <c r="F366" s="55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</row>
    <row r="367" spans="1:26" ht="14.25" customHeight="1" x14ac:dyDescent="0.25">
      <c r="A367" s="212"/>
      <c r="B367" s="32"/>
      <c r="C367" s="32"/>
      <c r="D367" s="55"/>
      <c r="E367" s="55"/>
      <c r="F367" s="55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</row>
    <row r="368" spans="1:26" ht="14.25" customHeight="1" x14ac:dyDescent="0.25">
      <c r="A368" s="212"/>
      <c r="B368" s="32"/>
      <c r="C368" s="32"/>
      <c r="D368" s="55"/>
      <c r="E368" s="55"/>
      <c r="F368" s="55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</row>
    <row r="369" spans="1:26" ht="14.25" customHeight="1" x14ac:dyDescent="0.25">
      <c r="A369" s="212"/>
      <c r="B369" s="32"/>
      <c r="C369" s="32"/>
      <c r="D369" s="55"/>
      <c r="E369" s="55"/>
      <c r="F369" s="55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</row>
    <row r="370" spans="1:26" ht="14.25" customHeight="1" x14ac:dyDescent="0.25">
      <c r="A370" s="212"/>
      <c r="B370" s="32"/>
      <c r="C370" s="32"/>
      <c r="D370" s="55"/>
      <c r="E370" s="55"/>
      <c r="F370" s="55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</row>
    <row r="371" spans="1:26" ht="14.25" customHeight="1" x14ac:dyDescent="0.25">
      <c r="A371" s="212"/>
      <c r="B371" s="32"/>
      <c r="C371" s="32"/>
      <c r="D371" s="55"/>
      <c r="E371" s="55"/>
      <c r="F371" s="55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</row>
    <row r="372" spans="1:26" ht="14.25" customHeight="1" x14ac:dyDescent="0.25">
      <c r="A372" s="212"/>
      <c r="B372" s="32"/>
      <c r="C372" s="32"/>
      <c r="D372" s="55"/>
      <c r="E372" s="55"/>
      <c r="F372" s="55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</row>
    <row r="373" spans="1:26" ht="14.25" customHeight="1" x14ac:dyDescent="0.25">
      <c r="A373" s="212"/>
      <c r="B373" s="32"/>
      <c r="C373" s="32"/>
      <c r="D373" s="55"/>
      <c r="E373" s="55"/>
      <c r="F373" s="55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</row>
    <row r="374" spans="1:26" ht="14.25" customHeight="1" x14ac:dyDescent="0.25">
      <c r="A374" s="212"/>
      <c r="B374" s="32"/>
      <c r="C374" s="32"/>
      <c r="D374" s="55"/>
      <c r="E374" s="55"/>
      <c r="F374" s="55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</row>
    <row r="375" spans="1:26" ht="14.25" customHeight="1" x14ac:dyDescent="0.25">
      <c r="A375" s="212"/>
      <c r="B375" s="32"/>
      <c r="C375" s="32"/>
      <c r="D375" s="55"/>
      <c r="E375" s="55"/>
      <c r="F375" s="55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</row>
    <row r="376" spans="1:26" ht="14.25" customHeight="1" x14ac:dyDescent="0.25">
      <c r="A376" s="212"/>
      <c r="B376" s="32"/>
      <c r="C376" s="32"/>
      <c r="D376" s="55"/>
      <c r="E376" s="55"/>
      <c r="F376" s="55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</row>
    <row r="377" spans="1:26" ht="14.25" customHeight="1" x14ac:dyDescent="0.25">
      <c r="A377" s="212"/>
      <c r="B377" s="32"/>
      <c r="C377" s="32"/>
      <c r="D377" s="55"/>
      <c r="E377" s="55"/>
      <c r="F377" s="55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</row>
    <row r="378" spans="1:26" ht="14.25" customHeight="1" x14ac:dyDescent="0.25">
      <c r="A378" s="212"/>
      <c r="B378" s="32"/>
      <c r="C378" s="32"/>
      <c r="D378" s="55"/>
      <c r="E378" s="55"/>
      <c r="F378" s="55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</row>
    <row r="379" spans="1:26" ht="14.25" customHeight="1" x14ac:dyDescent="0.25">
      <c r="A379" s="212"/>
      <c r="B379" s="32"/>
      <c r="C379" s="32"/>
      <c r="D379" s="55"/>
      <c r="E379" s="55"/>
      <c r="F379" s="55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</row>
    <row r="380" spans="1:26" ht="14.25" customHeight="1" x14ac:dyDescent="0.25">
      <c r="A380" s="212"/>
      <c r="B380" s="32"/>
      <c r="C380" s="32"/>
      <c r="D380" s="55"/>
      <c r="E380" s="55"/>
      <c r="F380" s="55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</row>
    <row r="381" spans="1:26" ht="14.25" customHeight="1" x14ac:dyDescent="0.25">
      <c r="A381" s="212"/>
      <c r="B381" s="32"/>
      <c r="C381" s="32"/>
      <c r="D381" s="55"/>
      <c r="E381" s="55"/>
      <c r="F381" s="55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</row>
    <row r="382" spans="1:26" ht="14.25" customHeight="1" x14ac:dyDescent="0.25">
      <c r="A382" s="212"/>
      <c r="B382" s="32"/>
      <c r="C382" s="32"/>
      <c r="D382" s="55"/>
      <c r="E382" s="55"/>
      <c r="F382" s="55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</row>
    <row r="383" spans="1:26" ht="14.25" customHeight="1" x14ac:dyDescent="0.25">
      <c r="A383" s="212"/>
      <c r="B383" s="32"/>
      <c r="C383" s="32"/>
      <c r="D383" s="55"/>
      <c r="E383" s="55"/>
      <c r="F383" s="55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</row>
    <row r="384" spans="1:26" ht="14.25" customHeight="1" x14ac:dyDescent="0.25">
      <c r="A384" s="212"/>
      <c r="B384" s="32"/>
      <c r="C384" s="32"/>
      <c r="D384" s="55"/>
      <c r="E384" s="55"/>
      <c r="F384" s="55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</row>
    <row r="385" spans="1:26" ht="14.25" customHeight="1" x14ac:dyDescent="0.25">
      <c r="A385" s="212"/>
      <c r="B385" s="32"/>
      <c r="C385" s="32"/>
      <c r="D385" s="55"/>
      <c r="E385" s="55"/>
      <c r="F385" s="55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</row>
    <row r="386" spans="1:26" ht="14.25" customHeight="1" x14ac:dyDescent="0.25">
      <c r="A386" s="212"/>
      <c r="B386" s="32"/>
      <c r="C386" s="32"/>
      <c r="D386" s="55"/>
      <c r="E386" s="55"/>
      <c r="F386" s="55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</row>
    <row r="387" spans="1:26" ht="14.25" customHeight="1" x14ac:dyDescent="0.25">
      <c r="A387" s="212"/>
      <c r="B387" s="32"/>
      <c r="C387" s="32"/>
      <c r="D387" s="55"/>
      <c r="E387" s="55"/>
      <c r="F387" s="55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</row>
    <row r="388" spans="1:26" ht="14.25" customHeight="1" x14ac:dyDescent="0.25">
      <c r="A388" s="212"/>
      <c r="B388" s="32"/>
      <c r="C388" s="32"/>
      <c r="D388" s="55"/>
      <c r="E388" s="55"/>
      <c r="F388" s="55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</row>
    <row r="389" spans="1:26" ht="14.25" customHeight="1" x14ac:dyDescent="0.25">
      <c r="A389" s="212"/>
      <c r="B389" s="32"/>
      <c r="C389" s="32"/>
      <c r="D389" s="55"/>
      <c r="E389" s="55"/>
      <c r="F389" s="55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</row>
    <row r="390" spans="1:26" ht="14.25" customHeight="1" x14ac:dyDescent="0.25">
      <c r="A390" s="212"/>
      <c r="B390" s="32"/>
      <c r="C390" s="32"/>
      <c r="D390" s="55"/>
      <c r="E390" s="55"/>
      <c r="F390" s="55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</row>
    <row r="391" spans="1:26" ht="14.25" customHeight="1" x14ac:dyDescent="0.25">
      <c r="A391" s="212"/>
      <c r="B391" s="32"/>
      <c r="C391" s="32"/>
      <c r="D391" s="55"/>
      <c r="E391" s="55"/>
      <c r="F391" s="55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</row>
    <row r="392" spans="1:26" ht="14.25" customHeight="1" x14ac:dyDescent="0.25">
      <c r="A392" s="212"/>
      <c r="B392" s="32"/>
      <c r="C392" s="32"/>
      <c r="D392" s="55"/>
      <c r="E392" s="55"/>
      <c r="F392" s="55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</row>
    <row r="393" spans="1:26" ht="14.25" customHeight="1" x14ac:dyDescent="0.25">
      <c r="A393" s="212"/>
      <c r="B393" s="32"/>
      <c r="C393" s="32"/>
      <c r="D393" s="55"/>
      <c r="E393" s="55"/>
      <c r="F393" s="55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</row>
    <row r="394" spans="1:26" ht="14.25" customHeight="1" x14ac:dyDescent="0.25">
      <c r="A394" s="212"/>
      <c r="B394" s="32"/>
      <c r="C394" s="32"/>
      <c r="D394" s="55"/>
      <c r="E394" s="55"/>
      <c r="F394" s="55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</row>
    <row r="395" spans="1:26" ht="14.25" customHeight="1" x14ac:dyDescent="0.25">
      <c r="A395" s="212"/>
      <c r="B395" s="32"/>
      <c r="C395" s="32"/>
      <c r="D395" s="55"/>
      <c r="E395" s="55"/>
      <c r="F395" s="55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</row>
    <row r="396" spans="1:26" ht="14.25" customHeight="1" x14ac:dyDescent="0.25">
      <c r="A396" s="212"/>
      <c r="B396" s="32"/>
      <c r="C396" s="32"/>
      <c r="D396" s="55"/>
      <c r="E396" s="55"/>
      <c r="F396" s="55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</row>
    <row r="397" spans="1:26" ht="14.25" customHeight="1" x14ac:dyDescent="0.25">
      <c r="A397" s="212"/>
      <c r="B397" s="32"/>
      <c r="C397" s="32"/>
      <c r="D397" s="55"/>
      <c r="E397" s="55"/>
      <c r="F397" s="55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</row>
    <row r="398" spans="1:26" ht="14.25" customHeight="1" x14ac:dyDescent="0.25">
      <c r="A398" s="212"/>
      <c r="B398" s="32"/>
      <c r="C398" s="32"/>
      <c r="D398" s="55"/>
      <c r="E398" s="55"/>
      <c r="F398" s="55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</row>
    <row r="399" spans="1:26" ht="14.25" customHeight="1" x14ac:dyDescent="0.25">
      <c r="A399" s="212"/>
      <c r="B399" s="32"/>
      <c r="C399" s="32"/>
      <c r="D399" s="55"/>
      <c r="E399" s="55"/>
      <c r="F399" s="55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</row>
    <row r="400" spans="1:26" ht="14.25" customHeight="1" x14ac:dyDescent="0.25">
      <c r="A400" s="212"/>
      <c r="B400" s="32"/>
      <c r="C400" s="32"/>
      <c r="D400" s="55"/>
      <c r="E400" s="55"/>
      <c r="F400" s="55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</row>
    <row r="401" spans="1:26" ht="14.25" customHeight="1" x14ac:dyDescent="0.25">
      <c r="A401" s="212"/>
      <c r="B401" s="32"/>
      <c r="C401" s="32"/>
      <c r="D401" s="55"/>
      <c r="E401" s="55"/>
      <c r="F401" s="55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</row>
    <row r="402" spans="1:26" ht="14.25" customHeight="1" x14ac:dyDescent="0.25">
      <c r="A402" s="212"/>
      <c r="B402" s="32"/>
      <c r="C402" s="32"/>
      <c r="D402" s="55"/>
      <c r="E402" s="55"/>
      <c r="F402" s="55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</row>
    <row r="403" spans="1:26" ht="14.25" customHeight="1" x14ac:dyDescent="0.25">
      <c r="A403" s="212"/>
      <c r="B403" s="32"/>
      <c r="C403" s="32"/>
      <c r="D403" s="55"/>
      <c r="E403" s="55"/>
      <c r="F403" s="55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</row>
    <row r="404" spans="1:26" ht="14.25" customHeight="1" x14ac:dyDescent="0.25">
      <c r="A404" s="212"/>
      <c r="B404" s="32"/>
      <c r="C404" s="32"/>
      <c r="D404" s="55"/>
      <c r="E404" s="55"/>
      <c r="F404" s="55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</row>
    <row r="405" spans="1:26" ht="14.25" customHeight="1" x14ac:dyDescent="0.25">
      <c r="A405" s="212"/>
      <c r="B405" s="32"/>
      <c r="C405" s="32"/>
      <c r="D405" s="55"/>
      <c r="E405" s="55"/>
      <c r="F405" s="55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</row>
    <row r="406" spans="1:26" ht="14.25" customHeight="1" x14ac:dyDescent="0.25">
      <c r="A406" s="212"/>
      <c r="B406" s="32"/>
      <c r="C406" s="32"/>
      <c r="D406" s="55"/>
      <c r="E406" s="55"/>
      <c r="F406" s="55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</row>
    <row r="407" spans="1:26" ht="14.25" customHeight="1" x14ac:dyDescent="0.25">
      <c r="A407" s="212"/>
      <c r="B407" s="32"/>
      <c r="C407" s="32"/>
      <c r="D407" s="55"/>
      <c r="E407" s="55"/>
      <c r="F407" s="55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</row>
    <row r="408" spans="1:26" ht="14.25" customHeight="1" x14ac:dyDescent="0.25">
      <c r="A408" s="212"/>
      <c r="B408" s="32"/>
      <c r="C408" s="32"/>
      <c r="D408" s="55"/>
      <c r="E408" s="55"/>
      <c r="F408" s="55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</row>
    <row r="409" spans="1:26" ht="14.25" customHeight="1" x14ac:dyDescent="0.25">
      <c r="A409" s="212"/>
      <c r="B409" s="32"/>
      <c r="C409" s="32"/>
      <c r="D409" s="55"/>
      <c r="E409" s="55"/>
      <c r="F409" s="55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</row>
    <row r="410" spans="1:26" ht="14.25" customHeight="1" x14ac:dyDescent="0.25">
      <c r="A410" s="212"/>
      <c r="B410" s="32"/>
      <c r="C410" s="32"/>
      <c r="D410" s="55"/>
      <c r="E410" s="55"/>
      <c r="F410" s="55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</row>
    <row r="411" spans="1:26" ht="14.25" customHeight="1" x14ac:dyDescent="0.25">
      <c r="A411" s="212"/>
      <c r="B411" s="32"/>
      <c r="C411" s="32"/>
      <c r="D411" s="55"/>
      <c r="E411" s="55"/>
      <c r="F411" s="55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</row>
    <row r="412" spans="1:26" ht="14.25" customHeight="1" x14ac:dyDescent="0.25">
      <c r="A412" s="212"/>
      <c r="B412" s="32"/>
      <c r="C412" s="32"/>
      <c r="D412" s="55"/>
      <c r="E412" s="55"/>
      <c r="F412" s="55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</row>
    <row r="413" spans="1:26" ht="14.25" customHeight="1" x14ac:dyDescent="0.25">
      <c r="A413" s="212"/>
      <c r="B413" s="32"/>
      <c r="C413" s="32"/>
      <c r="D413" s="55"/>
      <c r="E413" s="55"/>
      <c r="F413" s="55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</row>
    <row r="414" spans="1:26" ht="14.25" customHeight="1" x14ac:dyDescent="0.25">
      <c r="A414" s="212"/>
      <c r="B414" s="32"/>
      <c r="C414" s="32"/>
      <c r="D414" s="55"/>
      <c r="E414" s="55"/>
      <c r="F414" s="55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</row>
    <row r="415" spans="1:26" ht="14.25" customHeight="1" x14ac:dyDescent="0.25">
      <c r="A415" s="212"/>
      <c r="B415" s="32"/>
      <c r="C415" s="32"/>
      <c r="D415" s="55"/>
      <c r="E415" s="55"/>
      <c r="F415" s="55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</row>
    <row r="416" spans="1:26" ht="14.25" customHeight="1" x14ac:dyDescent="0.25">
      <c r="A416" s="212"/>
      <c r="B416" s="32"/>
      <c r="C416" s="32"/>
      <c r="D416" s="55"/>
      <c r="E416" s="55"/>
      <c r="F416" s="55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</row>
    <row r="417" spans="1:26" ht="14.25" customHeight="1" x14ac:dyDescent="0.25">
      <c r="A417" s="212"/>
      <c r="B417" s="32"/>
      <c r="C417" s="32"/>
      <c r="D417" s="55"/>
      <c r="E417" s="55"/>
      <c r="F417" s="55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</row>
    <row r="418" spans="1:26" ht="14.25" customHeight="1" x14ac:dyDescent="0.25">
      <c r="A418" s="212"/>
      <c r="B418" s="32"/>
      <c r="C418" s="32"/>
      <c r="D418" s="55"/>
      <c r="E418" s="55"/>
      <c r="F418" s="55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</row>
    <row r="419" spans="1:26" ht="14.25" customHeight="1" x14ac:dyDescent="0.25">
      <c r="A419" s="212"/>
      <c r="B419" s="32"/>
      <c r="C419" s="32"/>
      <c r="D419" s="55"/>
      <c r="E419" s="55"/>
      <c r="F419" s="55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</row>
    <row r="420" spans="1:26" ht="14.25" customHeight="1" x14ac:dyDescent="0.25">
      <c r="A420" s="212"/>
      <c r="B420" s="32"/>
      <c r="C420" s="32"/>
      <c r="D420" s="55"/>
      <c r="E420" s="55"/>
      <c r="F420" s="55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</row>
    <row r="421" spans="1:26" ht="14.25" customHeight="1" x14ac:dyDescent="0.25">
      <c r="A421" s="212"/>
      <c r="B421" s="32"/>
      <c r="C421" s="32"/>
      <c r="D421" s="55"/>
      <c r="E421" s="55"/>
      <c r="F421" s="55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</row>
    <row r="422" spans="1:26" ht="14.25" customHeight="1" x14ac:dyDescent="0.25">
      <c r="A422" s="212"/>
      <c r="B422" s="32"/>
      <c r="C422" s="32"/>
      <c r="D422" s="55"/>
      <c r="E422" s="55"/>
      <c r="F422" s="55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</row>
    <row r="423" spans="1:26" ht="14.25" customHeight="1" x14ac:dyDescent="0.25">
      <c r="A423" s="212"/>
      <c r="B423" s="32"/>
      <c r="C423" s="32"/>
      <c r="D423" s="55"/>
      <c r="E423" s="55"/>
      <c r="F423" s="55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</row>
    <row r="424" spans="1:26" ht="14.25" customHeight="1" x14ac:dyDescent="0.25">
      <c r="A424" s="212"/>
      <c r="B424" s="32"/>
      <c r="C424" s="32"/>
      <c r="D424" s="55"/>
      <c r="E424" s="55"/>
      <c r="F424" s="55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</row>
    <row r="425" spans="1:26" ht="14.25" customHeight="1" x14ac:dyDescent="0.25">
      <c r="A425" s="212"/>
      <c r="B425" s="32"/>
      <c r="C425" s="32"/>
      <c r="D425" s="55"/>
      <c r="E425" s="55"/>
      <c r="F425" s="55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</row>
    <row r="426" spans="1:26" ht="14.25" customHeight="1" x14ac:dyDescent="0.25">
      <c r="A426" s="212"/>
      <c r="B426" s="32"/>
      <c r="C426" s="32"/>
      <c r="D426" s="55"/>
      <c r="E426" s="55"/>
      <c r="F426" s="55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</row>
    <row r="427" spans="1:26" ht="14.25" customHeight="1" x14ac:dyDescent="0.25">
      <c r="A427" s="212"/>
      <c r="B427" s="32"/>
      <c r="C427" s="32"/>
      <c r="D427" s="55"/>
      <c r="E427" s="55"/>
      <c r="F427" s="55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</row>
    <row r="428" spans="1:26" ht="14.25" customHeight="1" x14ac:dyDescent="0.25">
      <c r="A428" s="212"/>
      <c r="B428" s="32"/>
      <c r="C428" s="32"/>
      <c r="D428" s="55"/>
      <c r="E428" s="55"/>
      <c r="F428" s="55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</row>
    <row r="429" spans="1:26" ht="14.25" customHeight="1" x14ac:dyDescent="0.25">
      <c r="A429" s="212"/>
      <c r="B429" s="32"/>
      <c r="C429" s="32"/>
      <c r="D429" s="55"/>
      <c r="E429" s="55"/>
      <c r="F429" s="55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</row>
    <row r="430" spans="1:26" ht="14.25" customHeight="1" x14ac:dyDescent="0.25">
      <c r="A430" s="212"/>
      <c r="B430" s="32"/>
      <c r="C430" s="32"/>
      <c r="D430" s="55"/>
      <c r="E430" s="55"/>
      <c r="F430" s="55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</row>
    <row r="431" spans="1:26" ht="14.25" customHeight="1" x14ac:dyDescent="0.25">
      <c r="A431" s="212"/>
      <c r="B431" s="32"/>
      <c r="C431" s="32"/>
      <c r="D431" s="55"/>
      <c r="E431" s="55"/>
      <c r="F431" s="55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</row>
    <row r="432" spans="1:26" ht="14.25" customHeight="1" x14ac:dyDescent="0.25">
      <c r="A432" s="212"/>
      <c r="B432" s="32"/>
      <c r="C432" s="32"/>
      <c r="D432" s="55"/>
      <c r="E432" s="55"/>
      <c r="F432" s="55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</row>
    <row r="433" spans="1:26" ht="14.25" customHeight="1" x14ac:dyDescent="0.25">
      <c r="A433" s="212"/>
      <c r="B433" s="32"/>
      <c r="C433" s="32"/>
      <c r="D433" s="55"/>
      <c r="E433" s="55"/>
      <c r="F433" s="55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</row>
    <row r="434" spans="1:26" ht="14.25" customHeight="1" x14ac:dyDescent="0.25">
      <c r="A434" s="212"/>
      <c r="B434" s="32"/>
      <c r="C434" s="32"/>
      <c r="D434" s="55"/>
      <c r="E434" s="55"/>
      <c r="F434" s="55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</row>
    <row r="435" spans="1:26" ht="14.25" customHeight="1" x14ac:dyDescent="0.25">
      <c r="A435" s="212"/>
      <c r="B435" s="32"/>
      <c r="C435" s="32"/>
      <c r="D435" s="55"/>
      <c r="E435" s="55"/>
      <c r="F435" s="55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</row>
    <row r="436" spans="1:26" ht="14.25" customHeight="1" x14ac:dyDescent="0.25">
      <c r="A436" s="212"/>
      <c r="B436" s="32"/>
      <c r="C436" s="32"/>
      <c r="D436" s="55"/>
      <c r="E436" s="55"/>
      <c r="F436" s="55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</row>
    <row r="437" spans="1:26" ht="14.25" customHeight="1" x14ac:dyDescent="0.25">
      <c r="A437" s="212"/>
      <c r="B437" s="32"/>
      <c r="C437" s="32"/>
      <c r="D437" s="55"/>
      <c r="E437" s="55"/>
      <c r="F437" s="55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</row>
    <row r="438" spans="1:26" ht="14.25" customHeight="1" x14ac:dyDescent="0.25">
      <c r="A438" s="212"/>
      <c r="B438" s="32"/>
      <c r="C438" s="32"/>
      <c r="D438" s="55"/>
      <c r="E438" s="55"/>
      <c r="F438" s="55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</row>
    <row r="439" spans="1:26" ht="14.25" customHeight="1" x14ac:dyDescent="0.25">
      <c r="A439" s="212"/>
      <c r="B439" s="32"/>
      <c r="C439" s="32"/>
      <c r="D439" s="55"/>
      <c r="E439" s="55"/>
      <c r="F439" s="55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</row>
    <row r="440" spans="1:26" ht="14.25" customHeight="1" x14ac:dyDescent="0.25">
      <c r="A440" s="212"/>
      <c r="B440" s="32"/>
      <c r="C440" s="32"/>
      <c r="D440" s="55"/>
      <c r="E440" s="55"/>
      <c r="F440" s="55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</row>
    <row r="441" spans="1:26" ht="14.25" customHeight="1" x14ac:dyDescent="0.25">
      <c r="A441" s="212"/>
      <c r="B441" s="32"/>
      <c r="C441" s="32"/>
      <c r="D441" s="55"/>
      <c r="E441" s="55"/>
      <c r="F441" s="55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</row>
    <row r="442" spans="1:26" ht="14.25" customHeight="1" x14ac:dyDescent="0.25">
      <c r="A442" s="212"/>
      <c r="B442" s="32"/>
      <c r="C442" s="32"/>
      <c r="D442" s="55"/>
      <c r="E442" s="55"/>
      <c r="F442" s="55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</row>
    <row r="443" spans="1:26" ht="14.25" customHeight="1" x14ac:dyDescent="0.25">
      <c r="A443" s="212"/>
      <c r="B443" s="32"/>
      <c r="C443" s="32"/>
      <c r="D443" s="55"/>
      <c r="E443" s="55"/>
      <c r="F443" s="55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</row>
    <row r="444" spans="1:26" ht="14.25" customHeight="1" x14ac:dyDescent="0.25">
      <c r="A444" s="212"/>
      <c r="B444" s="32"/>
      <c r="C444" s="32"/>
      <c r="D444" s="55"/>
      <c r="E444" s="55"/>
      <c r="F444" s="55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</row>
    <row r="445" spans="1:26" ht="14.25" customHeight="1" x14ac:dyDescent="0.25">
      <c r="A445" s="212"/>
      <c r="B445" s="32"/>
      <c r="C445" s="32"/>
      <c r="D445" s="55"/>
      <c r="E445" s="55"/>
      <c r="F445" s="55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</row>
    <row r="446" spans="1:26" ht="14.25" customHeight="1" x14ac:dyDescent="0.25">
      <c r="A446" s="212"/>
      <c r="B446" s="32"/>
      <c r="C446" s="32"/>
      <c r="D446" s="55"/>
      <c r="E446" s="55"/>
      <c r="F446" s="55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</row>
    <row r="447" spans="1:26" ht="14.25" customHeight="1" x14ac:dyDescent="0.25">
      <c r="A447" s="212"/>
      <c r="B447" s="32"/>
      <c r="C447" s="32"/>
      <c r="D447" s="55"/>
      <c r="E447" s="55"/>
      <c r="F447" s="55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</row>
    <row r="448" spans="1:26" ht="14.25" customHeight="1" x14ac:dyDescent="0.25">
      <c r="A448" s="212"/>
      <c r="B448" s="32"/>
      <c r="C448" s="32"/>
      <c r="D448" s="55"/>
      <c r="E448" s="55"/>
      <c r="F448" s="55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</row>
    <row r="449" spans="1:26" ht="14.25" customHeight="1" x14ac:dyDescent="0.25">
      <c r="A449" s="212"/>
      <c r="B449" s="32"/>
      <c r="C449" s="32"/>
      <c r="D449" s="55"/>
      <c r="E449" s="55"/>
      <c r="F449" s="55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</row>
    <row r="450" spans="1:26" ht="14.25" customHeight="1" x14ac:dyDescent="0.25">
      <c r="A450" s="212"/>
      <c r="B450" s="32"/>
      <c r="C450" s="32"/>
      <c r="D450" s="55"/>
      <c r="E450" s="55"/>
      <c r="F450" s="55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</row>
    <row r="451" spans="1:26" ht="14.25" customHeight="1" x14ac:dyDescent="0.25">
      <c r="A451" s="212"/>
      <c r="B451" s="32"/>
      <c r="C451" s="32"/>
      <c r="D451" s="55"/>
      <c r="E451" s="55"/>
      <c r="F451" s="55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</row>
    <row r="452" spans="1:26" ht="14.25" customHeight="1" x14ac:dyDescent="0.25">
      <c r="A452" s="212"/>
      <c r="B452" s="32"/>
      <c r="C452" s="32"/>
      <c r="D452" s="55"/>
      <c r="E452" s="55"/>
      <c r="F452" s="55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</row>
    <row r="453" spans="1:26" ht="14.25" customHeight="1" x14ac:dyDescent="0.25">
      <c r="A453" s="212"/>
      <c r="B453" s="32"/>
      <c r="C453" s="32"/>
      <c r="D453" s="55"/>
      <c r="E453" s="55"/>
      <c r="F453" s="55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</row>
    <row r="454" spans="1:26" ht="14.25" customHeight="1" x14ac:dyDescent="0.25">
      <c r="A454" s="212"/>
      <c r="B454" s="32"/>
      <c r="C454" s="32"/>
      <c r="D454" s="55"/>
      <c r="E454" s="55"/>
      <c r="F454" s="55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</row>
    <row r="455" spans="1:26" ht="14.25" customHeight="1" x14ac:dyDescent="0.25">
      <c r="A455" s="212"/>
      <c r="B455" s="32"/>
      <c r="C455" s="32"/>
      <c r="D455" s="55"/>
      <c r="E455" s="55"/>
      <c r="F455" s="55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</row>
    <row r="456" spans="1:26" ht="14.25" customHeight="1" x14ac:dyDescent="0.25">
      <c r="A456" s="212"/>
      <c r="B456" s="32"/>
      <c r="C456" s="32"/>
      <c r="D456" s="55"/>
      <c r="E456" s="55"/>
      <c r="F456" s="55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</row>
    <row r="457" spans="1:26" ht="14.25" customHeight="1" x14ac:dyDescent="0.25">
      <c r="A457" s="212"/>
      <c r="B457" s="32"/>
      <c r="C457" s="32"/>
      <c r="D457" s="55"/>
      <c r="E457" s="55"/>
      <c r="F457" s="55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</row>
    <row r="458" spans="1:26" ht="14.25" customHeight="1" x14ac:dyDescent="0.25">
      <c r="A458" s="212"/>
      <c r="B458" s="32"/>
      <c r="C458" s="32"/>
      <c r="D458" s="55"/>
      <c r="E458" s="55"/>
      <c r="F458" s="55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</row>
    <row r="459" spans="1:26" ht="14.25" customHeight="1" x14ac:dyDescent="0.25">
      <c r="A459" s="212"/>
      <c r="B459" s="32"/>
      <c r="C459" s="32"/>
      <c r="D459" s="55"/>
      <c r="E459" s="55"/>
      <c r="F459" s="55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</row>
    <row r="460" spans="1:26" ht="14.25" customHeight="1" x14ac:dyDescent="0.25">
      <c r="A460" s="212"/>
      <c r="B460" s="32"/>
      <c r="C460" s="32"/>
      <c r="D460" s="55"/>
      <c r="E460" s="55"/>
      <c r="F460" s="55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</row>
    <row r="461" spans="1:26" ht="14.25" customHeight="1" x14ac:dyDescent="0.25">
      <c r="A461" s="212"/>
      <c r="B461" s="32"/>
      <c r="C461" s="32"/>
      <c r="D461" s="55"/>
      <c r="E461" s="55"/>
      <c r="F461" s="55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</row>
    <row r="462" spans="1:26" ht="14.25" customHeight="1" x14ac:dyDescent="0.25">
      <c r="A462" s="212"/>
      <c r="B462" s="32"/>
      <c r="C462" s="32"/>
      <c r="D462" s="55"/>
      <c r="E462" s="55"/>
      <c r="F462" s="55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</row>
    <row r="463" spans="1:26" ht="14.25" customHeight="1" x14ac:dyDescent="0.25">
      <c r="A463" s="212"/>
      <c r="B463" s="32"/>
      <c r="C463" s="32"/>
      <c r="D463" s="55"/>
      <c r="E463" s="55"/>
      <c r="F463" s="55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</row>
    <row r="464" spans="1:26" ht="14.25" customHeight="1" x14ac:dyDescent="0.25">
      <c r="A464" s="212"/>
      <c r="B464" s="32"/>
      <c r="C464" s="32"/>
      <c r="D464" s="55"/>
      <c r="E464" s="55"/>
      <c r="F464" s="55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</row>
    <row r="465" spans="1:26" ht="14.25" customHeight="1" x14ac:dyDescent="0.25">
      <c r="A465" s="212"/>
      <c r="B465" s="32"/>
      <c r="C465" s="32"/>
      <c r="D465" s="55"/>
      <c r="E465" s="55"/>
      <c r="F465" s="55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</row>
    <row r="466" spans="1:26" ht="14.25" customHeight="1" x14ac:dyDescent="0.25">
      <c r="A466" s="212"/>
      <c r="B466" s="32"/>
      <c r="C466" s="32"/>
      <c r="D466" s="55"/>
      <c r="E466" s="55"/>
      <c r="F466" s="55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</row>
    <row r="467" spans="1:26" ht="14.25" customHeight="1" x14ac:dyDescent="0.25">
      <c r="A467" s="212"/>
      <c r="B467" s="32"/>
      <c r="C467" s="32"/>
      <c r="D467" s="55"/>
      <c r="E467" s="55"/>
      <c r="F467" s="55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</row>
    <row r="468" spans="1:26" ht="14.25" customHeight="1" x14ac:dyDescent="0.25">
      <c r="A468" s="212"/>
      <c r="B468" s="32"/>
      <c r="C468" s="32"/>
      <c r="D468" s="55"/>
      <c r="E468" s="55"/>
      <c r="F468" s="55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</row>
    <row r="469" spans="1:26" ht="14.25" customHeight="1" x14ac:dyDescent="0.25">
      <c r="A469" s="212"/>
      <c r="B469" s="32"/>
      <c r="C469" s="32"/>
      <c r="D469" s="55"/>
      <c r="E469" s="55"/>
      <c r="F469" s="55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</row>
    <row r="470" spans="1:26" ht="14.25" customHeight="1" x14ac:dyDescent="0.25">
      <c r="A470" s="212"/>
      <c r="B470" s="32"/>
      <c r="C470" s="32"/>
      <c r="D470" s="55"/>
      <c r="E470" s="55"/>
      <c r="F470" s="55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</row>
    <row r="471" spans="1:26" ht="14.25" customHeight="1" x14ac:dyDescent="0.25">
      <c r="A471" s="212"/>
      <c r="B471" s="32"/>
      <c r="C471" s="32"/>
      <c r="D471" s="55"/>
      <c r="E471" s="55"/>
      <c r="F471" s="55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</row>
    <row r="472" spans="1:26" ht="14.25" customHeight="1" x14ac:dyDescent="0.25">
      <c r="A472" s="212"/>
      <c r="B472" s="32"/>
      <c r="C472" s="32"/>
      <c r="D472" s="55"/>
      <c r="E472" s="55"/>
      <c r="F472" s="55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</row>
    <row r="473" spans="1:26" ht="14.25" customHeight="1" x14ac:dyDescent="0.25">
      <c r="A473" s="212"/>
      <c r="B473" s="32"/>
      <c r="C473" s="32"/>
      <c r="D473" s="55"/>
      <c r="E473" s="55"/>
      <c r="F473" s="55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</row>
    <row r="474" spans="1:26" ht="14.25" customHeight="1" x14ac:dyDescent="0.25">
      <c r="A474" s="212"/>
      <c r="B474" s="32"/>
      <c r="C474" s="32"/>
      <c r="D474" s="55"/>
      <c r="E474" s="55"/>
      <c r="F474" s="55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</row>
    <row r="475" spans="1:26" ht="14.25" customHeight="1" x14ac:dyDescent="0.25">
      <c r="A475" s="212"/>
      <c r="B475" s="32"/>
      <c r="C475" s="32"/>
      <c r="D475" s="55"/>
      <c r="E475" s="55"/>
      <c r="F475" s="55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</row>
    <row r="476" spans="1:26" ht="14.25" customHeight="1" x14ac:dyDescent="0.25">
      <c r="A476" s="212"/>
      <c r="B476" s="32"/>
      <c r="C476" s="32"/>
      <c r="D476" s="55"/>
      <c r="E476" s="55"/>
      <c r="F476" s="55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</row>
    <row r="477" spans="1:26" ht="14.25" customHeight="1" x14ac:dyDescent="0.25">
      <c r="A477" s="212"/>
      <c r="B477" s="32"/>
      <c r="C477" s="32"/>
      <c r="D477" s="55"/>
      <c r="E477" s="55"/>
      <c r="F477" s="55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</row>
    <row r="478" spans="1:26" ht="14.25" customHeight="1" x14ac:dyDescent="0.25">
      <c r="A478" s="212"/>
      <c r="B478" s="32"/>
      <c r="C478" s="32"/>
      <c r="D478" s="55"/>
      <c r="E478" s="55"/>
      <c r="F478" s="55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</row>
    <row r="479" spans="1:26" ht="14.25" customHeight="1" x14ac:dyDescent="0.25">
      <c r="A479" s="212"/>
      <c r="B479" s="32"/>
      <c r="C479" s="32"/>
      <c r="D479" s="55"/>
      <c r="E479" s="55"/>
      <c r="F479" s="55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</row>
    <row r="480" spans="1:26" ht="14.25" customHeight="1" x14ac:dyDescent="0.25">
      <c r="A480" s="212"/>
      <c r="B480" s="32"/>
      <c r="C480" s="32"/>
      <c r="D480" s="55"/>
      <c r="E480" s="55"/>
      <c r="F480" s="55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</row>
    <row r="481" spans="1:26" ht="14.25" customHeight="1" x14ac:dyDescent="0.25">
      <c r="A481" s="212"/>
      <c r="B481" s="32"/>
      <c r="C481" s="32"/>
      <c r="D481" s="55"/>
      <c r="E481" s="55"/>
      <c r="F481" s="55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</row>
    <row r="482" spans="1:26" ht="14.25" customHeight="1" x14ac:dyDescent="0.25">
      <c r="A482" s="212"/>
      <c r="B482" s="32"/>
      <c r="C482" s="32"/>
      <c r="D482" s="55"/>
      <c r="E482" s="55"/>
      <c r="F482" s="55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</row>
    <row r="483" spans="1:26" ht="14.25" customHeight="1" x14ac:dyDescent="0.25">
      <c r="A483" s="212"/>
      <c r="B483" s="32"/>
      <c r="C483" s="32"/>
      <c r="D483" s="55"/>
      <c r="E483" s="55"/>
      <c r="F483" s="55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</row>
    <row r="484" spans="1:26" ht="14.25" customHeight="1" x14ac:dyDescent="0.25">
      <c r="A484" s="212"/>
      <c r="B484" s="32"/>
      <c r="C484" s="32"/>
      <c r="D484" s="55"/>
      <c r="E484" s="55"/>
      <c r="F484" s="55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</row>
    <row r="485" spans="1:26" ht="14.25" customHeight="1" x14ac:dyDescent="0.25">
      <c r="A485" s="212"/>
      <c r="B485" s="32"/>
      <c r="C485" s="32"/>
      <c r="D485" s="55"/>
      <c r="E485" s="55"/>
      <c r="F485" s="55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</row>
    <row r="486" spans="1:26" ht="14.25" customHeight="1" x14ac:dyDescent="0.25">
      <c r="A486" s="212"/>
      <c r="B486" s="32"/>
      <c r="C486" s="32"/>
      <c r="D486" s="55"/>
      <c r="E486" s="55"/>
      <c r="F486" s="55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</row>
    <row r="487" spans="1:26" ht="14.25" customHeight="1" x14ac:dyDescent="0.25">
      <c r="A487" s="212"/>
      <c r="B487" s="32"/>
      <c r="C487" s="32"/>
      <c r="D487" s="55"/>
      <c r="E487" s="55"/>
      <c r="F487" s="55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</row>
    <row r="488" spans="1:26" ht="14.25" customHeight="1" x14ac:dyDescent="0.25">
      <c r="A488" s="212"/>
      <c r="B488" s="32"/>
      <c r="C488" s="32"/>
      <c r="D488" s="55"/>
      <c r="E488" s="55"/>
      <c r="F488" s="55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</row>
    <row r="489" spans="1:26" ht="14.25" customHeight="1" x14ac:dyDescent="0.25">
      <c r="A489" s="212"/>
      <c r="B489" s="32"/>
      <c r="C489" s="32"/>
      <c r="D489" s="55"/>
      <c r="E489" s="55"/>
      <c r="F489" s="55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</row>
    <row r="490" spans="1:26" ht="14.25" customHeight="1" x14ac:dyDescent="0.25">
      <c r="A490" s="212"/>
      <c r="B490" s="32"/>
      <c r="C490" s="32"/>
      <c r="D490" s="55"/>
      <c r="E490" s="55"/>
      <c r="F490" s="55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</row>
    <row r="491" spans="1:26" ht="14.25" customHeight="1" x14ac:dyDescent="0.25">
      <c r="A491" s="212"/>
      <c r="B491" s="32"/>
      <c r="C491" s="32"/>
      <c r="D491" s="55"/>
      <c r="E491" s="55"/>
      <c r="F491" s="55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</row>
    <row r="492" spans="1:26" ht="14.25" customHeight="1" x14ac:dyDescent="0.25">
      <c r="A492" s="212"/>
      <c r="B492" s="32"/>
      <c r="C492" s="32"/>
      <c r="D492" s="55"/>
      <c r="E492" s="55"/>
      <c r="F492" s="55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</row>
    <row r="493" spans="1:26" ht="14.25" customHeight="1" x14ac:dyDescent="0.25">
      <c r="A493" s="212"/>
      <c r="B493" s="32"/>
      <c r="C493" s="32"/>
      <c r="D493" s="55"/>
      <c r="E493" s="55"/>
      <c r="F493" s="55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</row>
    <row r="494" spans="1:26" ht="14.25" customHeight="1" x14ac:dyDescent="0.25">
      <c r="A494" s="212"/>
      <c r="B494" s="32"/>
      <c r="C494" s="32"/>
      <c r="D494" s="55"/>
      <c r="E494" s="55"/>
      <c r="F494" s="55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</row>
    <row r="495" spans="1:26" ht="14.25" customHeight="1" x14ac:dyDescent="0.25">
      <c r="A495" s="212"/>
      <c r="B495" s="32"/>
      <c r="C495" s="32"/>
      <c r="D495" s="55"/>
      <c r="E495" s="55"/>
      <c r="F495" s="55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</row>
    <row r="496" spans="1:26" ht="14.25" customHeight="1" x14ac:dyDescent="0.25">
      <c r="A496" s="212"/>
      <c r="B496" s="32"/>
      <c r="C496" s="32"/>
      <c r="D496" s="55"/>
      <c r="E496" s="55"/>
      <c r="F496" s="55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</row>
    <row r="497" spans="1:26" ht="14.25" customHeight="1" x14ac:dyDescent="0.25">
      <c r="A497" s="212"/>
      <c r="B497" s="32"/>
      <c r="C497" s="32"/>
      <c r="D497" s="55"/>
      <c r="E497" s="55"/>
      <c r="F497" s="55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</row>
    <row r="498" spans="1:26" ht="14.25" customHeight="1" x14ac:dyDescent="0.25">
      <c r="A498" s="212"/>
      <c r="B498" s="32"/>
      <c r="C498" s="32"/>
      <c r="D498" s="55"/>
      <c r="E498" s="55"/>
      <c r="F498" s="55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</row>
    <row r="499" spans="1:26" ht="14.25" customHeight="1" x14ac:dyDescent="0.25">
      <c r="A499" s="212"/>
      <c r="B499" s="32"/>
      <c r="C499" s="32"/>
      <c r="D499" s="55"/>
      <c r="E499" s="55"/>
      <c r="F499" s="55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</row>
    <row r="500" spans="1:26" ht="14.25" customHeight="1" x14ac:dyDescent="0.25">
      <c r="A500" s="212"/>
      <c r="B500" s="32"/>
      <c r="C500" s="32"/>
      <c r="D500" s="55"/>
      <c r="E500" s="55"/>
      <c r="F500" s="55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</row>
    <row r="501" spans="1:26" ht="14.25" customHeight="1" x14ac:dyDescent="0.25">
      <c r="A501" s="212"/>
      <c r="B501" s="32"/>
      <c r="C501" s="32"/>
      <c r="D501" s="55"/>
      <c r="E501" s="55"/>
      <c r="F501" s="55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</row>
    <row r="502" spans="1:26" ht="14.25" customHeight="1" x14ac:dyDescent="0.25">
      <c r="A502" s="212"/>
      <c r="B502" s="32"/>
      <c r="C502" s="32"/>
      <c r="D502" s="55"/>
      <c r="E502" s="55"/>
      <c r="F502" s="55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</row>
    <row r="503" spans="1:26" ht="14.25" customHeight="1" x14ac:dyDescent="0.25">
      <c r="A503" s="212"/>
      <c r="B503" s="32"/>
      <c r="C503" s="32"/>
      <c r="D503" s="55"/>
      <c r="E503" s="55"/>
      <c r="F503" s="55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</row>
    <row r="504" spans="1:26" ht="14.25" customHeight="1" x14ac:dyDescent="0.25">
      <c r="A504" s="212"/>
      <c r="B504" s="32"/>
      <c r="C504" s="32"/>
      <c r="D504" s="55"/>
      <c r="E504" s="55"/>
      <c r="F504" s="55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</row>
    <row r="505" spans="1:26" ht="14.25" customHeight="1" x14ac:dyDescent="0.25">
      <c r="A505" s="212"/>
      <c r="B505" s="32"/>
      <c r="C505" s="32"/>
      <c r="D505" s="55"/>
      <c r="E505" s="55"/>
      <c r="F505" s="55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</row>
    <row r="506" spans="1:26" ht="14.25" customHeight="1" x14ac:dyDescent="0.25">
      <c r="A506" s="212"/>
      <c r="B506" s="32"/>
      <c r="C506" s="32"/>
      <c r="D506" s="55"/>
      <c r="E506" s="55"/>
      <c r="F506" s="55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</row>
    <row r="507" spans="1:26" ht="14.25" customHeight="1" x14ac:dyDescent="0.25">
      <c r="A507" s="212"/>
      <c r="B507" s="32"/>
      <c r="C507" s="32"/>
      <c r="D507" s="55"/>
      <c r="E507" s="55"/>
      <c r="F507" s="55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</row>
    <row r="508" spans="1:26" ht="14.25" customHeight="1" x14ac:dyDescent="0.25">
      <c r="A508" s="212"/>
      <c r="B508" s="32"/>
      <c r="C508" s="32"/>
      <c r="D508" s="55"/>
      <c r="E508" s="55"/>
      <c r="F508" s="55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</row>
    <row r="509" spans="1:26" ht="14.25" customHeight="1" x14ac:dyDescent="0.25">
      <c r="A509" s="212"/>
      <c r="B509" s="32"/>
      <c r="C509" s="32"/>
      <c r="D509" s="55"/>
      <c r="E509" s="55"/>
      <c r="F509" s="55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</row>
    <row r="510" spans="1:26" ht="14.25" customHeight="1" x14ac:dyDescent="0.25">
      <c r="A510" s="212"/>
      <c r="B510" s="32"/>
      <c r="C510" s="32"/>
      <c r="D510" s="55"/>
      <c r="E510" s="55"/>
      <c r="F510" s="55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</row>
    <row r="511" spans="1:26" ht="14.25" customHeight="1" x14ac:dyDescent="0.25">
      <c r="A511" s="212"/>
      <c r="B511" s="32"/>
      <c r="C511" s="32"/>
      <c r="D511" s="55"/>
      <c r="E511" s="55"/>
      <c r="F511" s="55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</row>
    <row r="512" spans="1:26" ht="14.25" customHeight="1" x14ac:dyDescent="0.25">
      <c r="A512" s="212"/>
      <c r="B512" s="32"/>
      <c r="C512" s="32"/>
      <c r="D512" s="55"/>
      <c r="E512" s="55"/>
      <c r="F512" s="55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</row>
    <row r="513" spans="1:26" ht="14.25" customHeight="1" x14ac:dyDescent="0.25">
      <c r="A513" s="212"/>
      <c r="B513" s="32"/>
      <c r="C513" s="32"/>
      <c r="D513" s="55"/>
      <c r="E513" s="55"/>
      <c r="F513" s="55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</row>
    <row r="514" spans="1:26" ht="14.25" customHeight="1" x14ac:dyDescent="0.25">
      <c r="A514" s="212"/>
      <c r="B514" s="32"/>
      <c r="C514" s="32"/>
      <c r="D514" s="55"/>
      <c r="E514" s="55"/>
      <c r="F514" s="55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</row>
    <row r="515" spans="1:26" ht="14.25" customHeight="1" x14ac:dyDescent="0.25">
      <c r="A515" s="212"/>
      <c r="B515" s="32"/>
      <c r="C515" s="32"/>
      <c r="D515" s="55"/>
      <c r="E515" s="55"/>
      <c r="F515" s="55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</row>
    <row r="516" spans="1:26" ht="14.25" customHeight="1" x14ac:dyDescent="0.25">
      <c r="A516" s="212"/>
      <c r="B516" s="32"/>
      <c r="C516" s="32"/>
      <c r="D516" s="55"/>
      <c r="E516" s="55"/>
      <c r="F516" s="55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</row>
    <row r="517" spans="1:26" ht="14.25" customHeight="1" x14ac:dyDescent="0.25">
      <c r="A517" s="212"/>
      <c r="B517" s="32"/>
      <c r="C517" s="32"/>
      <c r="D517" s="55"/>
      <c r="E517" s="55"/>
      <c r="F517" s="55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</row>
    <row r="518" spans="1:26" ht="14.25" customHeight="1" x14ac:dyDescent="0.25">
      <c r="A518" s="212"/>
      <c r="B518" s="32"/>
      <c r="C518" s="32"/>
      <c r="D518" s="55"/>
      <c r="E518" s="55"/>
      <c r="F518" s="55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</row>
    <row r="519" spans="1:26" ht="14.25" customHeight="1" x14ac:dyDescent="0.25">
      <c r="A519" s="212"/>
      <c r="B519" s="32"/>
      <c r="C519" s="32"/>
      <c r="D519" s="55"/>
      <c r="E519" s="55"/>
      <c r="F519" s="55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</row>
    <row r="520" spans="1:26" ht="14.25" customHeight="1" x14ac:dyDescent="0.25">
      <c r="A520" s="212"/>
      <c r="B520" s="32"/>
      <c r="C520" s="32"/>
      <c r="D520" s="55"/>
      <c r="E520" s="55"/>
      <c r="F520" s="55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</row>
    <row r="521" spans="1:26" ht="14.25" customHeight="1" x14ac:dyDescent="0.25">
      <c r="A521" s="212"/>
      <c r="B521" s="32"/>
      <c r="C521" s="32"/>
      <c r="D521" s="55"/>
      <c r="E521" s="55"/>
      <c r="F521" s="55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</row>
    <row r="522" spans="1:26" ht="14.25" customHeight="1" x14ac:dyDescent="0.25">
      <c r="A522" s="212"/>
      <c r="B522" s="32"/>
      <c r="C522" s="32"/>
      <c r="D522" s="55"/>
      <c r="E522" s="55"/>
      <c r="F522" s="55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</row>
    <row r="523" spans="1:26" ht="14.25" customHeight="1" x14ac:dyDescent="0.25">
      <c r="A523" s="212"/>
      <c r="B523" s="32"/>
      <c r="C523" s="32"/>
      <c r="D523" s="55"/>
      <c r="E523" s="55"/>
      <c r="F523" s="55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</row>
    <row r="524" spans="1:26" ht="14.25" customHeight="1" x14ac:dyDescent="0.25">
      <c r="A524" s="212"/>
      <c r="B524" s="32"/>
      <c r="C524" s="32"/>
      <c r="D524" s="55"/>
      <c r="E524" s="55"/>
      <c r="F524" s="55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</row>
    <row r="525" spans="1:26" ht="14.25" customHeight="1" x14ac:dyDescent="0.25">
      <c r="A525" s="212"/>
      <c r="B525" s="32"/>
      <c r="C525" s="32"/>
      <c r="D525" s="55"/>
      <c r="E525" s="55"/>
      <c r="F525" s="55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</row>
    <row r="526" spans="1:26" ht="14.25" customHeight="1" x14ac:dyDescent="0.25">
      <c r="A526" s="212"/>
      <c r="B526" s="32"/>
      <c r="C526" s="32"/>
      <c r="D526" s="55"/>
      <c r="E526" s="55"/>
      <c r="F526" s="55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</row>
    <row r="527" spans="1:26" ht="14.25" customHeight="1" x14ac:dyDescent="0.25">
      <c r="A527" s="212"/>
      <c r="B527" s="32"/>
      <c r="C527" s="32"/>
      <c r="D527" s="55"/>
      <c r="E527" s="55"/>
      <c r="F527" s="55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</row>
    <row r="528" spans="1:26" ht="14.25" customHeight="1" x14ac:dyDescent="0.25">
      <c r="A528" s="212"/>
      <c r="B528" s="32"/>
      <c r="C528" s="32"/>
      <c r="D528" s="55"/>
      <c r="E528" s="55"/>
      <c r="F528" s="55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</row>
    <row r="529" spans="1:26" ht="14.25" customHeight="1" x14ac:dyDescent="0.25">
      <c r="A529" s="212"/>
      <c r="B529" s="32"/>
      <c r="C529" s="32"/>
      <c r="D529" s="55"/>
      <c r="E529" s="55"/>
      <c r="F529" s="55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</row>
    <row r="530" spans="1:26" ht="14.25" customHeight="1" x14ac:dyDescent="0.25">
      <c r="A530" s="212"/>
      <c r="B530" s="32"/>
      <c r="C530" s="32"/>
      <c r="D530" s="55"/>
      <c r="E530" s="55"/>
      <c r="F530" s="55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</row>
    <row r="531" spans="1:26" ht="14.25" customHeight="1" x14ac:dyDescent="0.25">
      <c r="A531" s="212"/>
      <c r="B531" s="32"/>
      <c r="C531" s="32"/>
      <c r="D531" s="55"/>
      <c r="E531" s="55"/>
      <c r="F531" s="55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</row>
    <row r="532" spans="1:26" ht="14.25" customHeight="1" x14ac:dyDescent="0.25">
      <c r="A532" s="212"/>
      <c r="B532" s="32"/>
      <c r="C532" s="32"/>
      <c r="D532" s="55"/>
      <c r="E532" s="55"/>
      <c r="F532" s="55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</row>
    <row r="533" spans="1:26" ht="14.25" customHeight="1" x14ac:dyDescent="0.25">
      <c r="A533" s="212"/>
      <c r="B533" s="32"/>
      <c r="C533" s="32"/>
      <c r="D533" s="55"/>
      <c r="E533" s="55"/>
      <c r="F533" s="55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</row>
    <row r="534" spans="1:26" ht="14.25" customHeight="1" x14ac:dyDescent="0.25">
      <c r="A534" s="212"/>
      <c r="B534" s="32"/>
      <c r="C534" s="32"/>
      <c r="D534" s="55"/>
      <c r="E534" s="55"/>
      <c r="F534" s="55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</row>
    <row r="535" spans="1:26" ht="14.25" customHeight="1" x14ac:dyDescent="0.25">
      <c r="A535" s="212"/>
      <c r="B535" s="32"/>
      <c r="C535" s="32"/>
      <c r="D535" s="55"/>
      <c r="E535" s="55"/>
      <c r="F535" s="55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</row>
    <row r="536" spans="1:26" ht="14.25" customHeight="1" x14ac:dyDescent="0.25">
      <c r="A536" s="212"/>
      <c r="B536" s="32"/>
      <c r="C536" s="32"/>
      <c r="D536" s="55"/>
      <c r="E536" s="55"/>
      <c r="F536" s="55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</row>
    <row r="537" spans="1:26" ht="14.25" customHeight="1" x14ac:dyDescent="0.25">
      <c r="A537" s="212"/>
      <c r="B537" s="32"/>
      <c r="C537" s="32"/>
      <c r="D537" s="55"/>
      <c r="E537" s="55"/>
      <c r="F537" s="55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</row>
    <row r="538" spans="1:26" ht="14.25" customHeight="1" x14ac:dyDescent="0.25">
      <c r="A538" s="212"/>
      <c r="B538" s="32"/>
      <c r="C538" s="32"/>
      <c r="D538" s="55"/>
      <c r="E538" s="55"/>
      <c r="F538" s="55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</row>
    <row r="539" spans="1:26" ht="14.25" customHeight="1" x14ac:dyDescent="0.25">
      <c r="A539" s="212"/>
      <c r="B539" s="32"/>
      <c r="C539" s="32"/>
      <c r="D539" s="55"/>
      <c r="E539" s="55"/>
      <c r="F539" s="55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</row>
    <row r="540" spans="1:26" ht="14.25" customHeight="1" x14ac:dyDescent="0.25">
      <c r="A540" s="212"/>
      <c r="B540" s="32"/>
      <c r="C540" s="32"/>
      <c r="D540" s="55"/>
      <c r="E540" s="55"/>
      <c r="F540" s="55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</row>
    <row r="541" spans="1:26" ht="14.25" customHeight="1" x14ac:dyDescent="0.25">
      <c r="A541" s="212"/>
      <c r="B541" s="32"/>
      <c r="C541" s="32"/>
      <c r="D541" s="55"/>
      <c r="E541" s="55"/>
      <c r="F541" s="55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</row>
    <row r="542" spans="1:26" ht="14.25" customHeight="1" x14ac:dyDescent="0.25">
      <c r="A542" s="212"/>
      <c r="B542" s="32"/>
      <c r="C542" s="32"/>
      <c r="D542" s="55"/>
      <c r="E542" s="55"/>
      <c r="F542" s="55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</row>
    <row r="543" spans="1:26" ht="14.25" customHeight="1" x14ac:dyDescent="0.25">
      <c r="A543" s="212"/>
      <c r="B543" s="32"/>
      <c r="C543" s="32"/>
      <c r="D543" s="55"/>
      <c r="E543" s="55"/>
      <c r="F543" s="55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</row>
    <row r="544" spans="1:26" ht="14.25" customHeight="1" x14ac:dyDescent="0.25">
      <c r="A544" s="212"/>
      <c r="B544" s="32"/>
      <c r="C544" s="32"/>
      <c r="D544" s="55"/>
      <c r="E544" s="55"/>
      <c r="F544" s="55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</row>
    <row r="545" spans="1:26" ht="14.25" customHeight="1" x14ac:dyDescent="0.25">
      <c r="A545" s="212"/>
      <c r="B545" s="32"/>
      <c r="C545" s="32"/>
      <c r="D545" s="55"/>
      <c r="E545" s="55"/>
      <c r="F545" s="55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</row>
    <row r="546" spans="1:26" ht="14.25" customHeight="1" x14ac:dyDescent="0.25">
      <c r="A546" s="212"/>
      <c r="B546" s="32"/>
      <c r="C546" s="32"/>
      <c r="D546" s="55"/>
      <c r="E546" s="55"/>
      <c r="F546" s="55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</row>
    <row r="547" spans="1:26" ht="14.25" customHeight="1" x14ac:dyDescent="0.25">
      <c r="A547" s="212"/>
      <c r="B547" s="32"/>
      <c r="C547" s="32"/>
      <c r="D547" s="55"/>
      <c r="E547" s="55"/>
      <c r="F547" s="55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</row>
    <row r="548" spans="1:26" ht="14.25" customHeight="1" x14ac:dyDescent="0.25">
      <c r="A548" s="212"/>
      <c r="B548" s="32"/>
      <c r="C548" s="32"/>
      <c r="D548" s="55"/>
      <c r="E548" s="55"/>
      <c r="F548" s="55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</row>
    <row r="549" spans="1:26" ht="14.25" customHeight="1" x14ac:dyDescent="0.25">
      <c r="A549" s="212"/>
      <c r="B549" s="32"/>
      <c r="C549" s="32"/>
      <c r="D549" s="55"/>
      <c r="E549" s="55"/>
      <c r="F549" s="55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</row>
    <row r="550" spans="1:26" ht="14.25" customHeight="1" x14ac:dyDescent="0.25">
      <c r="A550" s="212"/>
      <c r="B550" s="32"/>
      <c r="C550" s="32"/>
      <c r="D550" s="55"/>
      <c r="E550" s="55"/>
      <c r="F550" s="55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</row>
    <row r="551" spans="1:26" ht="14.25" customHeight="1" x14ac:dyDescent="0.25">
      <c r="A551" s="212"/>
      <c r="B551" s="32"/>
      <c r="C551" s="32"/>
      <c r="D551" s="55"/>
      <c r="E551" s="55"/>
      <c r="F551" s="55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</row>
    <row r="552" spans="1:26" ht="14.25" customHeight="1" x14ac:dyDescent="0.25">
      <c r="A552" s="212"/>
      <c r="B552" s="32"/>
      <c r="C552" s="32"/>
      <c r="D552" s="55"/>
      <c r="E552" s="55"/>
      <c r="F552" s="55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</row>
    <row r="553" spans="1:26" ht="14.25" customHeight="1" x14ac:dyDescent="0.25">
      <c r="A553" s="212"/>
      <c r="B553" s="32"/>
      <c r="C553" s="32"/>
      <c r="D553" s="55"/>
      <c r="E553" s="55"/>
      <c r="F553" s="55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</row>
    <row r="554" spans="1:26" ht="14.25" customHeight="1" x14ac:dyDescent="0.25">
      <c r="A554" s="212"/>
      <c r="B554" s="32"/>
      <c r="C554" s="32"/>
      <c r="D554" s="55"/>
      <c r="E554" s="55"/>
      <c r="F554" s="55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</row>
    <row r="555" spans="1:26" ht="14.25" customHeight="1" x14ac:dyDescent="0.25">
      <c r="A555" s="212"/>
      <c r="B555" s="32"/>
      <c r="C555" s="32"/>
      <c r="D555" s="55"/>
      <c r="E555" s="55"/>
      <c r="F555" s="55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</row>
    <row r="556" spans="1:26" ht="14.25" customHeight="1" x14ac:dyDescent="0.25">
      <c r="A556" s="212"/>
      <c r="B556" s="32"/>
      <c r="C556" s="32"/>
      <c r="D556" s="55"/>
      <c r="E556" s="55"/>
      <c r="F556" s="55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</row>
    <row r="557" spans="1:26" ht="14.25" customHeight="1" x14ac:dyDescent="0.25">
      <c r="A557" s="212"/>
      <c r="B557" s="32"/>
      <c r="C557" s="32"/>
      <c r="D557" s="55"/>
      <c r="E557" s="55"/>
      <c r="F557" s="55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</row>
    <row r="558" spans="1:26" ht="14.25" customHeight="1" x14ac:dyDescent="0.25">
      <c r="A558" s="212"/>
      <c r="B558" s="32"/>
      <c r="C558" s="32"/>
      <c r="D558" s="55"/>
      <c r="E558" s="55"/>
      <c r="F558" s="55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</row>
    <row r="559" spans="1:26" ht="14.25" customHeight="1" x14ac:dyDescent="0.25">
      <c r="A559" s="212"/>
      <c r="B559" s="32"/>
      <c r="C559" s="32"/>
      <c r="D559" s="55"/>
      <c r="E559" s="55"/>
      <c r="F559" s="55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</row>
    <row r="560" spans="1:26" ht="14.25" customHeight="1" x14ac:dyDescent="0.25">
      <c r="A560" s="212"/>
      <c r="B560" s="32"/>
      <c r="C560" s="32"/>
      <c r="D560" s="55"/>
      <c r="E560" s="55"/>
      <c r="F560" s="55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</row>
    <row r="561" spans="1:26" ht="14.25" customHeight="1" x14ac:dyDescent="0.25">
      <c r="A561" s="212"/>
      <c r="B561" s="32"/>
      <c r="C561" s="32"/>
      <c r="D561" s="55"/>
      <c r="E561" s="55"/>
      <c r="F561" s="55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</row>
    <row r="562" spans="1:26" ht="14.25" customHeight="1" x14ac:dyDescent="0.25">
      <c r="A562" s="212"/>
      <c r="B562" s="32"/>
      <c r="C562" s="32"/>
      <c r="D562" s="55"/>
      <c r="E562" s="55"/>
      <c r="F562" s="55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</row>
    <row r="563" spans="1:26" ht="14.25" customHeight="1" x14ac:dyDescent="0.25">
      <c r="A563" s="212"/>
      <c r="B563" s="32"/>
      <c r="C563" s="32"/>
      <c r="D563" s="55"/>
      <c r="E563" s="55"/>
      <c r="F563" s="55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</row>
    <row r="564" spans="1:26" ht="14.25" customHeight="1" x14ac:dyDescent="0.25">
      <c r="A564" s="212"/>
      <c r="B564" s="32"/>
      <c r="C564" s="32"/>
      <c r="D564" s="55"/>
      <c r="E564" s="55"/>
      <c r="F564" s="55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</row>
    <row r="565" spans="1:26" ht="14.25" customHeight="1" x14ac:dyDescent="0.25">
      <c r="A565" s="212"/>
      <c r="B565" s="32"/>
      <c r="C565" s="32"/>
      <c r="D565" s="55"/>
      <c r="E565" s="55"/>
      <c r="F565" s="55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</row>
    <row r="566" spans="1:26" ht="14.25" customHeight="1" x14ac:dyDescent="0.25">
      <c r="A566" s="212"/>
      <c r="B566" s="32"/>
      <c r="C566" s="32"/>
      <c r="D566" s="55"/>
      <c r="E566" s="55"/>
      <c r="F566" s="55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</row>
    <row r="567" spans="1:26" ht="14.25" customHeight="1" x14ac:dyDescent="0.25">
      <c r="A567" s="212"/>
      <c r="B567" s="32"/>
      <c r="C567" s="32"/>
      <c r="D567" s="55"/>
      <c r="E567" s="55"/>
      <c r="F567" s="55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</row>
    <row r="568" spans="1:26" ht="14.25" customHeight="1" x14ac:dyDescent="0.25">
      <c r="A568" s="212"/>
      <c r="B568" s="32"/>
      <c r="C568" s="32"/>
      <c r="D568" s="55"/>
      <c r="E568" s="55"/>
      <c r="F568" s="55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</row>
    <row r="569" spans="1:26" ht="14.25" customHeight="1" x14ac:dyDescent="0.25">
      <c r="A569" s="212"/>
      <c r="B569" s="32"/>
      <c r="C569" s="32"/>
      <c r="D569" s="55"/>
      <c r="E569" s="55"/>
      <c r="F569" s="55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</row>
    <row r="570" spans="1:26" ht="14.25" customHeight="1" x14ac:dyDescent="0.25">
      <c r="A570" s="212"/>
      <c r="B570" s="32"/>
      <c r="C570" s="32"/>
      <c r="D570" s="55"/>
      <c r="E570" s="55"/>
      <c r="F570" s="55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</row>
    <row r="571" spans="1:26" ht="14.25" customHeight="1" x14ac:dyDescent="0.25">
      <c r="A571" s="212"/>
      <c r="B571" s="32"/>
      <c r="C571" s="32"/>
      <c r="D571" s="55"/>
      <c r="E571" s="55"/>
      <c r="F571" s="55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</row>
    <row r="572" spans="1:26" ht="14.25" customHeight="1" x14ac:dyDescent="0.25">
      <c r="A572" s="212"/>
      <c r="B572" s="32"/>
      <c r="C572" s="32"/>
      <c r="D572" s="55"/>
      <c r="E572" s="55"/>
      <c r="F572" s="55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</row>
    <row r="573" spans="1:26" ht="14.25" customHeight="1" x14ac:dyDescent="0.25">
      <c r="A573" s="212"/>
      <c r="B573" s="32"/>
      <c r="C573" s="32"/>
      <c r="D573" s="55"/>
      <c r="E573" s="55"/>
      <c r="F573" s="55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</row>
    <row r="574" spans="1:26" ht="14.25" customHeight="1" x14ac:dyDescent="0.25">
      <c r="A574" s="212"/>
      <c r="B574" s="32"/>
      <c r="C574" s="32"/>
      <c r="D574" s="55"/>
      <c r="E574" s="55"/>
      <c r="F574" s="55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</row>
    <row r="575" spans="1:26" ht="14.25" customHeight="1" x14ac:dyDescent="0.25">
      <c r="A575" s="212"/>
      <c r="B575" s="32"/>
      <c r="C575" s="32"/>
      <c r="D575" s="55"/>
      <c r="E575" s="55"/>
      <c r="F575" s="55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</row>
    <row r="576" spans="1:26" ht="14.25" customHeight="1" x14ac:dyDescent="0.25">
      <c r="A576" s="212"/>
      <c r="B576" s="32"/>
      <c r="C576" s="32"/>
      <c r="D576" s="55"/>
      <c r="E576" s="55"/>
      <c r="F576" s="55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</row>
    <row r="577" spans="1:26" ht="14.25" customHeight="1" x14ac:dyDescent="0.25">
      <c r="A577" s="212"/>
      <c r="B577" s="32"/>
      <c r="C577" s="32"/>
      <c r="D577" s="55"/>
      <c r="E577" s="55"/>
      <c r="F577" s="55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</row>
    <row r="578" spans="1:26" ht="14.25" customHeight="1" x14ac:dyDescent="0.25">
      <c r="A578" s="212"/>
      <c r="B578" s="32"/>
      <c r="C578" s="32"/>
      <c r="D578" s="55"/>
      <c r="E578" s="55"/>
      <c r="F578" s="55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</row>
    <row r="579" spans="1:26" ht="14.25" customHeight="1" x14ac:dyDescent="0.25">
      <c r="A579" s="212"/>
      <c r="B579" s="32"/>
      <c r="C579" s="32"/>
      <c r="D579" s="55"/>
      <c r="E579" s="55"/>
      <c r="F579" s="55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</row>
    <row r="580" spans="1:26" ht="14.25" customHeight="1" x14ac:dyDescent="0.25">
      <c r="A580" s="212"/>
      <c r="B580" s="32"/>
      <c r="C580" s="32"/>
      <c r="D580" s="55"/>
      <c r="E580" s="55"/>
      <c r="F580" s="55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</row>
    <row r="581" spans="1:26" ht="14.25" customHeight="1" x14ac:dyDescent="0.25">
      <c r="A581" s="212"/>
      <c r="B581" s="32"/>
      <c r="C581" s="32"/>
      <c r="D581" s="55"/>
      <c r="E581" s="55"/>
      <c r="F581" s="55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</row>
    <row r="582" spans="1:26" ht="14.25" customHeight="1" x14ac:dyDescent="0.25">
      <c r="A582" s="212"/>
      <c r="B582" s="32"/>
      <c r="C582" s="32"/>
      <c r="D582" s="55"/>
      <c r="E582" s="55"/>
      <c r="F582" s="55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</row>
    <row r="583" spans="1:26" ht="14.25" customHeight="1" x14ac:dyDescent="0.25">
      <c r="A583" s="212"/>
      <c r="B583" s="32"/>
      <c r="C583" s="32"/>
      <c r="D583" s="55"/>
      <c r="E583" s="55"/>
      <c r="F583" s="55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</row>
    <row r="584" spans="1:26" ht="14.25" customHeight="1" x14ac:dyDescent="0.25">
      <c r="A584" s="212"/>
      <c r="B584" s="32"/>
      <c r="C584" s="32"/>
      <c r="D584" s="55"/>
      <c r="E584" s="55"/>
      <c r="F584" s="55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</row>
    <row r="585" spans="1:26" ht="14.25" customHeight="1" x14ac:dyDescent="0.25">
      <c r="A585" s="212"/>
      <c r="B585" s="32"/>
      <c r="C585" s="32"/>
      <c r="D585" s="55"/>
      <c r="E585" s="55"/>
      <c r="F585" s="55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</row>
    <row r="586" spans="1:26" ht="14.25" customHeight="1" x14ac:dyDescent="0.25">
      <c r="A586" s="212"/>
      <c r="B586" s="32"/>
      <c r="C586" s="32"/>
      <c r="D586" s="55"/>
      <c r="E586" s="55"/>
      <c r="F586" s="55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</row>
    <row r="587" spans="1:26" ht="14.25" customHeight="1" x14ac:dyDescent="0.25">
      <c r="A587" s="212"/>
      <c r="B587" s="32"/>
      <c r="C587" s="32"/>
      <c r="D587" s="55"/>
      <c r="E587" s="55"/>
      <c r="F587" s="55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</row>
    <row r="588" spans="1:26" ht="14.25" customHeight="1" x14ac:dyDescent="0.25">
      <c r="A588" s="212"/>
      <c r="B588" s="32"/>
      <c r="C588" s="32"/>
      <c r="D588" s="55"/>
      <c r="E588" s="55"/>
      <c r="F588" s="55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</row>
    <row r="589" spans="1:26" ht="14.25" customHeight="1" x14ac:dyDescent="0.25">
      <c r="A589" s="212"/>
      <c r="B589" s="32"/>
      <c r="C589" s="32"/>
      <c r="D589" s="55"/>
      <c r="E589" s="55"/>
      <c r="F589" s="55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</row>
    <row r="590" spans="1:26" ht="14.25" customHeight="1" x14ac:dyDescent="0.25">
      <c r="A590" s="212"/>
      <c r="B590" s="32"/>
      <c r="C590" s="32"/>
      <c r="D590" s="55"/>
      <c r="E590" s="55"/>
      <c r="F590" s="55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</row>
    <row r="591" spans="1:26" ht="14.25" customHeight="1" x14ac:dyDescent="0.25">
      <c r="A591" s="212"/>
      <c r="B591" s="32"/>
      <c r="C591" s="32"/>
      <c r="D591" s="55"/>
      <c r="E591" s="55"/>
      <c r="F591" s="55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</row>
    <row r="592" spans="1:26" ht="14.25" customHeight="1" x14ac:dyDescent="0.25">
      <c r="A592" s="212"/>
      <c r="B592" s="32"/>
      <c r="C592" s="32"/>
      <c r="D592" s="55"/>
      <c r="E592" s="55"/>
      <c r="F592" s="55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</row>
    <row r="593" spans="1:26" ht="14.25" customHeight="1" x14ac:dyDescent="0.25">
      <c r="A593" s="212"/>
      <c r="B593" s="32"/>
      <c r="C593" s="32"/>
      <c r="D593" s="55"/>
      <c r="E593" s="55"/>
      <c r="F593" s="55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</row>
    <row r="594" spans="1:26" ht="14.25" customHeight="1" x14ac:dyDescent="0.25">
      <c r="A594" s="212"/>
      <c r="B594" s="32"/>
      <c r="C594" s="32"/>
      <c r="D594" s="55"/>
      <c r="E594" s="55"/>
      <c r="F594" s="55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</row>
    <row r="595" spans="1:26" ht="14.25" customHeight="1" x14ac:dyDescent="0.25">
      <c r="A595" s="212"/>
      <c r="B595" s="32"/>
      <c r="C595" s="32"/>
      <c r="D595" s="55"/>
      <c r="E595" s="55"/>
      <c r="F595" s="55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</row>
    <row r="596" spans="1:26" ht="14.25" customHeight="1" x14ac:dyDescent="0.25">
      <c r="A596" s="212"/>
      <c r="B596" s="32"/>
      <c r="C596" s="32"/>
      <c r="D596" s="55"/>
      <c r="E596" s="55"/>
      <c r="F596" s="55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</row>
    <row r="597" spans="1:26" ht="14.25" customHeight="1" x14ac:dyDescent="0.25">
      <c r="A597" s="212"/>
      <c r="B597" s="32"/>
      <c r="C597" s="32"/>
      <c r="D597" s="55"/>
      <c r="E597" s="55"/>
      <c r="F597" s="55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</row>
    <row r="598" spans="1:26" ht="14.25" customHeight="1" x14ac:dyDescent="0.25">
      <c r="A598" s="212"/>
      <c r="B598" s="32"/>
      <c r="C598" s="32"/>
      <c r="D598" s="55"/>
      <c r="E598" s="55"/>
      <c r="F598" s="55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</row>
    <row r="599" spans="1:26" ht="14.25" customHeight="1" x14ac:dyDescent="0.25">
      <c r="A599" s="212"/>
      <c r="B599" s="32"/>
      <c r="C599" s="32"/>
      <c r="D599" s="55"/>
      <c r="E599" s="55"/>
      <c r="F599" s="55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</row>
    <row r="600" spans="1:26" ht="14.25" customHeight="1" x14ac:dyDescent="0.25">
      <c r="A600" s="212"/>
      <c r="B600" s="32"/>
      <c r="C600" s="32"/>
      <c r="D600" s="55"/>
      <c r="E600" s="55"/>
      <c r="F600" s="55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</row>
    <row r="601" spans="1:26" ht="14.25" customHeight="1" x14ac:dyDescent="0.25">
      <c r="A601" s="212"/>
      <c r="B601" s="32"/>
      <c r="C601" s="32"/>
      <c r="D601" s="55"/>
      <c r="E601" s="55"/>
      <c r="F601" s="55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</row>
    <row r="602" spans="1:26" ht="14.25" customHeight="1" x14ac:dyDescent="0.25">
      <c r="A602" s="212"/>
      <c r="B602" s="32"/>
      <c r="C602" s="32"/>
      <c r="D602" s="55"/>
      <c r="E602" s="55"/>
      <c r="F602" s="55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</row>
    <row r="603" spans="1:26" ht="14.25" customHeight="1" x14ac:dyDescent="0.25">
      <c r="A603" s="212"/>
      <c r="B603" s="32"/>
      <c r="C603" s="32"/>
      <c r="D603" s="55"/>
      <c r="E603" s="55"/>
      <c r="F603" s="55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</row>
    <row r="604" spans="1:26" ht="14.25" customHeight="1" x14ac:dyDescent="0.25">
      <c r="A604" s="212"/>
      <c r="B604" s="32"/>
      <c r="C604" s="32"/>
      <c r="D604" s="55"/>
      <c r="E604" s="55"/>
      <c r="F604" s="55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</row>
    <row r="605" spans="1:26" ht="14.25" customHeight="1" x14ac:dyDescent="0.25">
      <c r="A605" s="212"/>
      <c r="B605" s="32"/>
      <c r="C605" s="32"/>
      <c r="D605" s="55"/>
      <c r="E605" s="55"/>
      <c r="F605" s="55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</row>
    <row r="606" spans="1:26" ht="14.25" customHeight="1" x14ac:dyDescent="0.25">
      <c r="A606" s="212"/>
      <c r="B606" s="32"/>
      <c r="C606" s="32"/>
      <c r="D606" s="55"/>
      <c r="E606" s="55"/>
      <c r="F606" s="55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</row>
    <row r="607" spans="1:26" ht="14.25" customHeight="1" x14ac:dyDescent="0.25">
      <c r="A607" s="212"/>
      <c r="B607" s="32"/>
      <c r="C607" s="32"/>
      <c r="D607" s="55"/>
      <c r="E607" s="55"/>
      <c r="F607" s="55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</row>
    <row r="608" spans="1:26" ht="14.25" customHeight="1" x14ac:dyDescent="0.25">
      <c r="A608" s="212"/>
      <c r="B608" s="32"/>
      <c r="C608" s="32"/>
      <c r="D608" s="55"/>
      <c r="E608" s="55"/>
      <c r="F608" s="55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</row>
    <row r="609" spans="1:26" ht="14.25" customHeight="1" x14ac:dyDescent="0.25">
      <c r="A609" s="212"/>
      <c r="B609" s="32"/>
      <c r="C609" s="32"/>
      <c r="D609" s="55"/>
      <c r="E609" s="55"/>
      <c r="F609" s="55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</row>
    <row r="610" spans="1:26" ht="14.25" customHeight="1" x14ac:dyDescent="0.25">
      <c r="A610" s="212"/>
      <c r="B610" s="32"/>
      <c r="C610" s="32"/>
      <c r="D610" s="55"/>
      <c r="E610" s="55"/>
      <c r="F610" s="55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</row>
    <row r="611" spans="1:26" ht="14.25" customHeight="1" x14ac:dyDescent="0.25">
      <c r="A611" s="212"/>
      <c r="B611" s="32"/>
      <c r="C611" s="32"/>
      <c r="D611" s="55"/>
      <c r="E611" s="55"/>
      <c r="F611" s="55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</row>
    <row r="612" spans="1:26" ht="14.25" customHeight="1" x14ac:dyDescent="0.25">
      <c r="A612" s="212"/>
      <c r="B612" s="32"/>
      <c r="C612" s="32"/>
      <c r="D612" s="55"/>
      <c r="E612" s="55"/>
      <c r="F612" s="55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</row>
    <row r="613" spans="1:26" ht="14.25" customHeight="1" x14ac:dyDescent="0.25">
      <c r="A613" s="212"/>
      <c r="B613" s="32"/>
      <c r="C613" s="32"/>
      <c r="D613" s="55"/>
      <c r="E613" s="55"/>
      <c r="F613" s="55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</row>
    <row r="614" spans="1:26" ht="14.25" customHeight="1" x14ac:dyDescent="0.25">
      <c r="A614" s="212"/>
      <c r="B614" s="32"/>
      <c r="C614" s="32"/>
      <c r="D614" s="55"/>
      <c r="E614" s="55"/>
      <c r="F614" s="55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</row>
    <row r="615" spans="1:26" ht="14.25" customHeight="1" x14ac:dyDescent="0.25">
      <c r="A615" s="212"/>
      <c r="B615" s="32"/>
      <c r="C615" s="32"/>
      <c r="D615" s="55"/>
      <c r="E615" s="55"/>
      <c r="F615" s="55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</row>
    <row r="616" spans="1:26" ht="14.25" customHeight="1" x14ac:dyDescent="0.25">
      <c r="A616" s="212"/>
      <c r="B616" s="32"/>
      <c r="C616" s="32"/>
      <c r="D616" s="55"/>
      <c r="E616" s="55"/>
      <c r="F616" s="55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</row>
    <row r="617" spans="1:26" ht="14.25" customHeight="1" x14ac:dyDescent="0.25">
      <c r="A617" s="212"/>
      <c r="B617" s="32"/>
      <c r="C617" s="32"/>
      <c r="D617" s="55"/>
      <c r="E617" s="55"/>
      <c r="F617" s="55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</row>
    <row r="618" spans="1:26" ht="14.25" customHeight="1" x14ac:dyDescent="0.25">
      <c r="A618" s="212"/>
      <c r="B618" s="32"/>
      <c r="C618" s="32"/>
      <c r="D618" s="55"/>
      <c r="E618" s="55"/>
      <c r="F618" s="55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</row>
    <row r="619" spans="1:26" ht="14.25" customHeight="1" x14ac:dyDescent="0.25">
      <c r="A619" s="212"/>
      <c r="B619" s="32"/>
      <c r="C619" s="32"/>
      <c r="D619" s="55"/>
      <c r="E619" s="55"/>
      <c r="F619" s="55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</row>
    <row r="620" spans="1:26" ht="14.25" customHeight="1" x14ac:dyDescent="0.25">
      <c r="A620" s="212"/>
      <c r="B620" s="32"/>
      <c r="C620" s="32"/>
      <c r="D620" s="55"/>
      <c r="E620" s="55"/>
      <c r="F620" s="55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</row>
    <row r="621" spans="1:26" ht="14.25" customHeight="1" x14ac:dyDescent="0.25">
      <c r="A621" s="212"/>
      <c r="B621" s="32"/>
      <c r="C621" s="32"/>
      <c r="D621" s="55"/>
      <c r="E621" s="55"/>
      <c r="F621" s="55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</row>
    <row r="622" spans="1:26" ht="14.25" customHeight="1" x14ac:dyDescent="0.25">
      <c r="A622" s="212"/>
      <c r="B622" s="32"/>
      <c r="C622" s="32"/>
      <c r="D622" s="55"/>
      <c r="E622" s="55"/>
      <c r="F622" s="55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</row>
    <row r="623" spans="1:26" ht="14.25" customHeight="1" x14ac:dyDescent="0.25">
      <c r="A623" s="212"/>
      <c r="B623" s="32"/>
      <c r="C623" s="32"/>
      <c r="D623" s="55"/>
      <c r="E623" s="55"/>
      <c r="F623" s="55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</row>
    <row r="624" spans="1:26" ht="14.25" customHeight="1" x14ac:dyDescent="0.25">
      <c r="A624" s="212"/>
      <c r="B624" s="32"/>
      <c r="C624" s="32"/>
      <c r="D624" s="55"/>
      <c r="E624" s="55"/>
      <c r="F624" s="55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</row>
    <row r="625" spans="1:26" ht="14.25" customHeight="1" x14ac:dyDescent="0.25">
      <c r="A625" s="212"/>
      <c r="B625" s="32"/>
      <c r="C625" s="32"/>
      <c r="D625" s="55"/>
      <c r="E625" s="55"/>
      <c r="F625" s="55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</row>
    <row r="626" spans="1:26" ht="14.25" customHeight="1" x14ac:dyDescent="0.25">
      <c r="A626" s="212"/>
      <c r="B626" s="32"/>
      <c r="C626" s="32"/>
      <c r="D626" s="55"/>
      <c r="E626" s="55"/>
      <c r="F626" s="55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</row>
    <row r="627" spans="1:26" ht="14.25" customHeight="1" x14ac:dyDescent="0.25">
      <c r="A627" s="212"/>
      <c r="B627" s="32"/>
      <c r="C627" s="32"/>
      <c r="D627" s="55"/>
      <c r="E627" s="55"/>
      <c r="F627" s="55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</row>
    <row r="628" spans="1:26" ht="14.25" customHeight="1" x14ac:dyDescent="0.25">
      <c r="A628" s="212"/>
      <c r="B628" s="32"/>
      <c r="C628" s="32"/>
      <c r="D628" s="55"/>
      <c r="E628" s="55"/>
      <c r="F628" s="55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</row>
    <row r="629" spans="1:26" ht="14.25" customHeight="1" x14ac:dyDescent="0.25">
      <c r="A629" s="212"/>
      <c r="B629" s="32"/>
      <c r="C629" s="32"/>
      <c r="D629" s="55"/>
      <c r="E629" s="55"/>
      <c r="F629" s="55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</row>
    <row r="630" spans="1:26" ht="14.25" customHeight="1" x14ac:dyDescent="0.25">
      <c r="A630" s="212"/>
      <c r="B630" s="32"/>
      <c r="C630" s="32"/>
      <c r="D630" s="55"/>
      <c r="E630" s="55"/>
      <c r="F630" s="55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</row>
    <row r="631" spans="1:26" ht="14.25" customHeight="1" x14ac:dyDescent="0.25">
      <c r="A631" s="212"/>
      <c r="B631" s="32"/>
      <c r="C631" s="32"/>
      <c r="D631" s="55"/>
      <c r="E631" s="55"/>
      <c r="F631" s="55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</row>
    <row r="632" spans="1:26" ht="14.25" customHeight="1" x14ac:dyDescent="0.25">
      <c r="A632" s="212"/>
      <c r="B632" s="32"/>
      <c r="C632" s="32"/>
      <c r="D632" s="55"/>
      <c r="E632" s="55"/>
      <c r="F632" s="55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</row>
    <row r="633" spans="1:26" ht="14.25" customHeight="1" x14ac:dyDescent="0.25">
      <c r="A633" s="212"/>
      <c r="B633" s="32"/>
      <c r="C633" s="32"/>
      <c r="D633" s="55"/>
      <c r="E633" s="55"/>
      <c r="F633" s="55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</row>
    <row r="634" spans="1:26" ht="14.25" customHeight="1" x14ac:dyDescent="0.25">
      <c r="A634" s="212"/>
      <c r="B634" s="32"/>
      <c r="C634" s="32"/>
      <c r="D634" s="55"/>
      <c r="E634" s="55"/>
      <c r="F634" s="55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</row>
    <row r="635" spans="1:26" ht="14.25" customHeight="1" x14ac:dyDescent="0.25">
      <c r="A635" s="212"/>
      <c r="B635" s="32"/>
      <c r="C635" s="32"/>
      <c r="D635" s="55"/>
      <c r="E635" s="55"/>
      <c r="F635" s="55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</row>
    <row r="636" spans="1:26" ht="14.25" customHeight="1" x14ac:dyDescent="0.25">
      <c r="A636" s="212"/>
      <c r="B636" s="32"/>
      <c r="C636" s="32"/>
      <c r="D636" s="55"/>
      <c r="E636" s="55"/>
      <c r="F636" s="55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</row>
    <row r="637" spans="1:26" ht="14.25" customHeight="1" x14ac:dyDescent="0.25">
      <c r="A637" s="212"/>
      <c r="B637" s="32"/>
      <c r="C637" s="32"/>
      <c r="D637" s="55"/>
      <c r="E637" s="55"/>
      <c r="F637" s="55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</row>
    <row r="638" spans="1:26" ht="14.25" customHeight="1" x14ac:dyDescent="0.25">
      <c r="A638" s="212"/>
      <c r="B638" s="32"/>
      <c r="C638" s="32"/>
      <c r="D638" s="55"/>
      <c r="E638" s="55"/>
      <c r="F638" s="55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</row>
    <row r="639" spans="1:26" ht="14.25" customHeight="1" x14ac:dyDescent="0.25">
      <c r="A639" s="212"/>
      <c r="B639" s="32"/>
      <c r="C639" s="32"/>
      <c r="D639" s="55"/>
      <c r="E639" s="55"/>
      <c r="F639" s="55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</row>
    <row r="640" spans="1:26" ht="14.25" customHeight="1" x14ac:dyDescent="0.25">
      <c r="A640" s="212"/>
      <c r="B640" s="32"/>
      <c r="C640" s="32"/>
      <c r="D640" s="55"/>
      <c r="E640" s="55"/>
      <c r="F640" s="55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</row>
    <row r="641" spans="1:26" ht="14.25" customHeight="1" x14ac:dyDescent="0.25">
      <c r="A641" s="212"/>
      <c r="B641" s="32"/>
      <c r="C641" s="32"/>
      <c r="D641" s="55"/>
      <c r="E641" s="55"/>
      <c r="F641" s="55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</row>
    <row r="642" spans="1:26" ht="14.25" customHeight="1" x14ac:dyDescent="0.25">
      <c r="A642" s="212"/>
      <c r="B642" s="32"/>
      <c r="C642" s="32"/>
      <c r="D642" s="55"/>
      <c r="E642" s="55"/>
      <c r="F642" s="55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</row>
    <row r="643" spans="1:26" ht="14.25" customHeight="1" x14ac:dyDescent="0.25">
      <c r="A643" s="212"/>
      <c r="B643" s="32"/>
      <c r="C643" s="32"/>
      <c r="D643" s="55"/>
      <c r="E643" s="55"/>
      <c r="F643" s="55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</row>
    <row r="644" spans="1:26" ht="14.25" customHeight="1" x14ac:dyDescent="0.25">
      <c r="A644" s="212"/>
      <c r="B644" s="32"/>
      <c r="C644" s="32"/>
      <c r="D644" s="55"/>
      <c r="E644" s="55"/>
      <c r="F644" s="55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</row>
    <row r="645" spans="1:26" ht="14.25" customHeight="1" x14ac:dyDescent="0.25">
      <c r="A645" s="212"/>
      <c r="B645" s="32"/>
      <c r="C645" s="32"/>
      <c r="D645" s="55"/>
      <c r="E645" s="55"/>
      <c r="F645" s="55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</row>
    <row r="646" spans="1:26" ht="14.25" customHeight="1" x14ac:dyDescent="0.25">
      <c r="A646" s="212"/>
      <c r="B646" s="32"/>
      <c r="C646" s="32"/>
      <c r="D646" s="55"/>
      <c r="E646" s="55"/>
      <c r="F646" s="55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</row>
    <row r="647" spans="1:26" ht="14.25" customHeight="1" x14ac:dyDescent="0.25">
      <c r="A647" s="212"/>
      <c r="B647" s="32"/>
      <c r="C647" s="32"/>
      <c r="D647" s="55"/>
      <c r="E647" s="55"/>
      <c r="F647" s="55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</row>
    <row r="648" spans="1:26" ht="14.25" customHeight="1" x14ac:dyDescent="0.25">
      <c r="A648" s="212"/>
      <c r="B648" s="32"/>
      <c r="C648" s="32"/>
      <c r="D648" s="55"/>
      <c r="E648" s="55"/>
      <c r="F648" s="55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</row>
    <row r="649" spans="1:26" ht="14.25" customHeight="1" x14ac:dyDescent="0.25">
      <c r="A649" s="212"/>
      <c r="B649" s="32"/>
      <c r="C649" s="32"/>
      <c r="D649" s="55"/>
      <c r="E649" s="55"/>
      <c r="F649" s="55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</row>
    <row r="650" spans="1:26" ht="14.25" customHeight="1" x14ac:dyDescent="0.25">
      <c r="A650" s="212"/>
      <c r="B650" s="32"/>
      <c r="C650" s="32"/>
      <c r="D650" s="55"/>
      <c r="E650" s="55"/>
      <c r="F650" s="55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</row>
    <row r="651" spans="1:26" ht="14.25" customHeight="1" x14ac:dyDescent="0.25">
      <c r="A651" s="212"/>
      <c r="B651" s="32"/>
      <c r="C651" s="32"/>
      <c r="D651" s="55"/>
      <c r="E651" s="55"/>
      <c r="F651" s="55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</row>
    <row r="652" spans="1:26" ht="14.25" customHeight="1" x14ac:dyDescent="0.25">
      <c r="A652" s="212"/>
      <c r="B652" s="32"/>
      <c r="C652" s="32"/>
      <c r="D652" s="55"/>
      <c r="E652" s="55"/>
      <c r="F652" s="55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</row>
    <row r="653" spans="1:26" ht="14.25" customHeight="1" x14ac:dyDescent="0.25">
      <c r="A653" s="212"/>
      <c r="B653" s="32"/>
      <c r="C653" s="32"/>
      <c r="D653" s="55"/>
      <c r="E653" s="55"/>
      <c r="F653" s="55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</row>
    <row r="654" spans="1:26" ht="14.25" customHeight="1" x14ac:dyDescent="0.25">
      <c r="A654" s="212"/>
      <c r="B654" s="32"/>
      <c r="C654" s="32"/>
      <c r="D654" s="55"/>
      <c r="E654" s="55"/>
      <c r="F654" s="55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</row>
    <row r="655" spans="1:26" ht="14.25" customHeight="1" x14ac:dyDescent="0.25">
      <c r="A655" s="212"/>
      <c r="B655" s="32"/>
      <c r="C655" s="32"/>
      <c r="D655" s="55"/>
      <c r="E655" s="55"/>
      <c r="F655" s="55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</row>
    <row r="656" spans="1:26" ht="14.25" customHeight="1" x14ac:dyDescent="0.25">
      <c r="A656" s="212"/>
      <c r="B656" s="32"/>
      <c r="C656" s="32"/>
      <c r="D656" s="55"/>
      <c r="E656" s="55"/>
      <c r="F656" s="55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</row>
    <row r="657" spans="1:26" ht="14.25" customHeight="1" x14ac:dyDescent="0.25">
      <c r="A657" s="212"/>
      <c r="B657" s="32"/>
      <c r="C657" s="32"/>
      <c r="D657" s="55"/>
      <c r="E657" s="55"/>
      <c r="F657" s="55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</row>
    <row r="658" spans="1:26" ht="14.25" customHeight="1" x14ac:dyDescent="0.25">
      <c r="A658" s="212"/>
      <c r="B658" s="32"/>
      <c r="C658" s="32"/>
      <c r="D658" s="55"/>
      <c r="E658" s="55"/>
      <c r="F658" s="55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</row>
    <row r="659" spans="1:26" ht="14.25" customHeight="1" x14ac:dyDescent="0.25">
      <c r="A659" s="212"/>
      <c r="B659" s="32"/>
      <c r="C659" s="32"/>
      <c r="D659" s="55"/>
      <c r="E659" s="55"/>
      <c r="F659" s="55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</row>
    <row r="660" spans="1:26" ht="14.25" customHeight="1" x14ac:dyDescent="0.25">
      <c r="A660" s="212"/>
      <c r="B660" s="32"/>
      <c r="C660" s="32"/>
      <c r="D660" s="55"/>
      <c r="E660" s="55"/>
      <c r="F660" s="55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</row>
    <row r="661" spans="1:26" ht="14.25" customHeight="1" x14ac:dyDescent="0.25">
      <c r="A661" s="212"/>
      <c r="B661" s="32"/>
      <c r="C661" s="32"/>
      <c r="D661" s="55"/>
      <c r="E661" s="55"/>
      <c r="F661" s="55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</row>
    <row r="662" spans="1:26" ht="14.25" customHeight="1" x14ac:dyDescent="0.25">
      <c r="A662" s="212"/>
      <c r="B662" s="32"/>
      <c r="C662" s="32"/>
      <c r="D662" s="55"/>
      <c r="E662" s="55"/>
      <c r="F662" s="55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</row>
    <row r="663" spans="1:26" ht="14.25" customHeight="1" x14ac:dyDescent="0.25">
      <c r="A663" s="212"/>
      <c r="B663" s="32"/>
      <c r="C663" s="32"/>
      <c r="D663" s="55"/>
      <c r="E663" s="55"/>
      <c r="F663" s="55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</row>
    <row r="664" spans="1:26" ht="14.25" customHeight="1" x14ac:dyDescent="0.25">
      <c r="A664" s="212"/>
      <c r="B664" s="32"/>
      <c r="C664" s="32"/>
      <c r="D664" s="55"/>
      <c r="E664" s="55"/>
      <c r="F664" s="55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</row>
    <row r="665" spans="1:26" ht="14.25" customHeight="1" x14ac:dyDescent="0.25">
      <c r="A665" s="212"/>
      <c r="B665" s="32"/>
      <c r="C665" s="32"/>
      <c r="D665" s="55"/>
      <c r="E665" s="55"/>
      <c r="F665" s="55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</row>
    <row r="666" spans="1:26" ht="14.25" customHeight="1" x14ac:dyDescent="0.25">
      <c r="A666" s="212"/>
      <c r="B666" s="32"/>
      <c r="C666" s="32"/>
      <c r="D666" s="55"/>
      <c r="E666" s="55"/>
      <c r="F666" s="55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</row>
    <row r="667" spans="1:26" ht="14.25" customHeight="1" x14ac:dyDescent="0.25">
      <c r="A667" s="212"/>
      <c r="B667" s="32"/>
      <c r="C667" s="32"/>
      <c r="D667" s="55"/>
      <c r="E667" s="55"/>
      <c r="F667" s="55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</row>
    <row r="668" spans="1:26" ht="14.25" customHeight="1" x14ac:dyDescent="0.25">
      <c r="A668" s="212"/>
      <c r="B668" s="32"/>
      <c r="C668" s="32"/>
      <c r="D668" s="55"/>
      <c r="E668" s="55"/>
      <c r="F668" s="55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</row>
    <row r="669" spans="1:26" ht="14.25" customHeight="1" x14ac:dyDescent="0.25">
      <c r="A669" s="212"/>
      <c r="B669" s="32"/>
      <c r="C669" s="32"/>
      <c r="D669" s="55"/>
      <c r="E669" s="55"/>
      <c r="F669" s="55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</row>
    <row r="670" spans="1:26" ht="14.25" customHeight="1" x14ac:dyDescent="0.25">
      <c r="A670" s="212"/>
      <c r="B670" s="32"/>
      <c r="C670" s="32"/>
      <c r="D670" s="55"/>
      <c r="E670" s="55"/>
      <c r="F670" s="55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</row>
    <row r="671" spans="1:26" ht="14.25" customHeight="1" x14ac:dyDescent="0.25">
      <c r="A671" s="212"/>
      <c r="B671" s="32"/>
      <c r="C671" s="32"/>
      <c r="D671" s="55"/>
      <c r="E671" s="55"/>
      <c r="F671" s="55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</row>
    <row r="672" spans="1:26" ht="14.25" customHeight="1" x14ac:dyDescent="0.25">
      <c r="A672" s="212"/>
      <c r="B672" s="32"/>
      <c r="C672" s="32"/>
      <c r="D672" s="55"/>
      <c r="E672" s="55"/>
      <c r="F672" s="55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</row>
    <row r="673" spans="1:26" ht="14.25" customHeight="1" x14ac:dyDescent="0.25">
      <c r="A673" s="212"/>
      <c r="B673" s="32"/>
      <c r="C673" s="32"/>
      <c r="D673" s="55"/>
      <c r="E673" s="55"/>
      <c r="F673" s="55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</row>
    <row r="674" spans="1:26" ht="14.25" customHeight="1" x14ac:dyDescent="0.25">
      <c r="A674" s="212"/>
      <c r="B674" s="32"/>
      <c r="C674" s="32"/>
      <c r="D674" s="55"/>
      <c r="E674" s="55"/>
      <c r="F674" s="55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</row>
    <row r="675" spans="1:26" ht="14.25" customHeight="1" x14ac:dyDescent="0.25">
      <c r="A675" s="212"/>
      <c r="B675" s="32"/>
      <c r="C675" s="32"/>
      <c r="D675" s="55"/>
      <c r="E675" s="55"/>
      <c r="F675" s="55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</row>
    <row r="676" spans="1:26" ht="14.25" customHeight="1" x14ac:dyDescent="0.25">
      <c r="A676" s="212"/>
      <c r="B676" s="32"/>
      <c r="C676" s="32"/>
      <c r="D676" s="55"/>
      <c r="E676" s="55"/>
      <c r="F676" s="55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</row>
    <row r="677" spans="1:26" ht="14.25" customHeight="1" x14ac:dyDescent="0.25">
      <c r="A677" s="212"/>
      <c r="B677" s="32"/>
      <c r="C677" s="32"/>
      <c r="D677" s="55"/>
      <c r="E677" s="55"/>
      <c r="F677" s="55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</row>
    <row r="678" spans="1:26" ht="14.25" customHeight="1" x14ac:dyDescent="0.25">
      <c r="A678" s="212"/>
      <c r="B678" s="32"/>
      <c r="C678" s="32"/>
      <c r="D678" s="55"/>
      <c r="E678" s="55"/>
      <c r="F678" s="55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</row>
    <row r="679" spans="1:26" ht="14.25" customHeight="1" x14ac:dyDescent="0.25">
      <c r="A679" s="212"/>
      <c r="B679" s="32"/>
      <c r="C679" s="32"/>
      <c r="D679" s="55"/>
      <c r="E679" s="55"/>
      <c r="F679" s="55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</row>
    <row r="680" spans="1:26" ht="14.25" customHeight="1" x14ac:dyDescent="0.25">
      <c r="A680" s="212"/>
      <c r="B680" s="32"/>
      <c r="C680" s="32"/>
      <c r="D680" s="55"/>
      <c r="E680" s="55"/>
      <c r="F680" s="55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</row>
    <row r="681" spans="1:26" ht="14.25" customHeight="1" x14ac:dyDescent="0.25">
      <c r="A681" s="212"/>
      <c r="B681" s="32"/>
      <c r="C681" s="32"/>
      <c r="D681" s="55"/>
      <c r="E681" s="55"/>
      <c r="F681" s="55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</row>
    <row r="682" spans="1:26" ht="14.25" customHeight="1" x14ac:dyDescent="0.25">
      <c r="A682" s="212"/>
      <c r="B682" s="32"/>
      <c r="C682" s="32"/>
      <c r="D682" s="55"/>
      <c r="E682" s="55"/>
      <c r="F682" s="55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</row>
    <row r="683" spans="1:26" ht="14.25" customHeight="1" x14ac:dyDescent="0.25">
      <c r="A683" s="212"/>
      <c r="B683" s="32"/>
      <c r="C683" s="32"/>
      <c r="D683" s="55"/>
      <c r="E683" s="55"/>
      <c r="F683" s="55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</row>
    <row r="684" spans="1:26" ht="14.25" customHeight="1" x14ac:dyDescent="0.25">
      <c r="A684" s="212"/>
      <c r="B684" s="32"/>
      <c r="C684" s="32"/>
      <c r="D684" s="55"/>
      <c r="E684" s="55"/>
      <c r="F684" s="55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</row>
    <row r="685" spans="1:26" ht="14.25" customHeight="1" x14ac:dyDescent="0.25">
      <c r="A685" s="212"/>
      <c r="B685" s="32"/>
      <c r="C685" s="32"/>
      <c r="D685" s="55"/>
      <c r="E685" s="55"/>
      <c r="F685" s="55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</row>
    <row r="686" spans="1:26" ht="14.25" customHeight="1" x14ac:dyDescent="0.25">
      <c r="A686" s="212"/>
      <c r="B686" s="32"/>
      <c r="C686" s="32"/>
      <c r="D686" s="55"/>
      <c r="E686" s="55"/>
      <c r="F686" s="55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</row>
    <row r="687" spans="1:26" ht="14.25" customHeight="1" x14ac:dyDescent="0.25">
      <c r="A687" s="212"/>
      <c r="B687" s="32"/>
      <c r="C687" s="32"/>
      <c r="D687" s="55"/>
      <c r="E687" s="55"/>
      <c r="F687" s="55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</row>
    <row r="688" spans="1:26" ht="14.25" customHeight="1" x14ac:dyDescent="0.25">
      <c r="A688" s="212"/>
      <c r="B688" s="32"/>
      <c r="C688" s="32"/>
      <c r="D688" s="55"/>
      <c r="E688" s="55"/>
      <c r="F688" s="55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</row>
    <row r="689" spans="1:26" ht="14.25" customHeight="1" x14ac:dyDescent="0.25">
      <c r="A689" s="212"/>
      <c r="B689" s="32"/>
      <c r="C689" s="32"/>
      <c r="D689" s="55"/>
      <c r="E689" s="55"/>
      <c r="F689" s="55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</row>
    <row r="690" spans="1:26" ht="14.25" customHeight="1" x14ac:dyDescent="0.25">
      <c r="A690" s="212"/>
      <c r="B690" s="32"/>
      <c r="C690" s="32"/>
      <c r="D690" s="55"/>
      <c r="E690" s="55"/>
      <c r="F690" s="55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</row>
    <row r="691" spans="1:26" ht="14.25" customHeight="1" x14ac:dyDescent="0.25">
      <c r="A691" s="212"/>
      <c r="B691" s="32"/>
      <c r="C691" s="32"/>
      <c r="D691" s="55"/>
      <c r="E691" s="55"/>
      <c r="F691" s="55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</row>
    <row r="692" spans="1:26" ht="14.25" customHeight="1" x14ac:dyDescent="0.25">
      <c r="A692" s="212"/>
      <c r="B692" s="32"/>
      <c r="C692" s="32"/>
      <c r="D692" s="55"/>
      <c r="E692" s="55"/>
      <c r="F692" s="55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</row>
    <row r="693" spans="1:26" ht="14.25" customHeight="1" x14ac:dyDescent="0.25">
      <c r="A693" s="212"/>
      <c r="B693" s="32"/>
      <c r="C693" s="32"/>
      <c r="D693" s="55"/>
      <c r="E693" s="55"/>
      <c r="F693" s="55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</row>
    <row r="694" spans="1:26" ht="14.25" customHeight="1" x14ac:dyDescent="0.25">
      <c r="A694" s="212"/>
      <c r="B694" s="32"/>
      <c r="C694" s="32"/>
      <c r="D694" s="55"/>
      <c r="E694" s="55"/>
      <c r="F694" s="55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</row>
    <row r="695" spans="1:26" ht="14.25" customHeight="1" x14ac:dyDescent="0.25">
      <c r="A695" s="212"/>
      <c r="B695" s="32"/>
      <c r="C695" s="32"/>
      <c r="D695" s="55"/>
      <c r="E695" s="55"/>
      <c r="F695" s="55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</row>
    <row r="696" spans="1:26" ht="14.25" customHeight="1" x14ac:dyDescent="0.25">
      <c r="A696" s="212"/>
      <c r="B696" s="32"/>
      <c r="C696" s="32"/>
      <c r="D696" s="55"/>
      <c r="E696" s="55"/>
      <c r="F696" s="55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</row>
    <row r="697" spans="1:26" ht="14.25" customHeight="1" x14ac:dyDescent="0.25">
      <c r="A697" s="212"/>
      <c r="B697" s="32"/>
      <c r="C697" s="32"/>
      <c r="D697" s="55"/>
      <c r="E697" s="55"/>
      <c r="F697" s="55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</row>
    <row r="698" spans="1:26" ht="14.25" customHeight="1" x14ac:dyDescent="0.25">
      <c r="A698" s="212"/>
      <c r="B698" s="32"/>
      <c r="C698" s="32"/>
      <c r="D698" s="55"/>
      <c r="E698" s="55"/>
      <c r="F698" s="55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</row>
    <row r="699" spans="1:26" ht="14.25" customHeight="1" x14ac:dyDescent="0.25">
      <c r="A699" s="212"/>
      <c r="B699" s="32"/>
      <c r="C699" s="32"/>
      <c r="D699" s="55"/>
      <c r="E699" s="55"/>
      <c r="F699" s="55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</row>
    <row r="700" spans="1:26" ht="14.25" customHeight="1" x14ac:dyDescent="0.25">
      <c r="A700" s="212"/>
      <c r="B700" s="32"/>
      <c r="C700" s="32"/>
      <c r="D700" s="55"/>
      <c r="E700" s="55"/>
      <c r="F700" s="55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</row>
    <row r="701" spans="1:26" ht="14.25" customHeight="1" x14ac:dyDescent="0.25">
      <c r="A701" s="212"/>
      <c r="B701" s="32"/>
      <c r="C701" s="32"/>
      <c r="D701" s="55"/>
      <c r="E701" s="55"/>
      <c r="F701" s="55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</row>
    <row r="702" spans="1:26" ht="14.25" customHeight="1" x14ac:dyDescent="0.25">
      <c r="A702" s="212"/>
      <c r="B702" s="32"/>
      <c r="C702" s="32"/>
      <c r="D702" s="55"/>
      <c r="E702" s="55"/>
      <c r="F702" s="55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</row>
    <row r="703" spans="1:26" ht="14.25" customHeight="1" x14ac:dyDescent="0.25">
      <c r="A703" s="212"/>
      <c r="B703" s="32"/>
      <c r="C703" s="32"/>
      <c r="D703" s="55"/>
      <c r="E703" s="55"/>
      <c r="F703" s="55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</row>
    <row r="704" spans="1:26" ht="14.25" customHeight="1" x14ac:dyDescent="0.25">
      <c r="A704" s="212"/>
      <c r="B704" s="32"/>
      <c r="C704" s="32"/>
      <c r="D704" s="55"/>
      <c r="E704" s="55"/>
      <c r="F704" s="55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</row>
    <row r="705" spans="1:26" ht="14.25" customHeight="1" x14ac:dyDescent="0.25">
      <c r="A705" s="212"/>
      <c r="B705" s="32"/>
      <c r="C705" s="32"/>
      <c r="D705" s="55"/>
      <c r="E705" s="55"/>
      <c r="F705" s="55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</row>
    <row r="706" spans="1:26" ht="14.25" customHeight="1" x14ac:dyDescent="0.25">
      <c r="A706" s="212"/>
      <c r="B706" s="32"/>
      <c r="C706" s="32"/>
      <c r="D706" s="55"/>
      <c r="E706" s="55"/>
      <c r="F706" s="55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</row>
    <row r="707" spans="1:26" ht="14.25" customHeight="1" x14ac:dyDescent="0.25">
      <c r="A707" s="212"/>
      <c r="B707" s="32"/>
      <c r="C707" s="32"/>
      <c r="D707" s="55"/>
      <c r="E707" s="55"/>
      <c r="F707" s="55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</row>
    <row r="708" spans="1:26" ht="14.25" customHeight="1" x14ac:dyDescent="0.25">
      <c r="A708" s="212"/>
      <c r="B708" s="32"/>
      <c r="C708" s="32"/>
      <c r="D708" s="55"/>
      <c r="E708" s="55"/>
      <c r="F708" s="55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</row>
    <row r="709" spans="1:26" ht="14.25" customHeight="1" x14ac:dyDescent="0.25">
      <c r="A709" s="212"/>
      <c r="B709" s="32"/>
      <c r="C709" s="32"/>
      <c r="D709" s="55"/>
      <c r="E709" s="55"/>
      <c r="F709" s="55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</row>
    <row r="710" spans="1:26" ht="14.25" customHeight="1" x14ac:dyDescent="0.25">
      <c r="A710" s="212"/>
      <c r="B710" s="32"/>
      <c r="C710" s="32"/>
      <c r="D710" s="55"/>
      <c r="E710" s="55"/>
      <c r="F710" s="55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</row>
    <row r="711" spans="1:26" ht="14.25" customHeight="1" x14ac:dyDescent="0.25">
      <c r="A711" s="212"/>
      <c r="B711" s="32"/>
      <c r="C711" s="32"/>
      <c r="D711" s="55"/>
      <c r="E711" s="55"/>
      <c r="F711" s="55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</row>
    <row r="712" spans="1:26" ht="14.25" customHeight="1" x14ac:dyDescent="0.25">
      <c r="A712" s="212"/>
      <c r="B712" s="32"/>
      <c r="C712" s="32"/>
      <c r="D712" s="55"/>
      <c r="E712" s="55"/>
      <c r="F712" s="55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</row>
    <row r="713" spans="1:26" ht="14.25" customHeight="1" x14ac:dyDescent="0.25">
      <c r="A713" s="212"/>
      <c r="B713" s="32"/>
      <c r="C713" s="32"/>
      <c r="D713" s="55"/>
      <c r="E713" s="55"/>
      <c r="F713" s="55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</row>
    <row r="714" spans="1:26" ht="14.25" customHeight="1" x14ac:dyDescent="0.25">
      <c r="A714" s="212"/>
      <c r="B714" s="32"/>
      <c r="C714" s="32"/>
      <c r="D714" s="55"/>
      <c r="E714" s="55"/>
      <c r="F714" s="55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</row>
    <row r="715" spans="1:26" ht="14.25" customHeight="1" x14ac:dyDescent="0.25">
      <c r="A715" s="212"/>
      <c r="B715" s="32"/>
      <c r="C715" s="32"/>
      <c r="D715" s="55"/>
      <c r="E715" s="55"/>
      <c r="F715" s="55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</row>
    <row r="716" spans="1:26" ht="14.25" customHeight="1" x14ac:dyDescent="0.25">
      <c r="A716" s="212"/>
      <c r="B716" s="32"/>
      <c r="C716" s="32"/>
      <c r="D716" s="55"/>
      <c r="E716" s="55"/>
      <c r="F716" s="55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</row>
    <row r="717" spans="1:26" ht="14.25" customHeight="1" x14ac:dyDescent="0.25">
      <c r="A717" s="212"/>
      <c r="B717" s="32"/>
      <c r="C717" s="32"/>
      <c r="D717" s="55"/>
      <c r="E717" s="55"/>
      <c r="F717" s="55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</row>
    <row r="718" spans="1:26" ht="14.25" customHeight="1" x14ac:dyDescent="0.25">
      <c r="A718" s="212"/>
      <c r="B718" s="32"/>
      <c r="C718" s="32"/>
      <c r="D718" s="55"/>
      <c r="E718" s="55"/>
      <c r="F718" s="55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</row>
    <row r="719" spans="1:26" ht="14.25" customHeight="1" x14ac:dyDescent="0.25">
      <c r="A719" s="212"/>
      <c r="B719" s="32"/>
      <c r="C719" s="32"/>
      <c r="D719" s="55"/>
      <c r="E719" s="55"/>
      <c r="F719" s="55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</row>
    <row r="720" spans="1:26" ht="14.25" customHeight="1" x14ac:dyDescent="0.25">
      <c r="A720" s="212"/>
      <c r="B720" s="32"/>
      <c r="C720" s="32"/>
      <c r="D720" s="55"/>
      <c r="E720" s="55"/>
      <c r="F720" s="55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</row>
    <row r="721" spans="1:26" ht="14.25" customHeight="1" x14ac:dyDescent="0.25">
      <c r="A721" s="212"/>
      <c r="B721" s="32"/>
      <c r="C721" s="32"/>
      <c r="D721" s="55"/>
      <c r="E721" s="55"/>
      <c r="F721" s="55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</row>
    <row r="722" spans="1:26" ht="14.25" customHeight="1" x14ac:dyDescent="0.25">
      <c r="A722" s="212"/>
      <c r="B722" s="32"/>
      <c r="C722" s="32"/>
      <c r="D722" s="55"/>
      <c r="E722" s="55"/>
      <c r="F722" s="55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</row>
    <row r="723" spans="1:26" ht="14.25" customHeight="1" x14ac:dyDescent="0.25">
      <c r="A723" s="212"/>
      <c r="B723" s="32"/>
      <c r="C723" s="32"/>
      <c r="D723" s="55"/>
      <c r="E723" s="55"/>
      <c r="F723" s="55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</row>
    <row r="724" spans="1:26" ht="14.25" customHeight="1" x14ac:dyDescent="0.25">
      <c r="A724" s="212"/>
      <c r="B724" s="32"/>
      <c r="C724" s="32"/>
      <c r="D724" s="55"/>
      <c r="E724" s="55"/>
      <c r="F724" s="55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</row>
    <row r="725" spans="1:26" ht="14.25" customHeight="1" x14ac:dyDescent="0.25">
      <c r="A725" s="212"/>
      <c r="B725" s="32"/>
      <c r="C725" s="32"/>
      <c r="D725" s="55"/>
      <c r="E725" s="55"/>
      <c r="F725" s="55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</row>
    <row r="726" spans="1:26" ht="14.25" customHeight="1" x14ac:dyDescent="0.25">
      <c r="A726" s="212"/>
      <c r="B726" s="32"/>
      <c r="C726" s="32"/>
      <c r="D726" s="55"/>
      <c r="E726" s="55"/>
      <c r="F726" s="55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</row>
    <row r="727" spans="1:26" ht="14.25" customHeight="1" x14ac:dyDescent="0.25">
      <c r="A727" s="212"/>
      <c r="B727" s="32"/>
      <c r="C727" s="32"/>
      <c r="D727" s="55"/>
      <c r="E727" s="55"/>
      <c r="F727" s="55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</row>
    <row r="728" spans="1:26" ht="14.25" customHeight="1" x14ac:dyDescent="0.25">
      <c r="A728" s="212"/>
      <c r="B728" s="32"/>
      <c r="C728" s="32"/>
      <c r="D728" s="55"/>
      <c r="E728" s="55"/>
      <c r="F728" s="55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</row>
    <row r="729" spans="1:26" ht="14.25" customHeight="1" x14ac:dyDescent="0.25">
      <c r="A729" s="212"/>
      <c r="B729" s="32"/>
      <c r="C729" s="32"/>
      <c r="D729" s="55"/>
      <c r="E729" s="55"/>
      <c r="F729" s="55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</row>
    <row r="730" spans="1:26" ht="14.25" customHeight="1" x14ac:dyDescent="0.25">
      <c r="A730" s="212"/>
      <c r="B730" s="32"/>
      <c r="C730" s="32"/>
      <c r="D730" s="55"/>
      <c r="E730" s="55"/>
      <c r="F730" s="55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</row>
    <row r="731" spans="1:26" ht="14.25" customHeight="1" x14ac:dyDescent="0.25">
      <c r="A731" s="212"/>
      <c r="B731" s="32"/>
      <c r="C731" s="32"/>
      <c r="D731" s="55"/>
      <c r="E731" s="55"/>
      <c r="F731" s="55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</row>
    <row r="732" spans="1:26" ht="14.25" customHeight="1" x14ac:dyDescent="0.25">
      <c r="A732" s="212"/>
      <c r="B732" s="32"/>
      <c r="C732" s="32"/>
      <c r="D732" s="55"/>
      <c r="E732" s="55"/>
      <c r="F732" s="55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</row>
    <row r="733" spans="1:26" ht="14.25" customHeight="1" x14ac:dyDescent="0.25">
      <c r="A733" s="212"/>
      <c r="B733" s="32"/>
      <c r="C733" s="32"/>
      <c r="D733" s="55"/>
      <c r="E733" s="55"/>
      <c r="F733" s="55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</row>
    <row r="734" spans="1:26" ht="14.25" customHeight="1" x14ac:dyDescent="0.25">
      <c r="A734" s="212"/>
      <c r="B734" s="32"/>
      <c r="C734" s="32"/>
      <c r="D734" s="55"/>
      <c r="E734" s="55"/>
      <c r="F734" s="55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</row>
    <row r="735" spans="1:26" ht="14.25" customHeight="1" x14ac:dyDescent="0.25">
      <c r="A735" s="212"/>
      <c r="B735" s="32"/>
      <c r="C735" s="32"/>
      <c r="D735" s="55"/>
      <c r="E735" s="55"/>
      <c r="F735" s="55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</row>
    <row r="736" spans="1:26" ht="14.25" customHeight="1" x14ac:dyDescent="0.25">
      <c r="A736" s="212"/>
      <c r="B736" s="32"/>
      <c r="C736" s="32"/>
      <c r="D736" s="55"/>
      <c r="E736" s="55"/>
      <c r="F736" s="55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</row>
    <row r="737" spans="1:26" ht="14.25" customHeight="1" x14ac:dyDescent="0.25">
      <c r="A737" s="212"/>
      <c r="B737" s="32"/>
      <c r="C737" s="32"/>
      <c r="D737" s="55"/>
      <c r="E737" s="55"/>
      <c r="F737" s="55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</row>
    <row r="738" spans="1:26" ht="14.25" customHeight="1" x14ac:dyDescent="0.25">
      <c r="A738" s="212"/>
      <c r="B738" s="32"/>
      <c r="C738" s="32"/>
      <c r="D738" s="55"/>
      <c r="E738" s="55"/>
      <c r="F738" s="55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</row>
    <row r="739" spans="1:26" ht="14.25" customHeight="1" x14ac:dyDescent="0.25">
      <c r="A739" s="212"/>
      <c r="B739" s="32"/>
      <c r="C739" s="32"/>
      <c r="D739" s="55"/>
      <c r="E739" s="55"/>
      <c r="F739" s="55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</row>
    <row r="740" spans="1:26" ht="14.25" customHeight="1" x14ac:dyDescent="0.25">
      <c r="A740" s="212"/>
      <c r="B740" s="32"/>
      <c r="C740" s="32"/>
      <c r="D740" s="55"/>
      <c r="E740" s="55"/>
      <c r="F740" s="55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</row>
    <row r="741" spans="1:26" ht="14.25" customHeight="1" x14ac:dyDescent="0.25">
      <c r="A741" s="212"/>
      <c r="B741" s="32"/>
      <c r="C741" s="32"/>
      <c r="D741" s="55"/>
      <c r="E741" s="55"/>
      <c r="F741" s="55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</row>
    <row r="742" spans="1:26" ht="14.25" customHeight="1" x14ac:dyDescent="0.25">
      <c r="A742" s="212"/>
      <c r="B742" s="32"/>
      <c r="C742" s="32"/>
      <c r="D742" s="55"/>
      <c r="E742" s="55"/>
      <c r="F742" s="55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</row>
    <row r="743" spans="1:26" ht="14.25" customHeight="1" x14ac:dyDescent="0.25">
      <c r="A743" s="212"/>
      <c r="B743" s="32"/>
      <c r="C743" s="32"/>
      <c r="D743" s="55"/>
      <c r="E743" s="55"/>
      <c r="F743" s="55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</row>
    <row r="744" spans="1:26" ht="14.25" customHeight="1" x14ac:dyDescent="0.25">
      <c r="A744" s="212"/>
      <c r="B744" s="32"/>
      <c r="C744" s="32"/>
      <c r="D744" s="55"/>
      <c r="E744" s="55"/>
      <c r="F744" s="55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</row>
    <row r="745" spans="1:26" ht="14.25" customHeight="1" x14ac:dyDescent="0.25">
      <c r="A745" s="212"/>
      <c r="B745" s="32"/>
      <c r="C745" s="32"/>
      <c r="D745" s="55"/>
      <c r="E745" s="55"/>
      <c r="F745" s="55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</row>
    <row r="746" spans="1:26" ht="14.25" customHeight="1" x14ac:dyDescent="0.25">
      <c r="A746" s="212"/>
      <c r="B746" s="32"/>
      <c r="C746" s="32"/>
      <c r="D746" s="55"/>
      <c r="E746" s="55"/>
      <c r="F746" s="55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</row>
    <row r="747" spans="1:26" ht="14.25" customHeight="1" x14ac:dyDescent="0.25">
      <c r="A747" s="212"/>
      <c r="B747" s="32"/>
      <c r="C747" s="32"/>
      <c r="D747" s="55"/>
      <c r="E747" s="55"/>
      <c r="F747" s="55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</row>
    <row r="748" spans="1:26" ht="14.25" customHeight="1" x14ac:dyDescent="0.25">
      <c r="A748" s="212"/>
      <c r="B748" s="32"/>
      <c r="C748" s="32"/>
      <c r="D748" s="55"/>
      <c r="E748" s="55"/>
      <c r="F748" s="55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</row>
    <row r="749" spans="1:26" ht="14.25" customHeight="1" x14ac:dyDescent="0.25">
      <c r="A749" s="212"/>
      <c r="B749" s="32"/>
      <c r="C749" s="32"/>
      <c r="D749" s="55"/>
      <c r="E749" s="55"/>
      <c r="F749" s="55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</row>
    <row r="750" spans="1:26" ht="14.25" customHeight="1" x14ac:dyDescent="0.25">
      <c r="A750" s="212"/>
      <c r="B750" s="32"/>
      <c r="C750" s="32"/>
      <c r="D750" s="55"/>
      <c r="E750" s="55"/>
      <c r="F750" s="55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</row>
    <row r="751" spans="1:26" ht="14.25" customHeight="1" x14ac:dyDescent="0.25">
      <c r="A751" s="212"/>
      <c r="B751" s="32"/>
      <c r="C751" s="32"/>
      <c r="D751" s="55"/>
      <c r="E751" s="55"/>
      <c r="F751" s="55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</row>
    <row r="752" spans="1:26" ht="14.25" customHeight="1" x14ac:dyDescent="0.25">
      <c r="A752" s="212"/>
      <c r="B752" s="32"/>
      <c r="C752" s="32"/>
      <c r="D752" s="55"/>
      <c r="E752" s="55"/>
      <c r="F752" s="55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</row>
    <row r="753" spans="1:26" ht="14.25" customHeight="1" x14ac:dyDescent="0.25">
      <c r="A753" s="212"/>
      <c r="B753" s="32"/>
      <c r="C753" s="32"/>
      <c r="D753" s="55"/>
      <c r="E753" s="55"/>
      <c r="F753" s="55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</row>
    <row r="754" spans="1:26" ht="14.25" customHeight="1" x14ac:dyDescent="0.25">
      <c r="A754" s="212"/>
      <c r="B754" s="32"/>
      <c r="C754" s="32"/>
      <c r="D754" s="55"/>
      <c r="E754" s="55"/>
      <c r="F754" s="55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</row>
    <row r="755" spans="1:26" ht="14.25" customHeight="1" x14ac:dyDescent="0.25">
      <c r="A755" s="212"/>
      <c r="B755" s="32"/>
      <c r="C755" s="32"/>
      <c r="D755" s="55"/>
      <c r="E755" s="55"/>
      <c r="F755" s="55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</row>
    <row r="756" spans="1:26" ht="14.25" customHeight="1" x14ac:dyDescent="0.25">
      <c r="A756" s="212"/>
      <c r="B756" s="32"/>
      <c r="C756" s="32"/>
      <c r="D756" s="55"/>
      <c r="E756" s="55"/>
      <c r="F756" s="55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</row>
    <row r="757" spans="1:26" ht="14.25" customHeight="1" x14ac:dyDescent="0.25">
      <c r="A757" s="212"/>
      <c r="B757" s="32"/>
      <c r="C757" s="32"/>
      <c r="D757" s="55"/>
      <c r="E757" s="55"/>
      <c r="F757" s="55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</row>
    <row r="758" spans="1:26" ht="14.25" customHeight="1" x14ac:dyDescent="0.25">
      <c r="A758" s="212"/>
      <c r="B758" s="32"/>
      <c r="C758" s="32"/>
      <c r="D758" s="55"/>
      <c r="E758" s="55"/>
      <c r="F758" s="55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</row>
    <row r="759" spans="1:26" ht="14.25" customHeight="1" x14ac:dyDescent="0.25">
      <c r="A759" s="212"/>
      <c r="B759" s="32"/>
      <c r="C759" s="32"/>
      <c r="D759" s="55"/>
      <c r="E759" s="55"/>
      <c r="F759" s="55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</row>
    <row r="760" spans="1:26" ht="14.25" customHeight="1" x14ac:dyDescent="0.25">
      <c r="A760" s="212"/>
      <c r="B760" s="32"/>
      <c r="C760" s="32"/>
      <c r="D760" s="55"/>
      <c r="E760" s="55"/>
      <c r="F760" s="55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</row>
    <row r="761" spans="1:26" ht="14.25" customHeight="1" x14ac:dyDescent="0.25">
      <c r="A761" s="212"/>
      <c r="B761" s="32"/>
      <c r="C761" s="32"/>
      <c r="D761" s="55"/>
      <c r="E761" s="55"/>
      <c r="F761" s="55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</row>
    <row r="762" spans="1:26" ht="14.25" customHeight="1" x14ac:dyDescent="0.25">
      <c r="A762" s="212"/>
      <c r="B762" s="32"/>
      <c r="C762" s="32"/>
      <c r="D762" s="55"/>
      <c r="E762" s="55"/>
      <c r="F762" s="55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</row>
    <row r="763" spans="1:26" ht="14.25" customHeight="1" x14ac:dyDescent="0.25">
      <c r="A763" s="212"/>
      <c r="B763" s="32"/>
      <c r="C763" s="32"/>
      <c r="D763" s="55"/>
      <c r="E763" s="55"/>
      <c r="F763" s="55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</row>
    <row r="764" spans="1:26" ht="14.25" customHeight="1" x14ac:dyDescent="0.25">
      <c r="A764" s="212"/>
      <c r="B764" s="32"/>
      <c r="C764" s="32"/>
      <c r="D764" s="55"/>
      <c r="E764" s="55"/>
      <c r="F764" s="55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</row>
    <row r="765" spans="1:26" ht="14.25" customHeight="1" x14ac:dyDescent="0.25">
      <c r="A765" s="212"/>
      <c r="B765" s="32"/>
      <c r="C765" s="32"/>
      <c r="D765" s="55"/>
      <c r="E765" s="55"/>
      <c r="F765" s="55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</row>
    <row r="766" spans="1:26" ht="14.25" customHeight="1" x14ac:dyDescent="0.25">
      <c r="A766" s="212"/>
      <c r="B766" s="32"/>
      <c r="C766" s="32"/>
      <c r="D766" s="55"/>
      <c r="E766" s="55"/>
      <c r="F766" s="55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</row>
    <row r="767" spans="1:26" ht="14.25" customHeight="1" x14ac:dyDescent="0.25">
      <c r="A767" s="212"/>
      <c r="B767" s="32"/>
      <c r="C767" s="32"/>
      <c r="D767" s="55"/>
      <c r="E767" s="55"/>
      <c r="F767" s="55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</row>
    <row r="768" spans="1:26" ht="14.25" customHeight="1" x14ac:dyDescent="0.25">
      <c r="A768" s="212"/>
      <c r="B768" s="32"/>
      <c r="C768" s="32"/>
      <c r="D768" s="55"/>
      <c r="E768" s="55"/>
      <c r="F768" s="55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</row>
    <row r="769" spans="1:26" ht="14.25" customHeight="1" x14ac:dyDescent="0.25">
      <c r="A769" s="212"/>
      <c r="B769" s="32"/>
      <c r="C769" s="32"/>
      <c r="D769" s="55"/>
      <c r="E769" s="55"/>
      <c r="F769" s="55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</row>
    <row r="770" spans="1:26" ht="14.25" customHeight="1" x14ac:dyDescent="0.25">
      <c r="A770" s="212"/>
      <c r="B770" s="32"/>
      <c r="C770" s="32"/>
      <c r="D770" s="55"/>
      <c r="E770" s="55"/>
      <c r="F770" s="55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</row>
    <row r="771" spans="1:26" ht="14.25" customHeight="1" x14ac:dyDescent="0.25">
      <c r="A771" s="212"/>
      <c r="B771" s="32"/>
      <c r="C771" s="32"/>
      <c r="D771" s="55"/>
      <c r="E771" s="55"/>
      <c r="F771" s="55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</row>
    <row r="772" spans="1:26" ht="14.25" customHeight="1" x14ac:dyDescent="0.25">
      <c r="A772" s="212"/>
      <c r="B772" s="32"/>
      <c r="C772" s="32"/>
      <c r="D772" s="55"/>
      <c r="E772" s="55"/>
      <c r="F772" s="55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</row>
    <row r="773" spans="1:26" ht="14.25" customHeight="1" x14ac:dyDescent="0.25">
      <c r="A773" s="212"/>
      <c r="B773" s="32"/>
      <c r="C773" s="32"/>
      <c r="D773" s="55"/>
      <c r="E773" s="55"/>
      <c r="F773" s="55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</row>
    <row r="774" spans="1:26" ht="14.25" customHeight="1" x14ac:dyDescent="0.25">
      <c r="A774" s="212"/>
      <c r="B774" s="32"/>
      <c r="C774" s="32"/>
      <c r="D774" s="55"/>
      <c r="E774" s="55"/>
      <c r="F774" s="55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</row>
    <row r="775" spans="1:26" ht="14.25" customHeight="1" x14ac:dyDescent="0.25">
      <c r="A775" s="212"/>
      <c r="B775" s="32"/>
      <c r="C775" s="32"/>
      <c r="D775" s="55"/>
      <c r="E775" s="55"/>
      <c r="F775" s="55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</row>
    <row r="776" spans="1:26" ht="14.25" customHeight="1" x14ac:dyDescent="0.25">
      <c r="A776" s="212"/>
      <c r="B776" s="32"/>
      <c r="C776" s="32"/>
      <c r="D776" s="55"/>
      <c r="E776" s="55"/>
      <c r="F776" s="55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</row>
    <row r="777" spans="1:26" ht="14.25" customHeight="1" x14ac:dyDescent="0.25">
      <c r="A777" s="212"/>
      <c r="B777" s="32"/>
      <c r="C777" s="32"/>
      <c r="D777" s="55"/>
      <c r="E777" s="55"/>
      <c r="F777" s="55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</row>
    <row r="778" spans="1:26" ht="14.25" customHeight="1" x14ac:dyDescent="0.25">
      <c r="A778" s="212"/>
      <c r="B778" s="32"/>
      <c r="C778" s="32"/>
      <c r="D778" s="55"/>
      <c r="E778" s="55"/>
      <c r="F778" s="55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</row>
    <row r="779" spans="1:26" ht="14.25" customHeight="1" x14ac:dyDescent="0.25">
      <c r="A779" s="212"/>
      <c r="B779" s="32"/>
      <c r="C779" s="32"/>
      <c r="D779" s="55"/>
      <c r="E779" s="55"/>
      <c r="F779" s="55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</row>
    <row r="780" spans="1:26" ht="14.25" customHeight="1" x14ac:dyDescent="0.25">
      <c r="A780" s="212"/>
      <c r="B780" s="32"/>
      <c r="C780" s="32"/>
      <c r="D780" s="55"/>
      <c r="E780" s="55"/>
      <c r="F780" s="55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</row>
    <row r="781" spans="1:26" ht="14.25" customHeight="1" x14ac:dyDescent="0.25">
      <c r="A781" s="212"/>
      <c r="B781" s="32"/>
      <c r="C781" s="32"/>
      <c r="D781" s="55"/>
      <c r="E781" s="55"/>
      <c r="F781" s="55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</row>
    <row r="782" spans="1:26" ht="14.25" customHeight="1" x14ac:dyDescent="0.25">
      <c r="A782" s="212"/>
      <c r="B782" s="32"/>
      <c r="C782" s="32"/>
      <c r="D782" s="55"/>
      <c r="E782" s="55"/>
      <c r="F782" s="55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</row>
    <row r="783" spans="1:26" ht="14.25" customHeight="1" x14ac:dyDescent="0.25">
      <c r="A783" s="212"/>
      <c r="B783" s="32"/>
      <c r="C783" s="32"/>
      <c r="D783" s="55"/>
      <c r="E783" s="55"/>
      <c r="F783" s="55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</row>
    <row r="784" spans="1:26" ht="14.25" customHeight="1" x14ac:dyDescent="0.25">
      <c r="A784" s="212"/>
      <c r="B784" s="32"/>
      <c r="C784" s="32"/>
      <c r="D784" s="55"/>
      <c r="E784" s="55"/>
      <c r="F784" s="55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</row>
    <row r="785" spans="1:26" ht="14.25" customHeight="1" x14ac:dyDescent="0.25">
      <c r="A785" s="212"/>
      <c r="B785" s="32"/>
      <c r="C785" s="32"/>
      <c r="D785" s="55"/>
      <c r="E785" s="55"/>
      <c r="F785" s="55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</row>
    <row r="786" spans="1:26" ht="14.25" customHeight="1" x14ac:dyDescent="0.25">
      <c r="A786" s="212"/>
      <c r="B786" s="32"/>
      <c r="C786" s="32"/>
      <c r="D786" s="55"/>
      <c r="E786" s="55"/>
      <c r="F786" s="55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</row>
    <row r="787" spans="1:26" ht="14.25" customHeight="1" x14ac:dyDescent="0.25">
      <c r="A787" s="212"/>
      <c r="B787" s="32"/>
      <c r="C787" s="32"/>
      <c r="D787" s="55"/>
      <c r="E787" s="55"/>
      <c r="F787" s="55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</row>
    <row r="788" spans="1:26" ht="14.25" customHeight="1" x14ac:dyDescent="0.25">
      <c r="A788" s="212"/>
      <c r="B788" s="32"/>
      <c r="C788" s="32"/>
      <c r="D788" s="55"/>
      <c r="E788" s="55"/>
      <c r="F788" s="55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</row>
    <row r="789" spans="1:26" ht="14.25" customHeight="1" x14ac:dyDescent="0.25">
      <c r="A789" s="212"/>
      <c r="B789" s="32"/>
      <c r="C789" s="32"/>
      <c r="D789" s="55"/>
      <c r="E789" s="55"/>
      <c r="F789" s="55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</row>
    <row r="790" spans="1:26" ht="14.25" customHeight="1" x14ac:dyDescent="0.25">
      <c r="A790" s="212"/>
      <c r="B790" s="32"/>
      <c r="C790" s="32"/>
      <c r="D790" s="55"/>
      <c r="E790" s="55"/>
      <c r="F790" s="55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</row>
    <row r="791" spans="1:26" ht="14.25" customHeight="1" x14ac:dyDescent="0.25">
      <c r="A791" s="212"/>
      <c r="B791" s="32"/>
      <c r="C791" s="32"/>
      <c r="D791" s="55"/>
      <c r="E791" s="55"/>
      <c r="F791" s="55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</row>
    <row r="792" spans="1:26" ht="14.25" customHeight="1" x14ac:dyDescent="0.25">
      <c r="A792" s="212"/>
      <c r="B792" s="32"/>
      <c r="C792" s="32"/>
      <c r="D792" s="55"/>
      <c r="E792" s="55"/>
      <c r="F792" s="55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</row>
    <row r="793" spans="1:26" ht="14.25" customHeight="1" x14ac:dyDescent="0.25">
      <c r="A793" s="212"/>
      <c r="B793" s="32"/>
      <c r="C793" s="32"/>
      <c r="D793" s="55"/>
      <c r="E793" s="55"/>
      <c r="F793" s="55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</row>
    <row r="794" spans="1:26" ht="14.25" customHeight="1" x14ac:dyDescent="0.25">
      <c r="A794" s="212"/>
      <c r="B794" s="32"/>
      <c r="C794" s="32"/>
      <c r="D794" s="55"/>
      <c r="E794" s="55"/>
      <c r="F794" s="55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</row>
    <row r="795" spans="1:26" ht="14.25" customHeight="1" x14ac:dyDescent="0.25">
      <c r="A795" s="212"/>
      <c r="B795" s="32"/>
      <c r="C795" s="32"/>
      <c r="D795" s="55"/>
      <c r="E795" s="55"/>
      <c r="F795" s="55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</row>
    <row r="796" spans="1:26" ht="14.25" customHeight="1" x14ac:dyDescent="0.25">
      <c r="A796" s="212"/>
      <c r="B796" s="32"/>
      <c r="C796" s="32"/>
      <c r="D796" s="55"/>
      <c r="E796" s="55"/>
      <c r="F796" s="55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</row>
    <row r="797" spans="1:26" ht="14.25" customHeight="1" x14ac:dyDescent="0.25">
      <c r="A797" s="212"/>
      <c r="B797" s="32"/>
      <c r="C797" s="32"/>
      <c r="D797" s="55"/>
      <c r="E797" s="55"/>
      <c r="F797" s="55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</row>
    <row r="798" spans="1:26" ht="14.25" customHeight="1" x14ac:dyDescent="0.25">
      <c r="A798" s="212"/>
      <c r="B798" s="32"/>
      <c r="C798" s="32"/>
      <c r="D798" s="55"/>
      <c r="E798" s="55"/>
      <c r="F798" s="55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</row>
    <row r="799" spans="1:26" ht="14.25" customHeight="1" x14ac:dyDescent="0.25">
      <c r="A799" s="212"/>
      <c r="B799" s="32"/>
      <c r="C799" s="32"/>
      <c r="D799" s="55"/>
      <c r="E799" s="55"/>
      <c r="F799" s="55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</row>
    <row r="800" spans="1:26" ht="14.25" customHeight="1" x14ac:dyDescent="0.25">
      <c r="A800" s="212"/>
      <c r="B800" s="32"/>
      <c r="C800" s="32"/>
      <c r="D800" s="55"/>
      <c r="E800" s="55"/>
      <c r="F800" s="55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</row>
    <row r="801" spans="1:26" ht="14.25" customHeight="1" x14ac:dyDescent="0.25">
      <c r="A801" s="212"/>
      <c r="B801" s="32"/>
      <c r="C801" s="32"/>
      <c r="D801" s="55"/>
      <c r="E801" s="55"/>
      <c r="F801" s="55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</row>
    <row r="802" spans="1:26" ht="14.25" customHeight="1" x14ac:dyDescent="0.25">
      <c r="A802" s="212"/>
      <c r="B802" s="32"/>
      <c r="C802" s="32"/>
      <c r="D802" s="55"/>
      <c r="E802" s="55"/>
      <c r="F802" s="55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</row>
    <row r="803" spans="1:26" ht="14.25" customHeight="1" x14ac:dyDescent="0.25">
      <c r="A803" s="212"/>
      <c r="B803" s="32"/>
      <c r="C803" s="32"/>
      <c r="D803" s="55"/>
      <c r="E803" s="55"/>
      <c r="F803" s="55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</row>
    <row r="804" spans="1:26" ht="14.25" customHeight="1" x14ac:dyDescent="0.25">
      <c r="A804" s="212"/>
      <c r="B804" s="32"/>
      <c r="C804" s="32"/>
      <c r="D804" s="55"/>
      <c r="E804" s="55"/>
      <c r="F804" s="55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</row>
    <row r="805" spans="1:26" ht="14.25" customHeight="1" x14ac:dyDescent="0.25">
      <c r="A805" s="212"/>
      <c r="B805" s="32"/>
      <c r="C805" s="32"/>
      <c r="D805" s="55"/>
      <c r="E805" s="55"/>
      <c r="F805" s="55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</row>
    <row r="806" spans="1:26" ht="14.25" customHeight="1" x14ac:dyDescent="0.25">
      <c r="A806" s="212"/>
      <c r="B806" s="32"/>
      <c r="C806" s="32"/>
      <c r="D806" s="55"/>
      <c r="E806" s="55"/>
      <c r="F806" s="55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</row>
    <row r="807" spans="1:26" ht="14.25" customHeight="1" x14ac:dyDescent="0.25">
      <c r="A807" s="212"/>
      <c r="B807" s="32"/>
      <c r="C807" s="32"/>
      <c r="D807" s="55"/>
      <c r="E807" s="55"/>
      <c r="F807" s="55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</row>
    <row r="808" spans="1:26" ht="14.25" customHeight="1" x14ac:dyDescent="0.25">
      <c r="A808" s="212"/>
      <c r="B808" s="32"/>
      <c r="C808" s="32"/>
      <c r="D808" s="55"/>
      <c r="E808" s="55"/>
      <c r="F808" s="55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</row>
    <row r="809" spans="1:26" ht="14.25" customHeight="1" x14ac:dyDescent="0.25">
      <c r="A809" s="212"/>
      <c r="B809" s="32"/>
      <c r="C809" s="32"/>
      <c r="D809" s="55"/>
      <c r="E809" s="55"/>
      <c r="F809" s="55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</row>
    <row r="810" spans="1:26" ht="14.25" customHeight="1" x14ac:dyDescent="0.25">
      <c r="A810" s="212"/>
      <c r="B810" s="32"/>
      <c r="C810" s="32"/>
      <c r="D810" s="55"/>
      <c r="E810" s="55"/>
      <c r="F810" s="55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</row>
    <row r="811" spans="1:26" ht="14.25" customHeight="1" x14ac:dyDescent="0.25">
      <c r="A811" s="212"/>
      <c r="B811" s="32"/>
      <c r="C811" s="32"/>
      <c r="D811" s="55"/>
      <c r="E811" s="55"/>
      <c r="F811" s="55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</row>
    <row r="812" spans="1:26" ht="14.25" customHeight="1" x14ac:dyDescent="0.25">
      <c r="A812" s="212"/>
      <c r="B812" s="32"/>
      <c r="C812" s="32"/>
      <c r="D812" s="55"/>
      <c r="E812" s="55"/>
      <c r="F812" s="55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</row>
    <row r="813" spans="1:26" ht="14.25" customHeight="1" x14ac:dyDescent="0.25">
      <c r="A813" s="212"/>
      <c r="B813" s="32"/>
      <c r="C813" s="32"/>
      <c r="D813" s="55"/>
      <c r="E813" s="55"/>
      <c r="F813" s="55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</row>
    <row r="814" spans="1:26" ht="14.25" customHeight="1" x14ac:dyDescent="0.25">
      <c r="A814" s="212"/>
      <c r="B814" s="32"/>
      <c r="C814" s="32"/>
      <c r="D814" s="55"/>
      <c r="E814" s="55"/>
      <c r="F814" s="55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</row>
    <row r="815" spans="1:26" ht="14.25" customHeight="1" x14ac:dyDescent="0.25">
      <c r="A815" s="212"/>
      <c r="B815" s="32"/>
      <c r="C815" s="32"/>
      <c r="D815" s="55"/>
      <c r="E815" s="55"/>
      <c r="F815" s="55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</row>
    <row r="816" spans="1:26" ht="14.25" customHeight="1" x14ac:dyDescent="0.25">
      <c r="A816" s="212"/>
      <c r="B816" s="32"/>
      <c r="C816" s="32"/>
      <c r="D816" s="55"/>
      <c r="E816" s="55"/>
      <c r="F816" s="55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</row>
    <row r="817" spans="1:26" ht="14.25" customHeight="1" x14ac:dyDescent="0.25">
      <c r="A817" s="212"/>
      <c r="B817" s="32"/>
      <c r="C817" s="32"/>
      <c r="D817" s="55"/>
      <c r="E817" s="55"/>
      <c r="F817" s="55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</row>
    <row r="818" spans="1:26" ht="14.25" customHeight="1" x14ac:dyDescent="0.25">
      <c r="A818" s="212"/>
      <c r="B818" s="32"/>
      <c r="C818" s="32"/>
      <c r="D818" s="55"/>
      <c r="E818" s="55"/>
      <c r="F818" s="55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</row>
    <row r="819" spans="1:26" ht="14.25" customHeight="1" x14ac:dyDescent="0.25">
      <c r="A819" s="212"/>
      <c r="B819" s="32"/>
      <c r="C819" s="32"/>
      <c r="D819" s="55"/>
      <c r="E819" s="55"/>
      <c r="F819" s="55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</row>
    <row r="820" spans="1:26" ht="14.25" customHeight="1" x14ac:dyDescent="0.25">
      <c r="A820" s="212"/>
      <c r="B820" s="32"/>
      <c r="C820" s="32"/>
      <c r="D820" s="55"/>
      <c r="E820" s="55"/>
      <c r="F820" s="55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</row>
    <row r="821" spans="1:26" ht="14.25" customHeight="1" x14ac:dyDescent="0.25">
      <c r="A821" s="212"/>
      <c r="B821" s="32"/>
      <c r="C821" s="32"/>
      <c r="D821" s="55"/>
      <c r="E821" s="55"/>
      <c r="F821" s="55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</row>
    <row r="822" spans="1:26" ht="14.25" customHeight="1" x14ac:dyDescent="0.25">
      <c r="A822" s="212"/>
      <c r="B822" s="32"/>
      <c r="C822" s="32"/>
      <c r="D822" s="55"/>
      <c r="E822" s="55"/>
      <c r="F822" s="55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</row>
    <row r="823" spans="1:26" ht="14.25" customHeight="1" x14ac:dyDescent="0.25">
      <c r="A823" s="212"/>
      <c r="B823" s="32"/>
      <c r="C823" s="32"/>
      <c r="D823" s="55"/>
      <c r="E823" s="55"/>
      <c r="F823" s="55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</row>
    <row r="824" spans="1:26" ht="14.25" customHeight="1" x14ac:dyDescent="0.25">
      <c r="A824" s="212"/>
      <c r="B824" s="32"/>
      <c r="C824" s="32"/>
      <c r="D824" s="55"/>
      <c r="E824" s="55"/>
      <c r="F824" s="55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</row>
    <row r="825" spans="1:26" ht="14.25" customHeight="1" x14ac:dyDescent="0.25">
      <c r="A825" s="212"/>
      <c r="B825" s="32"/>
      <c r="C825" s="32"/>
      <c r="D825" s="55"/>
      <c r="E825" s="55"/>
      <c r="F825" s="55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</row>
    <row r="826" spans="1:26" ht="14.25" customHeight="1" x14ac:dyDescent="0.25">
      <c r="A826" s="212"/>
      <c r="B826" s="32"/>
      <c r="C826" s="32"/>
      <c r="D826" s="55"/>
      <c r="E826" s="55"/>
      <c r="F826" s="55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</row>
    <row r="827" spans="1:26" ht="14.25" customHeight="1" x14ac:dyDescent="0.25">
      <c r="A827" s="212"/>
      <c r="B827" s="32"/>
      <c r="C827" s="32"/>
      <c r="D827" s="55"/>
      <c r="E827" s="55"/>
      <c r="F827" s="55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</row>
    <row r="828" spans="1:26" ht="14.25" customHeight="1" x14ac:dyDescent="0.25">
      <c r="A828" s="212"/>
      <c r="B828" s="32"/>
      <c r="C828" s="32"/>
      <c r="D828" s="55"/>
      <c r="E828" s="55"/>
      <c r="F828" s="55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</row>
    <row r="829" spans="1:26" ht="14.25" customHeight="1" x14ac:dyDescent="0.25">
      <c r="A829" s="212"/>
      <c r="B829" s="32"/>
      <c r="C829" s="32"/>
      <c r="D829" s="55"/>
      <c r="E829" s="55"/>
      <c r="F829" s="55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</row>
    <row r="830" spans="1:26" ht="14.25" customHeight="1" x14ac:dyDescent="0.25">
      <c r="A830" s="212"/>
      <c r="B830" s="32"/>
      <c r="C830" s="32"/>
      <c r="D830" s="55"/>
      <c r="E830" s="55"/>
      <c r="F830" s="55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</row>
    <row r="831" spans="1:26" ht="14.25" customHeight="1" x14ac:dyDescent="0.25">
      <c r="A831" s="212"/>
      <c r="B831" s="32"/>
      <c r="C831" s="32"/>
      <c r="D831" s="55"/>
      <c r="E831" s="55"/>
      <c r="F831" s="55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</row>
    <row r="832" spans="1:26" ht="14.25" customHeight="1" x14ac:dyDescent="0.25">
      <c r="A832" s="212"/>
      <c r="B832" s="32"/>
      <c r="C832" s="32"/>
      <c r="D832" s="55"/>
      <c r="E832" s="55"/>
      <c r="F832" s="55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</row>
    <row r="833" spans="1:26" ht="14.25" customHeight="1" x14ac:dyDescent="0.25">
      <c r="A833" s="212"/>
      <c r="B833" s="32"/>
      <c r="C833" s="32"/>
      <c r="D833" s="55"/>
      <c r="E833" s="55"/>
      <c r="F833" s="55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</row>
    <row r="834" spans="1:26" ht="14.25" customHeight="1" x14ac:dyDescent="0.25">
      <c r="A834" s="212"/>
      <c r="B834" s="32"/>
      <c r="C834" s="32"/>
      <c r="D834" s="55"/>
      <c r="E834" s="55"/>
      <c r="F834" s="55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</row>
    <row r="835" spans="1:26" ht="14.25" customHeight="1" x14ac:dyDescent="0.25">
      <c r="A835" s="212"/>
      <c r="B835" s="32"/>
      <c r="C835" s="32"/>
      <c r="D835" s="55"/>
      <c r="E835" s="55"/>
      <c r="F835" s="55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</row>
    <row r="836" spans="1:26" ht="14.25" customHeight="1" x14ac:dyDescent="0.25">
      <c r="A836" s="212"/>
      <c r="B836" s="32"/>
      <c r="C836" s="32"/>
      <c r="D836" s="55"/>
      <c r="E836" s="55"/>
      <c r="F836" s="55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</row>
    <row r="837" spans="1:26" ht="14.25" customHeight="1" x14ac:dyDescent="0.25">
      <c r="A837" s="212"/>
      <c r="B837" s="32"/>
      <c r="C837" s="32"/>
      <c r="D837" s="55"/>
      <c r="E837" s="55"/>
      <c r="F837" s="55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</row>
    <row r="838" spans="1:26" ht="14.25" customHeight="1" x14ac:dyDescent="0.25">
      <c r="A838" s="212"/>
      <c r="B838" s="32"/>
      <c r="C838" s="32"/>
      <c r="D838" s="55"/>
      <c r="E838" s="55"/>
      <c r="F838" s="55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</row>
    <row r="839" spans="1:26" ht="14.25" customHeight="1" x14ac:dyDescent="0.25">
      <c r="A839" s="212"/>
      <c r="B839" s="32"/>
      <c r="C839" s="32"/>
      <c r="D839" s="55"/>
      <c r="E839" s="55"/>
      <c r="F839" s="55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</row>
    <row r="840" spans="1:26" ht="14.25" customHeight="1" x14ac:dyDescent="0.25">
      <c r="A840" s="212"/>
      <c r="B840" s="32"/>
      <c r="C840" s="32"/>
      <c r="D840" s="55"/>
      <c r="E840" s="55"/>
      <c r="F840" s="55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</row>
    <row r="841" spans="1:26" ht="14.25" customHeight="1" x14ac:dyDescent="0.25">
      <c r="A841" s="212"/>
      <c r="B841" s="32"/>
      <c r="C841" s="32"/>
      <c r="D841" s="55"/>
      <c r="E841" s="55"/>
      <c r="F841" s="55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</row>
    <row r="842" spans="1:26" ht="14.25" customHeight="1" x14ac:dyDescent="0.25">
      <c r="A842" s="212"/>
      <c r="B842" s="32"/>
      <c r="C842" s="32"/>
      <c r="D842" s="55"/>
      <c r="E842" s="55"/>
      <c r="F842" s="55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</row>
    <row r="843" spans="1:26" ht="14.25" customHeight="1" x14ac:dyDescent="0.25">
      <c r="A843" s="212"/>
      <c r="B843" s="32"/>
      <c r="C843" s="32"/>
      <c r="D843" s="55"/>
      <c r="E843" s="55"/>
      <c r="F843" s="55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</row>
    <row r="844" spans="1:26" ht="14.25" customHeight="1" x14ac:dyDescent="0.25">
      <c r="A844" s="212"/>
      <c r="B844" s="32"/>
      <c r="C844" s="32"/>
      <c r="D844" s="55"/>
      <c r="E844" s="55"/>
      <c r="F844" s="55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</row>
    <row r="845" spans="1:26" ht="14.25" customHeight="1" x14ac:dyDescent="0.25">
      <c r="A845" s="212"/>
      <c r="B845" s="32"/>
      <c r="C845" s="32"/>
      <c r="D845" s="55"/>
      <c r="E845" s="55"/>
      <c r="F845" s="55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</row>
    <row r="846" spans="1:26" ht="14.25" customHeight="1" x14ac:dyDescent="0.25">
      <c r="A846" s="212"/>
      <c r="B846" s="32"/>
      <c r="C846" s="32"/>
      <c r="D846" s="55"/>
      <c r="E846" s="55"/>
      <c r="F846" s="55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</row>
    <row r="847" spans="1:26" ht="14.25" customHeight="1" x14ac:dyDescent="0.25">
      <c r="A847" s="212"/>
      <c r="B847" s="32"/>
      <c r="C847" s="32"/>
      <c r="D847" s="55"/>
      <c r="E847" s="55"/>
      <c r="F847" s="55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</row>
    <row r="848" spans="1:26" ht="14.25" customHeight="1" x14ac:dyDescent="0.25">
      <c r="A848" s="212"/>
      <c r="B848" s="32"/>
      <c r="C848" s="32"/>
      <c r="D848" s="55"/>
      <c r="E848" s="55"/>
      <c r="F848" s="55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</row>
    <row r="849" spans="1:26" ht="14.25" customHeight="1" x14ac:dyDescent="0.25">
      <c r="A849" s="212"/>
      <c r="B849" s="32"/>
      <c r="C849" s="32"/>
      <c r="D849" s="55"/>
      <c r="E849" s="55"/>
      <c r="F849" s="55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</row>
    <row r="850" spans="1:26" ht="14.25" customHeight="1" x14ac:dyDescent="0.25">
      <c r="A850" s="212"/>
      <c r="B850" s="32"/>
      <c r="C850" s="32"/>
      <c r="D850" s="55"/>
      <c r="E850" s="55"/>
      <c r="F850" s="55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</row>
    <row r="851" spans="1:26" ht="14.25" customHeight="1" x14ac:dyDescent="0.25">
      <c r="A851" s="212"/>
      <c r="B851" s="32"/>
      <c r="C851" s="32"/>
      <c r="D851" s="55"/>
      <c r="E851" s="55"/>
      <c r="F851" s="55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</row>
    <row r="852" spans="1:26" ht="14.25" customHeight="1" x14ac:dyDescent="0.25">
      <c r="A852" s="212"/>
      <c r="B852" s="32"/>
      <c r="C852" s="32"/>
      <c r="D852" s="55"/>
      <c r="E852" s="55"/>
      <c r="F852" s="55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</row>
    <row r="853" spans="1:26" ht="14.25" customHeight="1" x14ac:dyDescent="0.25">
      <c r="A853" s="212"/>
      <c r="B853" s="32"/>
      <c r="C853" s="32"/>
      <c r="D853" s="55"/>
      <c r="E853" s="55"/>
      <c r="F853" s="55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</row>
    <row r="854" spans="1:26" ht="14.25" customHeight="1" x14ac:dyDescent="0.25">
      <c r="A854" s="212"/>
      <c r="B854" s="32"/>
      <c r="C854" s="32"/>
      <c r="D854" s="55"/>
      <c r="E854" s="55"/>
      <c r="F854" s="55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</row>
    <row r="855" spans="1:26" ht="14.25" customHeight="1" x14ac:dyDescent="0.25">
      <c r="A855" s="212"/>
      <c r="B855" s="32"/>
      <c r="C855" s="32"/>
      <c r="D855" s="55"/>
      <c r="E855" s="55"/>
      <c r="F855" s="55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</row>
    <row r="856" spans="1:26" ht="14.25" customHeight="1" x14ac:dyDescent="0.25">
      <c r="A856" s="212"/>
      <c r="B856" s="32"/>
      <c r="C856" s="32"/>
      <c r="D856" s="55"/>
      <c r="E856" s="55"/>
      <c r="F856" s="55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</row>
    <row r="857" spans="1:26" ht="14.25" customHeight="1" x14ac:dyDescent="0.25">
      <c r="A857" s="212"/>
      <c r="B857" s="32"/>
      <c r="C857" s="32"/>
      <c r="D857" s="55"/>
      <c r="E857" s="55"/>
      <c r="F857" s="55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</row>
    <row r="858" spans="1:26" ht="14.25" customHeight="1" x14ac:dyDescent="0.25">
      <c r="A858" s="212"/>
      <c r="B858" s="32"/>
      <c r="C858" s="32"/>
      <c r="D858" s="55"/>
      <c r="E858" s="55"/>
      <c r="F858" s="55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</row>
    <row r="859" spans="1:26" ht="14.25" customHeight="1" x14ac:dyDescent="0.25">
      <c r="A859" s="212"/>
      <c r="B859" s="32"/>
      <c r="C859" s="32"/>
      <c r="D859" s="55"/>
      <c r="E859" s="55"/>
      <c r="F859" s="55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</row>
    <row r="860" spans="1:26" ht="14.25" customHeight="1" x14ac:dyDescent="0.25">
      <c r="A860" s="212"/>
      <c r="B860" s="32"/>
      <c r="C860" s="32"/>
      <c r="D860" s="55"/>
      <c r="E860" s="55"/>
      <c r="F860" s="55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</row>
    <row r="861" spans="1:26" ht="14.25" customHeight="1" x14ac:dyDescent="0.25">
      <c r="A861" s="212"/>
      <c r="B861" s="32"/>
      <c r="C861" s="32"/>
      <c r="D861" s="55"/>
      <c r="E861" s="55"/>
      <c r="F861" s="55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</row>
    <row r="862" spans="1:26" ht="14.25" customHeight="1" x14ac:dyDescent="0.25">
      <c r="A862" s="212"/>
      <c r="B862" s="32"/>
      <c r="C862" s="32"/>
      <c r="D862" s="55"/>
      <c r="E862" s="55"/>
      <c r="F862" s="55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</row>
    <row r="863" spans="1:26" ht="14.25" customHeight="1" x14ac:dyDescent="0.25">
      <c r="A863" s="212"/>
      <c r="B863" s="32"/>
      <c r="C863" s="32"/>
      <c r="D863" s="55"/>
      <c r="E863" s="55"/>
      <c r="F863" s="55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</row>
    <row r="864" spans="1:26" ht="14.25" customHeight="1" x14ac:dyDescent="0.25">
      <c r="A864" s="212"/>
      <c r="B864" s="32"/>
      <c r="C864" s="32"/>
      <c r="D864" s="55"/>
      <c r="E864" s="55"/>
      <c r="F864" s="55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</row>
    <row r="865" spans="1:26" ht="14.25" customHeight="1" x14ac:dyDescent="0.25">
      <c r="A865" s="212"/>
      <c r="B865" s="32"/>
      <c r="C865" s="32"/>
      <c r="D865" s="55"/>
      <c r="E865" s="55"/>
      <c r="F865" s="55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</row>
    <row r="866" spans="1:26" ht="14.25" customHeight="1" x14ac:dyDescent="0.25">
      <c r="A866" s="212"/>
      <c r="B866" s="32"/>
      <c r="C866" s="32"/>
      <c r="D866" s="55"/>
      <c r="E866" s="55"/>
      <c r="F866" s="55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</row>
    <row r="867" spans="1:26" ht="14.25" customHeight="1" x14ac:dyDescent="0.25">
      <c r="A867" s="212"/>
      <c r="B867" s="32"/>
      <c r="C867" s="32"/>
      <c r="D867" s="55"/>
      <c r="E867" s="55"/>
      <c r="F867" s="55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</row>
    <row r="868" spans="1:26" ht="14.25" customHeight="1" x14ac:dyDescent="0.25">
      <c r="A868" s="212"/>
      <c r="B868" s="32"/>
      <c r="C868" s="32"/>
      <c r="D868" s="55"/>
      <c r="E868" s="55"/>
      <c r="F868" s="55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</row>
    <row r="869" spans="1:26" ht="14.25" customHeight="1" x14ac:dyDescent="0.25">
      <c r="A869" s="212"/>
      <c r="B869" s="32"/>
      <c r="C869" s="32"/>
      <c r="D869" s="55"/>
      <c r="E869" s="55"/>
      <c r="F869" s="55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</row>
    <row r="870" spans="1:26" ht="14.25" customHeight="1" x14ac:dyDescent="0.25">
      <c r="A870" s="212"/>
      <c r="B870" s="32"/>
      <c r="C870" s="32"/>
      <c r="D870" s="55"/>
      <c r="E870" s="55"/>
      <c r="F870" s="55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</row>
    <row r="871" spans="1:26" ht="14.25" customHeight="1" x14ac:dyDescent="0.25">
      <c r="A871" s="212"/>
      <c r="B871" s="32"/>
      <c r="C871" s="32"/>
      <c r="D871" s="55"/>
      <c r="E871" s="55"/>
      <c r="F871" s="55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</row>
    <row r="872" spans="1:26" ht="14.25" customHeight="1" x14ac:dyDescent="0.25">
      <c r="A872" s="212"/>
      <c r="B872" s="32"/>
      <c r="C872" s="32"/>
      <c r="D872" s="55"/>
      <c r="E872" s="55"/>
      <c r="F872" s="55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</row>
    <row r="873" spans="1:26" ht="14.25" customHeight="1" x14ac:dyDescent="0.25">
      <c r="A873" s="212"/>
      <c r="B873" s="32"/>
      <c r="C873" s="32"/>
      <c r="D873" s="55"/>
      <c r="E873" s="55"/>
      <c r="F873" s="55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</row>
    <row r="874" spans="1:26" ht="14.25" customHeight="1" x14ac:dyDescent="0.25">
      <c r="A874" s="212"/>
      <c r="B874" s="32"/>
      <c r="C874" s="32"/>
      <c r="D874" s="55"/>
      <c r="E874" s="55"/>
      <c r="F874" s="55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</row>
    <row r="875" spans="1:26" ht="14.25" customHeight="1" x14ac:dyDescent="0.25">
      <c r="A875" s="212"/>
      <c r="B875" s="32"/>
      <c r="C875" s="32"/>
      <c r="D875" s="55"/>
      <c r="E875" s="55"/>
      <c r="F875" s="55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</row>
    <row r="876" spans="1:26" ht="14.25" customHeight="1" x14ac:dyDescent="0.25">
      <c r="A876" s="212"/>
      <c r="B876" s="32"/>
      <c r="C876" s="32"/>
      <c r="D876" s="55"/>
      <c r="E876" s="55"/>
      <c r="F876" s="55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</row>
    <row r="877" spans="1:26" ht="14.25" customHeight="1" x14ac:dyDescent="0.25">
      <c r="A877" s="212"/>
      <c r="B877" s="32"/>
      <c r="C877" s="32"/>
      <c r="D877" s="55"/>
      <c r="E877" s="55"/>
      <c r="F877" s="55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</row>
    <row r="878" spans="1:26" ht="14.25" customHeight="1" x14ac:dyDescent="0.25">
      <c r="A878" s="212"/>
      <c r="B878" s="32"/>
      <c r="C878" s="32"/>
      <c r="D878" s="55"/>
      <c r="E878" s="55"/>
      <c r="F878" s="55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</row>
    <row r="879" spans="1:26" ht="14.25" customHeight="1" x14ac:dyDescent="0.25">
      <c r="A879" s="212"/>
      <c r="B879" s="32"/>
      <c r="C879" s="32"/>
      <c r="D879" s="55"/>
      <c r="E879" s="55"/>
      <c r="F879" s="55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</row>
    <row r="880" spans="1:26" ht="14.25" customHeight="1" x14ac:dyDescent="0.25">
      <c r="A880" s="212"/>
      <c r="B880" s="32"/>
      <c r="C880" s="32"/>
      <c r="D880" s="55"/>
      <c r="E880" s="55"/>
      <c r="F880" s="55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</row>
    <row r="881" spans="1:26" ht="14.25" customHeight="1" x14ac:dyDescent="0.25">
      <c r="A881" s="212"/>
      <c r="B881" s="32"/>
      <c r="C881" s="32"/>
      <c r="D881" s="55"/>
      <c r="E881" s="55"/>
      <c r="F881" s="55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</row>
    <row r="882" spans="1:26" ht="14.25" customHeight="1" x14ac:dyDescent="0.25">
      <c r="A882" s="212"/>
      <c r="B882" s="32"/>
      <c r="C882" s="32"/>
      <c r="D882" s="55"/>
      <c r="E882" s="55"/>
      <c r="F882" s="55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</row>
    <row r="883" spans="1:26" ht="14.25" customHeight="1" x14ac:dyDescent="0.25">
      <c r="A883" s="212"/>
      <c r="B883" s="32"/>
      <c r="C883" s="32"/>
      <c r="D883" s="55"/>
      <c r="E883" s="55"/>
      <c r="F883" s="55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</row>
    <row r="884" spans="1:26" ht="14.25" customHeight="1" x14ac:dyDescent="0.25">
      <c r="A884" s="212"/>
      <c r="B884" s="32"/>
      <c r="C884" s="32"/>
      <c r="D884" s="55"/>
      <c r="E884" s="55"/>
      <c r="F884" s="55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</row>
    <row r="885" spans="1:26" ht="14.25" customHeight="1" x14ac:dyDescent="0.25">
      <c r="A885" s="212"/>
      <c r="B885" s="32"/>
      <c r="C885" s="32"/>
      <c r="D885" s="55"/>
      <c r="E885" s="55"/>
      <c r="F885" s="55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</row>
    <row r="886" spans="1:26" ht="14.25" customHeight="1" x14ac:dyDescent="0.25">
      <c r="A886" s="212"/>
      <c r="B886" s="32"/>
      <c r="C886" s="32"/>
      <c r="D886" s="55"/>
      <c r="E886" s="55"/>
      <c r="F886" s="55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</row>
    <row r="887" spans="1:26" ht="14.25" customHeight="1" x14ac:dyDescent="0.25">
      <c r="A887" s="212"/>
      <c r="B887" s="32"/>
      <c r="C887" s="32"/>
      <c r="D887" s="55"/>
      <c r="E887" s="55"/>
      <c r="F887" s="55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</row>
    <row r="888" spans="1:26" ht="14.25" customHeight="1" x14ac:dyDescent="0.25">
      <c r="A888" s="212"/>
      <c r="B888" s="32"/>
      <c r="C888" s="32"/>
      <c r="D888" s="55"/>
      <c r="E888" s="55"/>
      <c r="F888" s="55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</row>
    <row r="889" spans="1:26" ht="14.25" customHeight="1" x14ac:dyDescent="0.25">
      <c r="A889" s="212"/>
      <c r="B889" s="32"/>
      <c r="C889" s="32"/>
      <c r="D889" s="55"/>
      <c r="E889" s="55"/>
      <c r="F889" s="55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</row>
    <row r="890" spans="1:26" ht="14.25" customHeight="1" x14ac:dyDescent="0.25">
      <c r="A890" s="212"/>
      <c r="B890" s="32"/>
      <c r="C890" s="32"/>
      <c r="D890" s="55"/>
      <c r="E890" s="55"/>
      <c r="F890" s="55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</row>
    <row r="891" spans="1:26" ht="14.25" customHeight="1" x14ac:dyDescent="0.25">
      <c r="A891" s="212"/>
      <c r="B891" s="32"/>
      <c r="C891" s="32"/>
      <c r="D891" s="55"/>
      <c r="E891" s="55"/>
      <c r="F891" s="55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</row>
    <row r="892" spans="1:26" ht="14.25" customHeight="1" x14ac:dyDescent="0.25">
      <c r="A892" s="212"/>
      <c r="B892" s="32"/>
      <c r="C892" s="32"/>
      <c r="D892" s="55"/>
      <c r="E892" s="55"/>
      <c r="F892" s="55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</row>
    <row r="893" spans="1:26" ht="14.25" customHeight="1" x14ac:dyDescent="0.25">
      <c r="A893" s="212"/>
      <c r="B893" s="32"/>
      <c r="C893" s="32"/>
      <c r="D893" s="55"/>
      <c r="E893" s="55"/>
      <c r="F893" s="55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</row>
    <row r="894" spans="1:26" ht="14.25" customHeight="1" x14ac:dyDescent="0.25">
      <c r="A894" s="212"/>
      <c r="B894" s="32"/>
      <c r="C894" s="32"/>
      <c r="D894" s="55"/>
      <c r="E894" s="55"/>
      <c r="F894" s="55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</row>
    <row r="895" spans="1:26" ht="14.25" customHeight="1" x14ac:dyDescent="0.25">
      <c r="A895" s="212"/>
      <c r="B895" s="32"/>
      <c r="C895" s="32"/>
      <c r="D895" s="55"/>
      <c r="E895" s="55"/>
      <c r="F895" s="55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</row>
    <row r="896" spans="1:26" ht="14.25" customHeight="1" x14ac:dyDescent="0.25">
      <c r="A896" s="212"/>
      <c r="B896" s="32"/>
      <c r="C896" s="32"/>
      <c r="D896" s="55"/>
      <c r="E896" s="55"/>
      <c r="F896" s="55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</row>
    <row r="897" spans="1:26" ht="14.25" customHeight="1" x14ac:dyDescent="0.25">
      <c r="A897" s="212"/>
      <c r="B897" s="32"/>
      <c r="C897" s="32"/>
      <c r="D897" s="55"/>
      <c r="E897" s="55"/>
      <c r="F897" s="55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</row>
    <row r="898" spans="1:26" ht="14.25" customHeight="1" x14ac:dyDescent="0.25">
      <c r="A898" s="212"/>
      <c r="B898" s="32"/>
      <c r="C898" s="32"/>
      <c r="D898" s="55"/>
      <c r="E898" s="55"/>
      <c r="F898" s="55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</row>
    <row r="899" spans="1:26" ht="14.25" customHeight="1" x14ac:dyDescent="0.25">
      <c r="A899" s="212"/>
      <c r="B899" s="32"/>
      <c r="C899" s="32"/>
      <c r="D899" s="55"/>
      <c r="E899" s="55"/>
      <c r="F899" s="55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</row>
    <row r="900" spans="1:26" ht="14.25" customHeight="1" x14ac:dyDescent="0.25">
      <c r="A900" s="212"/>
      <c r="B900" s="32"/>
      <c r="C900" s="32"/>
      <c r="D900" s="55"/>
      <c r="E900" s="55"/>
      <c r="F900" s="55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</row>
    <row r="901" spans="1:26" ht="14.25" customHeight="1" x14ac:dyDescent="0.25">
      <c r="A901" s="212"/>
      <c r="B901" s="32"/>
      <c r="C901" s="32"/>
      <c r="D901" s="55"/>
      <c r="E901" s="55"/>
      <c r="F901" s="55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</row>
    <row r="902" spans="1:26" ht="14.25" customHeight="1" x14ac:dyDescent="0.25">
      <c r="A902" s="212"/>
      <c r="B902" s="32"/>
      <c r="C902" s="32"/>
      <c r="D902" s="55"/>
      <c r="E902" s="55"/>
      <c r="F902" s="55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</row>
    <row r="903" spans="1:26" ht="14.25" customHeight="1" x14ac:dyDescent="0.25">
      <c r="A903" s="212"/>
      <c r="B903" s="32"/>
      <c r="C903" s="32"/>
      <c r="D903" s="55"/>
      <c r="E903" s="55"/>
      <c r="F903" s="55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</row>
    <row r="904" spans="1:26" ht="14.25" customHeight="1" x14ac:dyDescent="0.25">
      <c r="A904" s="212"/>
      <c r="B904" s="32"/>
      <c r="C904" s="32"/>
      <c r="D904" s="55"/>
      <c r="E904" s="55"/>
      <c r="F904" s="55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</row>
    <row r="905" spans="1:26" ht="14.25" customHeight="1" x14ac:dyDescent="0.25">
      <c r="A905" s="212"/>
      <c r="B905" s="32"/>
      <c r="C905" s="32"/>
      <c r="D905" s="55"/>
      <c r="E905" s="55"/>
      <c r="F905" s="55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</row>
    <row r="906" spans="1:26" ht="14.25" customHeight="1" x14ac:dyDescent="0.25">
      <c r="A906" s="212"/>
      <c r="B906" s="32"/>
      <c r="C906" s="32"/>
      <c r="D906" s="55"/>
      <c r="E906" s="55"/>
      <c r="F906" s="55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</row>
    <row r="907" spans="1:26" ht="14.25" customHeight="1" x14ac:dyDescent="0.25">
      <c r="A907" s="212"/>
      <c r="B907" s="32"/>
      <c r="C907" s="32"/>
      <c r="D907" s="55"/>
      <c r="E907" s="55"/>
      <c r="F907" s="55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</row>
    <row r="908" spans="1:26" ht="14.25" customHeight="1" x14ac:dyDescent="0.25">
      <c r="A908" s="212"/>
      <c r="B908" s="32"/>
      <c r="C908" s="32"/>
      <c r="D908" s="55"/>
      <c r="E908" s="55"/>
      <c r="F908" s="55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</row>
    <row r="909" spans="1:26" ht="14.25" customHeight="1" x14ac:dyDescent="0.25">
      <c r="A909" s="212"/>
      <c r="B909" s="32"/>
      <c r="C909" s="32"/>
      <c r="D909" s="55"/>
      <c r="E909" s="55"/>
      <c r="F909" s="55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</row>
    <row r="910" spans="1:26" ht="14.25" customHeight="1" x14ac:dyDescent="0.25">
      <c r="A910" s="212"/>
      <c r="B910" s="32"/>
      <c r="C910" s="32"/>
      <c r="D910" s="55"/>
      <c r="E910" s="55"/>
      <c r="F910" s="55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</row>
    <row r="911" spans="1:26" ht="14.25" customHeight="1" x14ac:dyDescent="0.25">
      <c r="A911" s="212"/>
      <c r="B911" s="32"/>
      <c r="C911" s="32"/>
      <c r="D911" s="55"/>
      <c r="E911" s="55"/>
      <c r="F911" s="55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</row>
    <row r="912" spans="1:26" ht="14.25" customHeight="1" x14ac:dyDescent="0.25">
      <c r="A912" s="212"/>
      <c r="B912" s="32"/>
      <c r="C912" s="32"/>
      <c r="D912" s="55"/>
      <c r="E912" s="55"/>
      <c r="F912" s="55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</row>
    <row r="913" spans="1:26" ht="14.25" customHeight="1" x14ac:dyDescent="0.25">
      <c r="A913" s="212"/>
      <c r="B913" s="32"/>
      <c r="C913" s="32"/>
      <c r="D913" s="55"/>
      <c r="E913" s="55"/>
      <c r="F913" s="55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</row>
    <row r="914" spans="1:26" ht="14.25" customHeight="1" x14ac:dyDescent="0.25">
      <c r="A914" s="212"/>
      <c r="B914" s="32"/>
      <c r="C914" s="32"/>
      <c r="D914" s="55"/>
      <c r="E914" s="55"/>
      <c r="F914" s="55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</row>
    <row r="915" spans="1:26" ht="14.25" customHeight="1" x14ac:dyDescent="0.25">
      <c r="A915" s="212"/>
      <c r="B915" s="32"/>
      <c r="C915" s="32"/>
      <c r="D915" s="55"/>
      <c r="E915" s="55"/>
      <c r="F915" s="55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</row>
    <row r="916" spans="1:26" ht="14.25" customHeight="1" x14ac:dyDescent="0.25">
      <c r="A916" s="212"/>
      <c r="B916" s="32"/>
      <c r="C916" s="32"/>
      <c r="D916" s="55"/>
      <c r="E916" s="55"/>
      <c r="F916" s="55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</row>
    <row r="917" spans="1:26" ht="14.25" customHeight="1" x14ac:dyDescent="0.25">
      <c r="A917" s="212"/>
      <c r="B917" s="32"/>
      <c r="C917" s="32"/>
      <c r="D917" s="55"/>
      <c r="E917" s="55"/>
      <c r="F917" s="55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</row>
    <row r="918" spans="1:26" ht="14.25" customHeight="1" x14ac:dyDescent="0.25">
      <c r="A918" s="212"/>
      <c r="B918" s="32"/>
      <c r="C918" s="32"/>
      <c r="D918" s="55"/>
      <c r="E918" s="55"/>
      <c r="F918" s="55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</row>
    <row r="919" spans="1:26" ht="14.25" customHeight="1" x14ac:dyDescent="0.25">
      <c r="A919" s="212"/>
      <c r="B919" s="32"/>
      <c r="C919" s="32"/>
      <c r="D919" s="55"/>
      <c r="E919" s="55"/>
      <c r="F919" s="55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</row>
    <row r="920" spans="1:26" ht="14.25" customHeight="1" x14ac:dyDescent="0.25">
      <c r="A920" s="212"/>
      <c r="B920" s="32"/>
      <c r="C920" s="32"/>
      <c r="D920" s="55"/>
      <c r="E920" s="55"/>
      <c r="F920" s="55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</row>
    <row r="921" spans="1:26" ht="14.25" customHeight="1" x14ac:dyDescent="0.25">
      <c r="A921" s="212"/>
      <c r="B921" s="32"/>
      <c r="C921" s="32"/>
      <c r="D921" s="55"/>
      <c r="E921" s="55"/>
      <c r="F921" s="55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</row>
    <row r="922" spans="1:26" ht="14.25" customHeight="1" x14ac:dyDescent="0.25">
      <c r="A922" s="212"/>
      <c r="B922" s="32"/>
      <c r="C922" s="32"/>
      <c r="D922" s="55"/>
      <c r="E922" s="55"/>
      <c r="F922" s="55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</row>
    <row r="923" spans="1:26" ht="14.25" customHeight="1" x14ac:dyDescent="0.25">
      <c r="A923" s="212"/>
      <c r="B923" s="32"/>
      <c r="C923" s="32"/>
      <c r="D923" s="55"/>
      <c r="E923" s="55"/>
      <c r="F923" s="55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</row>
    <row r="924" spans="1:26" ht="14.25" customHeight="1" x14ac:dyDescent="0.25">
      <c r="A924" s="212"/>
      <c r="B924" s="32"/>
      <c r="C924" s="32"/>
      <c r="D924" s="55"/>
      <c r="E924" s="55"/>
      <c r="F924" s="55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</row>
    <row r="925" spans="1:26" ht="14.25" customHeight="1" x14ac:dyDescent="0.25">
      <c r="A925" s="212"/>
      <c r="B925" s="32"/>
      <c r="C925" s="32"/>
      <c r="D925" s="55"/>
      <c r="E925" s="55"/>
      <c r="F925" s="55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</row>
    <row r="926" spans="1:26" ht="14.25" customHeight="1" x14ac:dyDescent="0.25">
      <c r="A926" s="212"/>
      <c r="B926" s="32"/>
      <c r="C926" s="32"/>
      <c r="D926" s="55"/>
      <c r="E926" s="55"/>
      <c r="F926" s="55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</row>
    <row r="927" spans="1:26" ht="14.25" customHeight="1" x14ac:dyDescent="0.25">
      <c r="A927" s="212"/>
      <c r="B927" s="32"/>
      <c r="C927" s="32"/>
      <c r="D927" s="55"/>
      <c r="E927" s="55"/>
      <c r="F927" s="55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</row>
    <row r="928" spans="1:26" ht="14.25" customHeight="1" x14ac:dyDescent="0.25">
      <c r="A928" s="212"/>
      <c r="B928" s="32"/>
      <c r="C928" s="32"/>
      <c r="D928" s="55"/>
      <c r="E928" s="55"/>
      <c r="F928" s="55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</row>
    <row r="929" spans="1:26" ht="14.25" customHeight="1" x14ac:dyDescent="0.25">
      <c r="A929" s="212"/>
      <c r="B929" s="32"/>
      <c r="C929" s="32"/>
      <c r="D929" s="55"/>
      <c r="E929" s="55"/>
      <c r="F929" s="55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</row>
    <row r="930" spans="1:26" ht="14.25" customHeight="1" x14ac:dyDescent="0.25">
      <c r="A930" s="212"/>
      <c r="B930" s="32"/>
      <c r="C930" s="32"/>
      <c r="D930" s="55"/>
      <c r="E930" s="55"/>
      <c r="F930" s="55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</row>
    <row r="931" spans="1:26" ht="14.25" customHeight="1" x14ac:dyDescent="0.25">
      <c r="A931" s="212"/>
      <c r="B931" s="32"/>
      <c r="C931" s="32"/>
      <c r="D931" s="55"/>
      <c r="E931" s="55"/>
      <c r="F931" s="55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</row>
    <row r="932" spans="1:26" ht="14.25" customHeight="1" x14ac:dyDescent="0.25">
      <c r="A932" s="212"/>
      <c r="B932" s="32"/>
      <c r="C932" s="32"/>
      <c r="D932" s="55"/>
      <c r="E932" s="55"/>
      <c r="F932" s="55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</row>
    <row r="933" spans="1:26" ht="14.25" customHeight="1" x14ac:dyDescent="0.25">
      <c r="A933" s="212"/>
      <c r="B933" s="32"/>
      <c r="C933" s="32"/>
      <c r="D933" s="55"/>
      <c r="E933" s="55"/>
      <c r="F933" s="55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</row>
    <row r="934" spans="1:26" ht="14.25" customHeight="1" x14ac:dyDescent="0.25">
      <c r="A934" s="212"/>
      <c r="B934" s="32"/>
      <c r="C934" s="32"/>
      <c r="D934" s="55"/>
      <c r="E934" s="55"/>
      <c r="F934" s="55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</row>
    <row r="935" spans="1:26" ht="14.25" customHeight="1" x14ac:dyDescent="0.25">
      <c r="A935" s="212"/>
      <c r="B935" s="32"/>
      <c r="C935" s="32"/>
      <c r="D935" s="55"/>
      <c r="E935" s="55"/>
      <c r="F935" s="55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</row>
    <row r="936" spans="1:26" ht="14.25" customHeight="1" x14ac:dyDescent="0.25">
      <c r="A936" s="212"/>
      <c r="B936" s="32"/>
      <c r="C936" s="32"/>
      <c r="D936" s="55"/>
      <c r="E936" s="55"/>
      <c r="F936" s="55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</row>
    <row r="937" spans="1:26" ht="14.25" customHeight="1" x14ac:dyDescent="0.25">
      <c r="A937" s="212"/>
      <c r="B937" s="32"/>
      <c r="C937" s="32"/>
      <c r="D937" s="55"/>
      <c r="E937" s="55"/>
      <c r="F937" s="55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</row>
    <row r="938" spans="1:26" ht="14.25" customHeight="1" x14ac:dyDescent="0.25">
      <c r="A938" s="212"/>
      <c r="B938" s="32"/>
      <c r="C938" s="32"/>
      <c r="D938" s="55"/>
      <c r="E938" s="55"/>
      <c r="F938" s="55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</row>
    <row r="939" spans="1:26" ht="14.25" customHeight="1" x14ac:dyDescent="0.25">
      <c r="A939" s="212"/>
      <c r="B939" s="32"/>
      <c r="C939" s="32"/>
      <c r="D939" s="55"/>
      <c r="E939" s="55"/>
      <c r="F939" s="55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</row>
    <row r="940" spans="1:26" ht="14.25" customHeight="1" x14ac:dyDescent="0.25">
      <c r="A940" s="212"/>
      <c r="B940" s="32"/>
      <c r="C940" s="32"/>
      <c r="D940" s="55"/>
      <c r="E940" s="55"/>
      <c r="F940" s="55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</row>
    <row r="941" spans="1:26" ht="14.25" customHeight="1" x14ac:dyDescent="0.25">
      <c r="A941" s="212"/>
      <c r="B941" s="32"/>
      <c r="C941" s="32"/>
      <c r="D941" s="55"/>
      <c r="E941" s="55"/>
      <c r="F941" s="55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</row>
    <row r="942" spans="1:26" ht="14.25" customHeight="1" x14ac:dyDescent="0.25">
      <c r="A942" s="212"/>
      <c r="B942" s="32"/>
      <c r="C942" s="32"/>
      <c r="D942" s="55"/>
      <c r="E942" s="55"/>
      <c r="F942" s="55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</row>
    <row r="943" spans="1:26" ht="14.25" customHeight="1" x14ac:dyDescent="0.25">
      <c r="A943" s="212"/>
      <c r="B943" s="32"/>
      <c r="C943" s="32"/>
      <c r="D943" s="55"/>
      <c r="E943" s="55"/>
      <c r="F943" s="55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</row>
    <row r="944" spans="1:26" ht="14.25" customHeight="1" x14ac:dyDescent="0.25">
      <c r="A944" s="212"/>
      <c r="B944" s="32"/>
      <c r="C944" s="32"/>
      <c r="D944" s="55"/>
      <c r="E944" s="55"/>
      <c r="F944" s="55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</row>
    <row r="945" spans="1:26" ht="14.25" customHeight="1" x14ac:dyDescent="0.25">
      <c r="A945" s="212"/>
      <c r="B945" s="32"/>
      <c r="C945" s="32"/>
      <c r="D945" s="55"/>
      <c r="E945" s="55"/>
      <c r="F945" s="55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</row>
    <row r="946" spans="1:26" ht="14.25" customHeight="1" x14ac:dyDescent="0.25">
      <c r="A946" s="212"/>
      <c r="B946" s="32"/>
      <c r="C946" s="32"/>
      <c r="D946" s="55"/>
      <c r="E946" s="55"/>
      <c r="F946" s="55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</row>
    <row r="947" spans="1:26" ht="14.25" customHeight="1" x14ac:dyDescent="0.25">
      <c r="A947" s="212"/>
      <c r="B947" s="32"/>
      <c r="C947" s="32"/>
      <c r="D947" s="55"/>
      <c r="E947" s="55"/>
      <c r="F947" s="55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</row>
    <row r="948" spans="1:26" ht="14.25" customHeight="1" x14ac:dyDescent="0.25">
      <c r="A948" s="212"/>
      <c r="B948" s="32"/>
      <c r="C948" s="32"/>
      <c r="D948" s="55"/>
      <c r="E948" s="55"/>
      <c r="F948" s="55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</row>
    <row r="949" spans="1:26" ht="14.25" customHeight="1" x14ac:dyDescent="0.25">
      <c r="A949" s="212"/>
      <c r="B949" s="32"/>
      <c r="C949" s="32"/>
      <c r="D949" s="55"/>
      <c r="E949" s="55"/>
      <c r="F949" s="55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</row>
    <row r="950" spans="1:26" ht="14.25" customHeight="1" x14ac:dyDescent="0.25">
      <c r="A950" s="212"/>
      <c r="B950" s="32"/>
      <c r="C950" s="32"/>
      <c r="D950" s="55"/>
      <c r="E950" s="55"/>
      <c r="F950" s="55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</row>
    <row r="951" spans="1:26" ht="14.25" customHeight="1" x14ac:dyDescent="0.25">
      <c r="A951" s="212"/>
      <c r="B951" s="32"/>
      <c r="C951" s="32"/>
      <c r="D951" s="55"/>
      <c r="E951" s="55"/>
      <c r="F951" s="55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</row>
    <row r="952" spans="1:26" ht="14.25" customHeight="1" x14ac:dyDescent="0.25">
      <c r="A952" s="212"/>
      <c r="B952" s="32"/>
      <c r="C952" s="32"/>
      <c r="D952" s="55"/>
      <c r="E952" s="55"/>
      <c r="F952" s="55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</row>
    <row r="953" spans="1:26" ht="14.25" customHeight="1" x14ac:dyDescent="0.25">
      <c r="A953" s="212"/>
      <c r="B953" s="32"/>
      <c r="C953" s="32"/>
      <c r="D953" s="55"/>
      <c r="E953" s="55"/>
      <c r="F953" s="55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</row>
    <row r="954" spans="1:26" ht="14.25" customHeight="1" x14ac:dyDescent="0.25">
      <c r="A954" s="212"/>
      <c r="B954" s="32"/>
      <c r="C954" s="32"/>
      <c r="D954" s="55"/>
      <c r="E954" s="55"/>
      <c r="F954" s="55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</row>
    <row r="955" spans="1:26" ht="14.25" customHeight="1" x14ac:dyDescent="0.25">
      <c r="A955" s="212"/>
      <c r="B955" s="32"/>
      <c r="C955" s="32"/>
      <c r="D955" s="55"/>
      <c r="E955" s="55"/>
      <c r="F955" s="55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</row>
    <row r="956" spans="1:26" ht="14.25" customHeight="1" x14ac:dyDescent="0.25">
      <c r="A956" s="212"/>
      <c r="B956" s="32"/>
      <c r="C956" s="32"/>
      <c r="D956" s="55"/>
      <c r="E956" s="55"/>
      <c r="F956" s="55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</row>
    <row r="957" spans="1:26" ht="14.25" customHeight="1" x14ac:dyDescent="0.25">
      <c r="A957" s="212"/>
      <c r="B957" s="32"/>
      <c r="C957" s="32"/>
      <c r="D957" s="55"/>
      <c r="E957" s="55"/>
      <c r="F957" s="55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</row>
    <row r="958" spans="1:26" ht="14.25" customHeight="1" x14ac:dyDescent="0.25">
      <c r="A958" s="212"/>
      <c r="B958" s="32"/>
      <c r="C958" s="32"/>
      <c r="D958" s="55"/>
      <c r="E958" s="55"/>
      <c r="F958" s="55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</row>
    <row r="959" spans="1:26" ht="14.25" customHeight="1" x14ac:dyDescent="0.25">
      <c r="A959" s="212"/>
      <c r="B959" s="32"/>
      <c r="C959" s="32"/>
      <c r="D959" s="55"/>
      <c r="E959" s="55"/>
      <c r="F959" s="55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</row>
    <row r="960" spans="1:26" ht="14.25" customHeight="1" x14ac:dyDescent="0.25">
      <c r="A960" s="212"/>
      <c r="B960" s="32"/>
      <c r="C960" s="32"/>
      <c r="D960" s="55"/>
      <c r="E960" s="55"/>
      <c r="F960" s="55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</row>
    <row r="961" spans="1:26" ht="14.25" customHeight="1" x14ac:dyDescent="0.25">
      <c r="A961" s="212"/>
      <c r="B961" s="32"/>
      <c r="C961" s="32"/>
      <c r="D961" s="55"/>
      <c r="E961" s="55"/>
      <c r="F961" s="55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</row>
    <row r="962" spans="1:26" ht="14.25" customHeight="1" x14ac:dyDescent="0.25">
      <c r="A962" s="212"/>
      <c r="B962" s="32"/>
      <c r="C962" s="32"/>
      <c r="D962" s="55"/>
      <c r="E962" s="55"/>
      <c r="F962" s="55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</row>
    <row r="963" spans="1:26" ht="14.25" customHeight="1" x14ac:dyDescent="0.25">
      <c r="A963" s="212"/>
      <c r="B963" s="32"/>
      <c r="C963" s="32"/>
      <c r="D963" s="55"/>
      <c r="E963" s="55"/>
      <c r="F963" s="55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</row>
    <row r="964" spans="1:26" ht="14.25" customHeight="1" x14ac:dyDescent="0.25">
      <c r="A964" s="212"/>
      <c r="B964" s="32"/>
      <c r="C964" s="32"/>
      <c r="D964" s="55"/>
      <c r="E964" s="55"/>
      <c r="F964" s="55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</row>
    <row r="965" spans="1:26" ht="14.25" customHeight="1" x14ac:dyDescent="0.25">
      <c r="A965" s="212"/>
      <c r="B965" s="32"/>
      <c r="C965" s="32"/>
      <c r="D965" s="55"/>
      <c r="E965" s="55"/>
      <c r="F965" s="55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</row>
    <row r="966" spans="1:26" ht="14.25" customHeight="1" x14ac:dyDescent="0.25">
      <c r="A966" s="212"/>
      <c r="B966" s="32"/>
      <c r="C966" s="32"/>
      <c r="D966" s="55"/>
      <c r="E966" s="55"/>
      <c r="F966" s="55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</row>
    <row r="967" spans="1:26" ht="14.25" customHeight="1" x14ac:dyDescent="0.25">
      <c r="A967" s="212"/>
      <c r="B967" s="32"/>
      <c r="C967" s="32"/>
      <c r="D967" s="55"/>
      <c r="E967" s="55"/>
      <c r="F967" s="55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</row>
    <row r="968" spans="1:26" ht="14.25" customHeight="1" x14ac:dyDescent="0.25">
      <c r="A968" s="212"/>
      <c r="B968" s="32"/>
      <c r="C968" s="32"/>
      <c r="D968" s="55"/>
      <c r="E968" s="55"/>
      <c r="F968" s="55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</row>
    <row r="969" spans="1:26" ht="14.25" customHeight="1" x14ac:dyDescent="0.25">
      <c r="A969" s="212"/>
      <c r="B969" s="32"/>
      <c r="C969" s="32"/>
      <c r="D969" s="55"/>
      <c r="E969" s="55"/>
      <c r="F969" s="55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</row>
    <row r="970" spans="1:26" ht="14.25" customHeight="1" x14ac:dyDescent="0.25">
      <c r="A970" s="212"/>
      <c r="B970" s="32"/>
      <c r="C970" s="32"/>
      <c r="D970" s="55"/>
      <c r="E970" s="55"/>
      <c r="F970" s="55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</row>
    <row r="971" spans="1:26" ht="14.25" customHeight="1" x14ac:dyDescent="0.25">
      <c r="A971" s="212"/>
      <c r="B971" s="32"/>
      <c r="C971" s="32"/>
      <c r="D971" s="55"/>
      <c r="E971" s="55"/>
      <c r="F971" s="55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</row>
    <row r="972" spans="1:26" ht="14.25" customHeight="1" x14ac:dyDescent="0.25">
      <c r="A972" s="212"/>
      <c r="B972" s="32"/>
      <c r="C972" s="32"/>
      <c r="D972" s="55"/>
      <c r="E972" s="55"/>
      <c r="F972" s="55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</row>
    <row r="973" spans="1:26" ht="14.25" customHeight="1" x14ac:dyDescent="0.25">
      <c r="A973" s="212"/>
      <c r="B973" s="32"/>
      <c r="C973" s="32"/>
      <c r="D973" s="55"/>
      <c r="E973" s="55"/>
      <c r="F973" s="55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</row>
    <row r="974" spans="1:26" ht="14.25" customHeight="1" x14ac:dyDescent="0.25">
      <c r="A974" s="212"/>
      <c r="B974" s="32"/>
      <c r="C974" s="32"/>
      <c r="D974" s="55"/>
      <c r="E974" s="55"/>
      <c r="F974" s="55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</row>
    <row r="975" spans="1:26" ht="14.25" customHeight="1" x14ac:dyDescent="0.25">
      <c r="A975" s="212"/>
      <c r="B975" s="32"/>
      <c r="C975" s="32"/>
      <c r="D975" s="55"/>
      <c r="E975" s="55"/>
      <c r="F975" s="55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</row>
    <row r="976" spans="1:26" ht="14.25" customHeight="1" x14ac:dyDescent="0.25">
      <c r="A976" s="212"/>
      <c r="B976" s="32"/>
      <c r="C976" s="32"/>
      <c r="D976" s="55"/>
      <c r="E976" s="55"/>
      <c r="F976" s="55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</row>
    <row r="977" spans="1:26" ht="14.25" customHeight="1" x14ac:dyDescent="0.25">
      <c r="A977" s="212"/>
      <c r="B977" s="32"/>
      <c r="C977" s="32"/>
      <c r="D977" s="55"/>
      <c r="E977" s="55"/>
      <c r="F977" s="55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</row>
    <row r="978" spans="1:26" ht="14.25" customHeight="1" x14ac:dyDescent="0.25">
      <c r="A978" s="212"/>
      <c r="B978" s="32"/>
      <c r="C978" s="32"/>
      <c r="D978" s="55"/>
      <c r="E978" s="55"/>
      <c r="F978" s="55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</row>
    <row r="979" spans="1:26" ht="14.25" customHeight="1" x14ac:dyDescent="0.25">
      <c r="A979" s="212"/>
      <c r="B979" s="32"/>
      <c r="C979" s="32"/>
      <c r="D979" s="55"/>
      <c r="E979" s="55"/>
      <c r="F979" s="55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</row>
    <row r="980" spans="1:26" ht="14.25" customHeight="1" x14ac:dyDescent="0.25">
      <c r="A980" s="212"/>
      <c r="B980" s="32"/>
      <c r="C980" s="32"/>
      <c r="D980" s="55"/>
      <c r="E980" s="55"/>
      <c r="F980" s="55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</row>
    <row r="981" spans="1:26" ht="14.25" customHeight="1" x14ac:dyDescent="0.25">
      <c r="A981" s="212"/>
      <c r="B981" s="32"/>
      <c r="C981" s="32"/>
      <c r="D981" s="55"/>
      <c r="E981" s="55"/>
      <c r="F981" s="55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</row>
    <row r="982" spans="1:26" ht="14.25" customHeight="1" x14ac:dyDescent="0.25">
      <c r="A982" s="212"/>
      <c r="B982" s="32"/>
      <c r="C982" s="32"/>
      <c r="D982" s="55"/>
      <c r="E982" s="55"/>
      <c r="F982" s="55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</row>
    <row r="983" spans="1:26" ht="14.25" customHeight="1" x14ac:dyDescent="0.25">
      <c r="A983" s="212"/>
      <c r="B983" s="32"/>
      <c r="C983" s="32"/>
      <c r="D983" s="55"/>
      <c r="E983" s="55"/>
      <c r="F983" s="55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</row>
    <row r="984" spans="1:26" ht="14.25" customHeight="1" x14ac:dyDescent="0.25">
      <c r="A984" s="212"/>
      <c r="B984" s="32"/>
      <c r="C984" s="32"/>
      <c r="D984" s="55"/>
      <c r="E984" s="55"/>
      <c r="F984" s="55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</row>
    <row r="985" spans="1:26" ht="14.25" customHeight="1" x14ac:dyDescent="0.25">
      <c r="A985" s="212"/>
      <c r="B985" s="32"/>
      <c r="C985" s="32"/>
      <c r="D985" s="55"/>
      <c r="E985" s="55"/>
      <c r="F985" s="55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</row>
    <row r="986" spans="1:26" ht="14.25" customHeight="1" x14ac:dyDescent="0.25">
      <c r="A986" s="212"/>
      <c r="B986" s="32"/>
      <c r="C986" s="32"/>
      <c r="D986" s="55"/>
      <c r="E986" s="55"/>
      <c r="F986" s="55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</row>
    <row r="987" spans="1:26" ht="14.25" customHeight="1" x14ac:dyDescent="0.25">
      <c r="A987" s="212"/>
      <c r="B987" s="32"/>
      <c r="C987" s="32"/>
      <c r="D987" s="55"/>
      <c r="E987" s="55"/>
      <c r="F987" s="55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</row>
    <row r="988" spans="1:26" ht="14.25" customHeight="1" x14ac:dyDescent="0.25">
      <c r="A988" s="212"/>
      <c r="B988" s="32"/>
      <c r="C988" s="32"/>
      <c r="D988" s="55"/>
      <c r="E988" s="55"/>
      <c r="F988" s="55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</row>
    <row r="989" spans="1:26" ht="14.25" customHeight="1" x14ac:dyDescent="0.25">
      <c r="A989" s="212"/>
      <c r="B989" s="32"/>
      <c r="C989" s="32"/>
      <c r="D989" s="55"/>
      <c r="E989" s="55"/>
      <c r="F989" s="55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</row>
    <row r="990" spans="1:26" ht="14.25" customHeight="1" x14ac:dyDescent="0.25">
      <c r="A990" s="212"/>
      <c r="B990" s="32"/>
      <c r="C990" s="32"/>
      <c r="D990" s="55"/>
      <c r="E990" s="55"/>
      <c r="F990" s="55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</row>
    <row r="991" spans="1:26" ht="14.25" customHeight="1" x14ac:dyDescent="0.25">
      <c r="A991" s="212"/>
      <c r="B991" s="32"/>
      <c r="C991" s="32"/>
      <c r="D991" s="55"/>
      <c r="E991" s="55"/>
      <c r="F991" s="55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</row>
    <row r="992" spans="1:26" ht="14.25" customHeight="1" x14ac:dyDescent="0.25">
      <c r="A992" s="212"/>
      <c r="B992" s="32"/>
      <c r="C992" s="32"/>
      <c r="D992" s="55"/>
      <c r="E992" s="55"/>
      <c r="F992" s="55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</row>
    <row r="993" spans="1:26" ht="14.25" customHeight="1" x14ac:dyDescent="0.25">
      <c r="A993" s="212"/>
      <c r="B993" s="32"/>
      <c r="C993" s="32"/>
      <c r="D993" s="55"/>
      <c r="E993" s="55"/>
      <c r="F993" s="55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</row>
    <row r="994" spans="1:26" ht="14.25" customHeight="1" x14ac:dyDescent="0.25">
      <c r="A994" s="212"/>
      <c r="B994" s="32"/>
      <c r="C994" s="32"/>
      <c r="D994" s="55"/>
      <c r="E994" s="55"/>
      <c r="F994" s="55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</row>
    <row r="995" spans="1:26" ht="14.25" customHeight="1" x14ac:dyDescent="0.25">
      <c r="A995" s="212"/>
      <c r="B995" s="32"/>
      <c r="C995" s="32"/>
      <c r="D995" s="55"/>
      <c r="E995" s="55"/>
      <c r="F995" s="55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</row>
    <row r="996" spans="1:26" ht="14.25" customHeight="1" x14ac:dyDescent="0.25">
      <c r="A996" s="212"/>
      <c r="B996" s="32"/>
      <c r="C996" s="32"/>
      <c r="D996" s="55"/>
      <c r="E996" s="55"/>
      <c r="F996" s="55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</row>
    <row r="997" spans="1:26" ht="14.25" customHeight="1" x14ac:dyDescent="0.25">
      <c r="A997" s="212"/>
      <c r="B997" s="32"/>
      <c r="C997" s="32"/>
      <c r="D997" s="55"/>
      <c r="E997" s="55"/>
      <c r="F997" s="55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</row>
    <row r="998" spans="1:26" ht="14.25" customHeight="1" x14ac:dyDescent="0.25">
      <c r="A998" s="212"/>
      <c r="B998" s="32"/>
      <c r="C998" s="32"/>
      <c r="D998" s="55"/>
      <c r="E998" s="55"/>
      <c r="F998" s="55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</row>
    <row r="999" spans="1:26" ht="14.25" customHeight="1" x14ac:dyDescent="0.25">
      <c r="A999" s="212"/>
      <c r="B999" s="32"/>
      <c r="C999" s="32"/>
      <c r="D999" s="55"/>
      <c r="E999" s="55"/>
      <c r="F999" s="55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</row>
    <row r="1000" spans="1:26" ht="14.25" customHeight="1" x14ac:dyDescent="0.25">
      <c r="A1000" s="212"/>
      <c r="B1000" s="32"/>
      <c r="C1000" s="32"/>
      <c r="D1000" s="55"/>
      <c r="E1000" s="55"/>
      <c r="F1000" s="55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</row>
  </sheetData>
  <mergeCells count="69">
    <mergeCell ref="B84:C84"/>
    <mergeCell ref="B69:C69"/>
    <mergeCell ref="B70:C70"/>
    <mergeCell ref="B71:C71"/>
    <mergeCell ref="B72:C72"/>
    <mergeCell ref="B73:C73"/>
    <mergeCell ref="B74:C74"/>
    <mergeCell ref="B76:C76"/>
    <mergeCell ref="B77:C77"/>
    <mergeCell ref="B78:C78"/>
    <mergeCell ref="B79:C79"/>
    <mergeCell ref="B80:C80"/>
    <mergeCell ref="B82:C82"/>
    <mergeCell ref="B44:C44"/>
    <mergeCell ref="B47:C47"/>
    <mergeCell ref="B48:C48"/>
    <mergeCell ref="B49:C49"/>
    <mergeCell ref="B50:C50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2:C22"/>
    <mergeCell ref="B23:C23"/>
    <mergeCell ref="B24:C24"/>
    <mergeCell ref="B26:C26"/>
    <mergeCell ref="B33:C33"/>
    <mergeCell ref="B17:C17"/>
    <mergeCell ref="B18:C18"/>
    <mergeCell ref="B19:C19"/>
    <mergeCell ref="B20:C20"/>
    <mergeCell ref="B21:C21"/>
    <mergeCell ref="A2:A4"/>
    <mergeCell ref="B2:C4"/>
    <mergeCell ref="D2:F2"/>
    <mergeCell ref="D4:F4"/>
    <mergeCell ref="B5:C5"/>
    <mergeCell ref="B62:C62"/>
    <mergeCell ref="B64:C64"/>
    <mergeCell ref="B66:C66"/>
    <mergeCell ref="B67:C67"/>
    <mergeCell ref="D1:F1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56:C56"/>
    <mergeCell ref="B57:C57"/>
    <mergeCell ref="B58:C58"/>
    <mergeCell ref="B59:C59"/>
    <mergeCell ref="B61:C61"/>
    <mergeCell ref="B51:C51"/>
    <mergeCell ref="B52:C52"/>
    <mergeCell ref="B53:C53"/>
    <mergeCell ref="B54:C54"/>
    <mergeCell ref="B55:C55"/>
  </mergeCells>
  <printOptions horizontalCentered="1"/>
  <pageMargins left="0.70866141732283472" right="0.31496062992125984" top="0.55118110236220474" bottom="0.15748031496062992" header="0" footer="0"/>
  <pageSetup paperSize="9" orientation="portrait"/>
  <headerFooter>
    <oddHeader>&amp;CMartonvásár Város Önkormányzatának kiadásai 2020. Polgármesteri Hivatal&amp;R 6.a melléklet</oddHead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.75" customWidth="1"/>
    <col min="2" max="2" width="48" customWidth="1"/>
    <col min="3" max="3" width="9.125" customWidth="1"/>
    <col min="4" max="4" width="8" customWidth="1"/>
    <col min="5" max="5" width="7.875" customWidth="1"/>
    <col min="6" max="26" width="8" customWidth="1"/>
  </cols>
  <sheetData>
    <row r="1" spans="1:26" ht="15.75" customHeight="1" x14ac:dyDescent="0.25">
      <c r="A1" s="756" t="s">
        <v>60</v>
      </c>
      <c r="B1" s="751"/>
      <c r="C1" s="751"/>
      <c r="D1" s="751"/>
      <c r="E1" s="75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/>
      <c r="V1" s="7"/>
      <c r="W1" s="7"/>
      <c r="X1" s="7"/>
      <c r="Y1" s="7"/>
      <c r="Z1" s="7"/>
    </row>
    <row r="2" spans="1:26" ht="15.75" customHeight="1" x14ac:dyDescent="0.25">
      <c r="A2" s="757" t="s">
        <v>61</v>
      </c>
      <c r="B2" s="751"/>
      <c r="C2" s="7"/>
      <c r="D2" s="9"/>
      <c r="E2" s="10" t="s">
        <v>62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7"/>
      <c r="W2" s="7"/>
      <c r="X2" s="7"/>
      <c r="Y2" s="7"/>
      <c r="Z2" s="7"/>
    </row>
    <row r="3" spans="1:26" ht="35.25" customHeight="1" x14ac:dyDescent="0.25">
      <c r="A3" s="11"/>
      <c r="B3" s="11" t="s">
        <v>63</v>
      </c>
      <c r="C3" s="12" t="s">
        <v>64</v>
      </c>
      <c r="D3" s="11" t="s">
        <v>65</v>
      </c>
      <c r="E3" s="11" t="s">
        <v>66</v>
      </c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.75" x14ac:dyDescent="0.25">
      <c r="A4" s="13" t="s">
        <v>67</v>
      </c>
      <c r="B4" s="14" t="s">
        <v>68</v>
      </c>
      <c r="C4" s="15">
        <f t="shared" ref="C4:E4" si="0">+C7+C8+C13+C14</f>
        <v>948716</v>
      </c>
      <c r="D4" s="15">
        <f t="shared" si="0"/>
        <v>13097</v>
      </c>
      <c r="E4" s="15">
        <f t="shared" si="0"/>
        <v>961813</v>
      </c>
      <c r="F4" s="16"/>
      <c r="G4" s="16"/>
      <c r="H4" s="16"/>
      <c r="I4" s="16"/>
      <c r="J4" s="16"/>
      <c r="K4" s="16"/>
      <c r="L4" s="16"/>
      <c r="M4" s="16"/>
      <c r="N4" s="16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2" customHeight="1" x14ac:dyDescent="0.2">
      <c r="A5" s="18" t="s">
        <v>69</v>
      </c>
      <c r="B5" s="19" t="s">
        <v>70</v>
      </c>
      <c r="C5" s="20">
        <f>+'3.mell. Bevétel'!C11</f>
        <v>501609</v>
      </c>
      <c r="D5" s="20">
        <f>+'3.mell. Bevétel'!D11</f>
        <v>7505</v>
      </c>
      <c r="E5" s="20">
        <f>+'3.mell. Bevétel'!E11</f>
        <v>509114</v>
      </c>
      <c r="F5" s="6"/>
      <c r="G5" s="6"/>
      <c r="H5" s="6"/>
      <c r="I5" s="6"/>
      <c r="J5" s="6"/>
      <c r="K5" s="6"/>
      <c r="L5" s="6"/>
      <c r="M5" s="6"/>
      <c r="N5" s="6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6.25" customHeight="1" x14ac:dyDescent="0.2">
      <c r="A6" s="22" t="s">
        <v>71</v>
      </c>
      <c r="B6" s="19" t="s">
        <v>72</v>
      </c>
      <c r="C6" s="20">
        <f>+'3.mell. Bevétel'!C12+'6.mell Int.összesen'!D15</f>
        <v>28816</v>
      </c>
      <c r="D6" s="20">
        <f>+'3.mell. Bevétel'!D12+'6.mell Int.összesen'!E15</f>
        <v>1204</v>
      </c>
      <c r="E6" s="20">
        <f>+'3.mell. Bevétel'!E12+'6.mell Int.összesen'!F15</f>
        <v>30020</v>
      </c>
      <c r="F6" s="6"/>
      <c r="G6" s="6"/>
      <c r="H6" s="6"/>
      <c r="I6" s="6"/>
      <c r="J6" s="6"/>
      <c r="K6" s="6"/>
      <c r="L6" s="6"/>
      <c r="M6" s="6"/>
      <c r="N6" s="6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" customHeight="1" x14ac:dyDescent="0.2">
      <c r="A7" s="23" t="s">
        <v>73</v>
      </c>
      <c r="B7" s="24" t="s">
        <v>74</v>
      </c>
      <c r="C7" s="25">
        <f t="shared" ref="C7:E7" si="1">+C5+C6</f>
        <v>530425</v>
      </c>
      <c r="D7" s="25">
        <f t="shared" si="1"/>
        <v>8709</v>
      </c>
      <c r="E7" s="25">
        <f t="shared" si="1"/>
        <v>539134</v>
      </c>
      <c r="F7" s="16"/>
      <c r="G7" s="16"/>
      <c r="H7" s="16"/>
      <c r="I7" s="16"/>
      <c r="J7" s="16"/>
      <c r="K7" s="16"/>
      <c r="L7" s="16"/>
      <c r="M7" s="16"/>
      <c r="N7" s="1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" customHeight="1" x14ac:dyDescent="0.2">
      <c r="A8" s="34" t="s">
        <v>75</v>
      </c>
      <c r="B8" s="24" t="s">
        <v>76</v>
      </c>
      <c r="C8" s="25">
        <f t="shared" ref="C8:E8" si="2">SUM(C9:C12)</f>
        <v>344291</v>
      </c>
      <c r="D8" s="25">
        <f t="shared" si="2"/>
        <v>568</v>
      </c>
      <c r="E8" s="25">
        <f t="shared" si="2"/>
        <v>344859</v>
      </c>
      <c r="F8" s="6"/>
      <c r="G8" s="6"/>
      <c r="H8" s="6"/>
      <c r="I8" s="6"/>
      <c r="J8" s="6"/>
      <c r="K8" s="6"/>
      <c r="L8" s="6"/>
      <c r="M8" s="6"/>
      <c r="N8" s="6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" customHeight="1" x14ac:dyDescent="0.2">
      <c r="A9" s="18" t="s">
        <v>77</v>
      </c>
      <c r="B9" s="19" t="s">
        <v>78</v>
      </c>
      <c r="C9" s="25">
        <f>+'3.mell. Bevétel'!C40</f>
        <v>0</v>
      </c>
      <c r="D9" s="25">
        <f>+'3.mell. Bevétel'!D40</f>
        <v>0</v>
      </c>
      <c r="E9" s="25">
        <f>+'3.mell. Bevétel'!E40</f>
        <v>0</v>
      </c>
      <c r="F9" s="6"/>
      <c r="G9" s="6"/>
      <c r="H9" s="6"/>
      <c r="I9" s="6"/>
      <c r="J9" s="6"/>
      <c r="K9" s="6"/>
      <c r="L9" s="6"/>
      <c r="M9" s="6"/>
      <c r="N9" s="6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" customHeight="1" x14ac:dyDescent="0.2">
      <c r="A10" s="22" t="s">
        <v>79</v>
      </c>
      <c r="B10" s="19" t="s">
        <v>80</v>
      </c>
      <c r="C10" s="25">
        <f>+'3.mell. Bevétel'!C43</f>
        <v>157800</v>
      </c>
      <c r="D10" s="25">
        <f>+'3.mell. Bevétel'!D43</f>
        <v>0</v>
      </c>
      <c r="E10" s="25">
        <f>+'3.mell. Bevétel'!E43</f>
        <v>157800</v>
      </c>
      <c r="F10" s="6"/>
      <c r="G10" s="6"/>
      <c r="H10" s="6"/>
      <c r="I10" s="6"/>
      <c r="J10" s="6"/>
      <c r="K10" s="6"/>
      <c r="L10" s="6"/>
      <c r="M10" s="6"/>
      <c r="N10" s="6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" customHeight="1" x14ac:dyDescent="0.2">
      <c r="A11" s="18" t="s">
        <v>81</v>
      </c>
      <c r="B11" s="19" t="s">
        <v>82</v>
      </c>
      <c r="C11" s="25">
        <f>+'3.mell. Bevétel'!C52</f>
        <v>168600</v>
      </c>
      <c r="D11" s="25">
        <f>+'3.mell. Bevétel'!D52</f>
        <v>0</v>
      </c>
      <c r="E11" s="25">
        <f>+'3.mell. Bevétel'!E52</f>
        <v>168600</v>
      </c>
      <c r="F11" s="6"/>
      <c r="G11" s="6"/>
      <c r="H11" s="6"/>
      <c r="I11" s="6"/>
      <c r="J11" s="6"/>
      <c r="K11" s="6"/>
      <c r="L11" s="6"/>
      <c r="M11" s="6"/>
      <c r="N11" s="6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" customHeight="1" x14ac:dyDescent="0.2">
      <c r="A12" s="22" t="s">
        <v>84</v>
      </c>
      <c r="B12" s="19" t="s">
        <v>85</v>
      </c>
      <c r="C12" s="25">
        <f>+'3.mell. Bevétel'!C53</f>
        <v>17891</v>
      </c>
      <c r="D12" s="25">
        <f>+'3.mell. Bevétel'!D53</f>
        <v>568</v>
      </c>
      <c r="E12" s="25">
        <f>+'3.mell. Bevétel'!E53</f>
        <v>18459</v>
      </c>
      <c r="F12" s="6"/>
      <c r="G12" s="6"/>
      <c r="H12" s="6"/>
      <c r="I12" s="6"/>
      <c r="J12" s="6"/>
      <c r="K12" s="6"/>
      <c r="L12" s="6"/>
      <c r="M12" s="6"/>
      <c r="N12" s="6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" customHeight="1" x14ac:dyDescent="0.2">
      <c r="A13" s="23">
        <v>3</v>
      </c>
      <c r="B13" s="24" t="s">
        <v>89</v>
      </c>
      <c r="C13" s="25">
        <f>+'3.mell. Bevétel'!C65+'6.mell Int.összesen'!D36</f>
        <v>73257</v>
      </c>
      <c r="D13" s="25">
        <f>+'3.mell. Bevétel'!D65+'6.mell Int.összesen'!E36</f>
        <v>3820</v>
      </c>
      <c r="E13" s="25">
        <f>+'3.mell. Bevétel'!E65+'6.mell Int.összesen'!F36</f>
        <v>77077</v>
      </c>
      <c r="F13" s="6"/>
      <c r="G13" s="6"/>
      <c r="H13" s="6"/>
      <c r="I13" s="6"/>
      <c r="J13" s="6"/>
      <c r="K13" s="6"/>
      <c r="L13" s="6"/>
      <c r="M13" s="6"/>
      <c r="N13" s="6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" customHeight="1" x14ac:dyDescent="0.2">
      <c r="A14" s="34">
        <v>4</v>
      </c>
      <c r="B14" s="24" t="s">
        <v>91</v>
      </c>
      <c r="C14" s="25">
        <f>+'3.mell. Bevétel'!C69+'6.mell Int.összesen'!D39</f>
        <v>743</v>
      </c>
      <c r="D14" s="25">
        <f>+'3.mell. Bevétel'!D69+'6.mell Int.összesen'!E39</f>
        <v>0</v>
      </c>
      <c r="E14" s="25">
        <f>+'3.mell. Bevétel'!E69+'6.mell Int.összesen'!F39</f>
        <v>743</v>
      </c>
      <c r="F14" s="6"/>
      <c r="G14" s="6"/>
      <c r="H14" s="6"/>
      <c r="I14" s="6"/>
      <c r="J14" s="6"/>
      <c r="K14" s="6"/>
      <c r="L14" s="6"/>
      <c r="M14" s="6"/>
      <c r="N14" s="6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" customHeight="1" x14ac:dyDescent="0.2">
      <c r="A15" s="41" t="s">
        <v>93</v>
      </c>
      <c r="B15" s="14" t="s">
        <v>94</v>
      </c>
      <c r="C15" s="43">
        <f t="shared" ref="C15:E15" si="3">SUM(C16:C18)</f>
        <v>150106</v>
      </c>
      <c r="D15" s="43">
        <f t="shared" si="3"/>
        <v>0</v>
      </c>
      <c r="E15" s="43">
        <f t="shared" si="3"/>
        <v>150106</v>
      </c>
      <c r="F15" s="16"/>
      <c r="G15" s="16"/>
      <c r="H15" s="16"/>
      <c r="I15" s="16"/>
      <c r="J15" s="16"/>
      <c r="K15" s="16"/>
      <c r="L15" s="16"/>
      <c r="M15" s="16"/>
      <c r="N15" s="1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2" customHeight="1" x14ac:dyDescent="0.2">
      <c r="A16" s="34">
        <v>1</v>
      </c>
      <c r="B16" s="24" t="s">
        <v>96</v>
      </c>
      <c r="C16" s="25">
        <f>+'3.mell. Bevétel'!C37+'6.mell Int.összesen'!D41</f>
        <v>117106</v>
      </c>
      <c r="D16" s="25">
        <f>+'3.mell. Bevétel'!D37+'6.mell Int.összesen'!E41</f>
        <v>0</v>
      </c>
      <c r="E16" s="25">
        <f>+'3.mell. Bevétel'!E37+'6.mell Int.összesen'!F41</f>
        <v>117106</v>
      </c>
      <c r="F16" s="6"/>
      <c r="G16" s="6"/>
      <c r="H16" s="6"/>
      <c r="I16" s="6"/>
      <c r="J16" s="6"/>
      <c r="K16" s="6"/>
      <c r="L16" s="6"/>
      <c r="M16" s="6"/>
      <c r="N16" s="6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" customHeight="1" x14ac:dyDescent="0.2">
      <c r="A17" s="23">
        <v>2</v>
      </c>
      <c r="B17" s="24" t="s">
        <v>94</v>
      </c>
      <c r="C17" s="25">
        <f>+'3.mell. Bevétel'!C66</f>
        <v>33000</v>
      </c>
      <c r="D17" s="25">
        <f>+'3.mell. Bevétel'!D66</f>
        <v>0</v>
      </c>
      <c r="E17" s="25">
        <f>+'3.mell. Bevétel'!E66</f>
        <v>33000</v>
      </c>
      <c r="F17" s="6"/>
      <c r="G17" s="6"/>
      <c r="H17" s="6"/>
      <c r="I17" s="6"/>
      <c r="J17" s="6"/>
      <c r="K17" s="6"/>
      <c r="L17" s="6"/>
      <c r="M17" s="6"/>
      <c r="N17" s="6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" customHeight="1" x14ac:dyDescent="0.2">
      <c r="A18" s="34">
        <v>3</v>
      </c>
      <c r="B18" s="24" t="s">
        <v>99</v>
      </c>
      <c r="C18" s="25">
        <f>+'3.mell. Bevétel'!C71</f>
        <v>0</v>
      </c>
      <c r="D18" s="25">
        <f>+'3.mell. Bevétel'!D71</f>
        <v>0</v>
      </c>
      <c r="E18" s="25">
        <f>+'3.mell. Bevétel'!E71</f>
        <v>0</v>
      </c>
      <c r="F18" s="6"/>
      <c r="G18" s="6"/>
      <c r="H18" s="6"/>
      <c r="I18" s="6"/>
      <c r="J18" s="6"/>
      <c r="K18" s="6"/>
      <c r="L18" s="6"/>
      <c r="M18" s="6"/>
      <c r="N18" s="6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" customHeight="1" x14ac:dyDescent="0.2">
      <c r="A19" s="23"/>
      <c r="B19" s="14" t="s">
        <v>101</v>
      </c>
      <c r="C19" s="43">
        <f t="shared" ref="C19:E19" si="4">+C15+C4</f>
        <v>1098822</v>
      </c>
      <c r="D19" s="43">
        <f t="shared" si="4"/>
        <v>13097</v>
      </c>
      <c r="E19" s="43">
        <f t="shared" si="4"/>
        <v>1111919</v>
      </c>
      <c r="F19" s="6"/>
      <c r="G19" s="6"/>
      <c r="H19" s="6"/>
      <c r="I19" s="6"/>
      <c r="J19" s="6"/>
      <c r="K19" s="6"/>
      <c r="L19" s="6"/>
      <c r="M19" s="6"/>
      <c r="N19" s="6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2" customHeight="1" x14ac:dyDescent="0.2">
      <c r="A20" s="13" t="s">
        <v>102</v>
      </c>
      <c r="B20" s="14" t="s">
        <v>103</v>
      </c>
      <c r="C20" s="43">
        <f t="shared" ref="C20:E20" si="5">+C22+C21</f>
        <v>1117670</v>
      </c>
      <c r="D20" s="43">
        <f t="shared" si="5"/>
        <v>183013</v>
      </c>
      <c r="E20" s="43">
        <f t="shared" si="5"/>
        <v>1300683</v>
      </c>
      <c r="F20" s="6"/>
      <c r="G20" s="6"/>
      <c r="H20" s="6"/>
      <c r="I20" s="6"/>
      <c r="J20" s="6"/>
      <c r="K20" s="6"/>
      <c r="L20" s="6"/>
      <c r="M20" s="6"/>
      <c r="N20" s="6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" customHeight="1" x14ac:dyDescent="0.2">
      <c r="A21" s="23">
        <v>1</v>
      </c>
      <c r="B21" s="24" t="s">
        <v>106</v>
      </c>
      <c r="C21" s="25">
        <f>+'3.mell. Bevétel'!C74</f>
        <v>0</v>
      </c>
      <c r="D21" s="25">
        <f>+'3.mell. Bevétel'!D74</f>
        <v>0</v>
      </c>
      <c r="E21" s="25">
        <f>+'3.mell. Bevétel'!E74</f>
        <v>0</v>
      </c>
      <c r="F21" s="6"/>
      <c r="G21" s="6"/>
      <c r="H21" s="6"/>
      <c r="I21" s="6"/>
      <c r="J21" s="6"/>
      <c r="K21" s="6"/>
      <c r="L21" s="6"/>
      <c r="M21" s="6"/>
      <c r="N21" s="6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2" customHeight="1" x14ac:dyDescent="0.2">
      <c r="A22" s="34">
        <v>2</v>
      </c>
      <c r="B22" s="24" t="s">
        <v>108</v>
      </c>
      <c r="C22" s="25">
        <f t="shared" ref="C22:E22" si="6">SUM(C23:C24)</f>
        <v>1117670</v>
      </c>
      <c r="D22" s="25">
        <f t="shared" si="6"/>
        <v>183013</v>
      </c>
      <c r="E22" s="25">
        <f t="shared" si="6"/>
        <v>1300683</v>
      </c>
      <c r="F22" s="6"/>
      <c r="G22" s="6"/>
      <c r="H22" s="6"/>
      <c r="I22" s="6"/>
      <c r="J22" s="6"/>
      <c r="K22" s="6"/>
      <c r="L22" s="6"/>
      <c r="M22" s="6"/>
      <c r="N22" s="6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2" customHeight="1" x14ac:dyDescent="0.2">
      <c r="A23" s="23" t="s">
        <v>69</v>
      </c>
      <c r="B23" s="19" t="s">
        <v>109</v>
      </c>
      <c r="C23" s="20">
        <f>+'3.mell. Bevétel'!C76+'6.mell Int.összesen'!D46</f>
        <v>220187</v>
      </c>
      <c r="D23" s="20">
        <f>+'3.mell. Bevétel'!D76+'6.mell Int.összesen'!E46</f>
        <v>41851</v>
      </c>
      <c r="E23" s="20">
        <f>+'3.mell. Bevétel'!E76+'6.mell Int.összesen'!F46</f>
        <v>262038</v>
      </c>
      <c r="F23" s="6"/>
      <c r="G23" s="6"/>
      <c r="H23" s="6"/>
      <c r="I23" s="6"/>
      <c r="J23" s="6"/>
      <c r="K23" s="6"/>
      <c r="L23" s="6"/>
      <c r="M23" s="6"/>
      <c r="N23" s="6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" customHeight="1" x14ac:dyDescent="0.2">
      <c r="A24" s="34" t="s">
        <v>71</v>
      </c>
      <c r="B24" s="19" t="s">
        <v>111</v>
      </c>
      <c r="C24" s="20">
        <f>+'3.mell. Bevétel'!C77</f>
        <v>897483</v>
      </c>
      <c r="D24" s="20">
        <f>+'3.mell. Bevétel'!D77</f>
        <v>141162</v>
      </c>
      <c r="E24" s="20">
        <f>+'3.mell. Bevétel'!E77</f>
        <v>1038645</v>
      </c>
      <c r="F24" s="6"/>
      <c r="G24" s="6"/>
      <c r="H24" s="6"/>
      <c r="I24" s="6"/>
      <c r="J24" s="6"/>
      <c r="K24" s="6"/>
      <c r="L24" s="6"/>
      <c r="M24" s="6"/>
      <c r="N24" s="6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customHeight="1" x14ac:dyDescent="0.2">
      <c r="A25" s="758" t="s">
        <v>113</v>
      </c>
      <c r="B25" s="754"/>
      <c r="C25" s="54">
        <f t="shared" ref="C25:E25" si="7">+C20+C15+C4</f>
        <v>2216492</v>
      </c>
      <c r="D25" s="54">
        <f t="shared" si="7"/>
        <v>196110</v>
      </c>
      <c r="E25" s="54">
        <f t="shared" si="7"/>
        <v>2412602</v>
      </c>
      <c r="F25" s="6"/>
      <c r="G25" s="6"/>
      <c r="H25" s="6"/>
      <c r="I25" s="6"/>
      <c r="J25" s="6"/>
      <c r="K25" s="6"/>
      <c r="L25" s="6"/>
      <c r="M25" s="6"/>
      <c r="N25" s="6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" customHeight="1" x14ac:dyDescent="0.2">
      <c r="A26" s="32"/>
      <c r="B26" s="5"/>
      <c r="C26" s="55"/>
      <c r="D26" s="5"/>
      <c r="E26" s="5"/>
      <c r="F26" s="6"/>
      <c r="G26" s="6"/>
      <c r="H26" s="6"/>
      <c r="I26" s="6"/>
      <c r="J26" s="6"/>
      <c r="K26" s="6"/>
      <c r="L26" s="6"/>
      <c r="M26" s="6"/>
      <c r="N26" s="6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6.5" customHeight="1" x14ac:dyDescent="0.2">
      <c r="A27" s="759" t="s">
        <v>114</v>
      </c>
      <c r="B27" s="751"/>
      <c r="C27" s="751"/>
      <c r="D27" s="751"/>
      <c r="E27" s="751"/>
      <c r="F27" s="6"/>
      <c r="G27" s="6"/>
      <c r="H27" s="6"/>
      <c r="I27" s="6"/>
      <c r="J27" s="6"/>
      <c r="K27" s="6"/>
      <c r="L27" s="6"/>
      <c r="M27" s="6"/>
      <c r="N27" s="6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" customHeight="1" x14ac:dyDescent="0.25">
      <c r="A28" s="757" t="s">
        <v>115</v>
      </c>
      <c r="B28" s="751"/>
      <c r="C28" s="58"/>
      <c r="D28" s="58"/>
      <c r="E28" s="58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21"/>
      <c r="V28" s="21"/>
      <c r="W28" s="21"/>
      <c r="X28" s="21"/>
      <c r="Y28" s="21"/>
      <c r="Z28" s="21"/>
    </row>
    <row r="29" spans="1:26" ht="30" customHeight="1" x14ac:dyDescent="0.25">
      <c r="A29" s="59"/>
      <c r="B29" s="59" t="s">
        <v>63</v>
      </c>
      <c r="C29" s="12" t="s">
        <v>64</v>
      </c>
      <c r="D29" s="11" t="s">
        <v>65</v>
      </c>
      <c r="E29" s="11" t="s">
        <v>66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7"/>
      <c r="V29" s="7"/>
      <c r="W29" s="7"/>
      <c r="X29" s="7"/>
      <c r="Y29" s="7"/>
      <c r="Z29" s="7"/>
    </row>
    <row r="30" spans="1:26" ht="16.5" customHeight="1" x14ac:dyDescent="0.25">
      <c r="A30" s="13" t="s">
        <v>67</v>
      </c>
      <c r="B30" s="14" t="s">
        <v>119</v>
      </c>
      <c r="C30" s="15">
        <f t="shared" ref="C30:E30" si="8">+C31+C32+C33+C34+C35+C36</f>
        <v>1216981.06</v>
      </c>
      <c r="D30" s="15">
        <f t="shared" si="8"/>
        <v>138754</v>
      </c>
      <c r="E30" s="15">
        <f t="shared" si="8"/>
        <v>1355735.06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7"/>
      <c r="W30" s="7"/>
      <c r="X30" s="7"/>
      <c r="Y30" s="7"/>
      <c r="Z30" s="7"/>
    </row>
    <row r="31" spans="1:26" ht="13.5" customHeight="1" x14ac:dyDescent="0.25">
      <c r="A31" s="61">
        <v>1</v>
      </c>
      <c r="B31" s="62" t="s">
        <v>121</v>
      </c>
      <c r="C31" s="66">
        <f>+'5. mell. Önk.össz kiadás'!D5+'6.mell Int.összesen'!D55</f>
        <v>376586</v>
      </c>
      <c r="D31" s="66">
        <f>+'5. mell. Önk.össz kiadás'!E5+'6.mell Int.összesen'!E55</f>
        <v>4556</v>
      </c>
      <c r="E31" s="66">
        <f>+'5. mell. Önk.össz kiadás'!F5+'6.mell Int.összesen'!F55</f>
        <v>381142</v>
      </c>
      <c r="F31" s="6"/>
      <c r="G31" s="6"/>
      <c r="H31" s="6"/>
      <c r="I31" s="6"/>
      <c r="J31" s="6"/>
      <c r="K31" s="6"/>
      <c r="L31" s="6"/>
      <c r="M31" s="6"/>
      <c r="N31" s="6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2" customHeight="1" x14ac:dyDescent="0.25">
      <c r="A32" s="61">
        <v>2</v>
      </c>
      <c r="B32" s="62" t="s">
        <v>124</v>
      </c>
      <c r="C32" s="66">
        <f>+'5. mell. Önk.össz kiadás'!D7+'6.mell Int.összesen'!D56</f>
        <v>73113.5</v>
      </c>
      <c r="D32" s="66">
        <f>+'5. mell. Önk.össz kiadás'!E7+'6.mell Int.összesen'!E56</f>
        <v>783</v>
      </c>
      <c r="E32" s="66">
        <f>+'5. mell. Önk.össz kiadás'!F7+'6.mell Int.összesen'!F56</f>
        <v>73896.5</v>
      </c>
      <c r="F32" s="6"/>
      <c r="G32" s="6"/>
      <c r="H32" s="6"/>
      <c r="I32" s="6"/>
      <c r="J32" s="6"/>
      <c r="K32" s="6"/>
      <c r="L32" s="6"/>
      <c r="M32" s="6"/>
      <c r="N32" s="6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2" customHeight="1" x14ac:dyDescent="0.25">
      <c r="A33" s="61">
        <v>3</v>
      </c>
      <c r="B33" s="62" t="s">
        <v>126</v>
      </c>
      <c r="C33" s="66">
        <f>+'5. mell. Önk.össz kiadás'!D14+'6.mell Int.összesen'!D63</f>
        <v>405913.56</v>
      </c>
      <c r="D33" s="66">
        <f>+'5. mell. Önk.össz kiadás'!E14+'6.mell Int.összesen'!E63</f>
        <v>5742</v>
      </c>
      <c r="E33" s="66">
        <f>+'5. mell. Önk.össz kiadás'!F14+'6.mell Int.összesen'!F63</f>
        <v>411655.56</v>
      </c>
      <c r="F33" s="6"/>
      <c r="G33" s="6"/>
      <c r="H33" s="6"/>
      <c r="I33" s="6"/>
      <c r="J33" s="6"/>
      <c r="K33" s="6"/>
      <c r="L33" s="6"/>
      <c r="M33" s="6"/>
      <c r="N33" s="6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2" customHeight="1" x14ac:dyDescent="0.25">
      <c r="A34" s="61">
        <v>4</v>
      </c>
      <c r="B34" s="71" t="s">
        <v>127</v>
      </c>
      <c r="C34" s="66">
        <f>+'5. mell. Önk.össz kiadás'!D16</f>
        <v>6761</v>
      </c>
      <c r="D34" s="66">
        <f>+'5. mell. Önk.össz kiadás'!E16</f>
        <v>0</v>
      </c>
      <c r="E34" s="66">
        <f>+'5. mell. Önk.össz kiadás'!F16</f>
        <v>6761</v>
      </c>
      <c r="F34" s="6"/>
      <c r="G34" s="6"/>
      <c r="H34" s="6"/>
      <c r="I34" s="6"/>
      <c r="J34" s="6"/>
      <c r="K34" s="6" t="s">
        <v>129</v>
      </c>
      <c r="L34" s="6"/>
      <c r="M34" s="6"/>
      <c r="N34" s="6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2" customHeight="1" x14ac:dyDescent="0.25">
      <c r="A35" s="61">
        <v>5</v>
      </c>
      <c r="B35" s="62" t="s">
        <v>130</v>
      </c>
      <c r="C35" s="66">
        <f>+'5. mell. Önk.össz kiadás'!D18-'5. mell. Önk.össz kiadás'!D19+'6.mell Int.összesen'!D67</f>
        <v>290849</v>
      </c>
      <c r="D35" s="66">
        <f>+'5. mell. Önk.össz kiadás'!E18-'5. mell. Önk.össz kiadás'!E19+'6.mell Int.összesen'!E67</f>
        <v>8165</v>
      </c>
      <c r="E35" s="66">
        <f>+'5. mell. Önk.össz kiadás'!F18-'5. mell. Önk.össz kiadás'!F19+'6.mell Int.összesen'!F67</f>
        <v>299014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2" customHeight="1" x14ac:dyDescent="0.25">
      <c r="A36" s="61">
        <v>6</v>
      </c>
      <c r="B36" s="62" t="s">
        <v>133</v>
      </c>
      <c r="C36" s="66">
        <f>+'5. mell. Önk.össz kiadás'!D19</f>
        <v>63758</v>
      </c>
      <c r="D36" s="66">
        <f>+'5. mell. Önk.össz kiadás'!E19</f>
        <v>119508</v>
      </c>
      <c r="E36" s="66">
        <f>+'5. mell. Önk.össz kiadás'!F19</f>
        <v>183266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2" customHeight="1" x14ac:dyDescent="0.25">
      <c r="A37" s="77" t="s">
        <v>136</v>
      </c>
      <c r="B37" s="14" t="s">
        <v>137</v>
      </c>
      <c r="C37" s="54">
        <f t="shared" ref="C37:E37" si="9">+C38+C39+C40</f>
        <v>999511</v>
      </c>
      <c r="D37" s="54">
        <f t="shared" si="9"/>
        <v>38060</v>
      </c>
      <c r="E37" s="54">
        <f t="shared" si="9"/>
        <v>1037571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2" customHeight="1" x14ac:dyDescent="0.25">
      <c r="A38" s="61">
        <v>1</v>
      </c>
      <c r="B38" s="62" t="s">
        <v>140</v>
      </c>
      <c r="C38" s="66">
        <f>+'5. mell. Önk.össz kiadás'!D21+'6.mell Int.összesen'!D69</f>
        <v>885540</v>
      </c>
      <c r="D38" s="66">
        <f>+'5. mell. Önk.össz kiadás'!E21+'6.mell Int.összesen'!E69</f>
        <v>24544</v>
      </c>
      <c r="E38" s="66">
        <f>+'5. mell. Önk.össz kiadás'!F21+'6.mell Int.összesen'!F69</f>
        <v>910084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2" customHeight="1" x14ac:dyDescent="0.25">
      <c r="A39" s="61">
        <v>2</v>
      </c>
      <c r="B39" s="62" t="s">
        <v>145</v>
      </c>
      <c r="C39" s="66">
        <f>+'5. mell. Önk.össz kiadás'!D23</f>
        <v>113971</v>
      </c>
      <c r="D39" s="66">
        <f>+'5. mell. Önk.össz kiadás'!E23</f>
        <v>13516</v>
      </c>
      <c r="E39" s="66">
        <f>+'5. mell. Önk.össz kiadás'!F23</f>
        <v>127487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2" customHeight="1" x14ac:dyDescent="0.25">
      <c r="A40" s="61">
        <v>3</v>
      </c>
      <c r="B40" s="62" t="s">
        <v>149</v>
      </c>
      <c r="C40" s="66">
        <f>+'5. mell. Önk.össz kiadás'!D25+'6.mell Int.összesen'!D73</f>
        <v>0</v>
      </c>
      <c r="D40" s="66">
        <f>+'5. mell. Önk.össz kiadás'!E25+'6.mell Int.összesen'!E73</f>
        <v>0</v>
      </c>
      <c r="E40" s="66">
        <f>+'5. mell. Önk.össz kiadás'!F25+'6.mell Int.összesen'!F73</f>
        <v>0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2" customHeight="1" x14ac:dyDescent="0.25">
      <c r="A41" s="77"/>
      <c r="B41" s="80" t="s">
        <v>150</v>
      </c>
      <c r="C41" s="54">
        <f t="shared" ref="C41:E41" si="10">+C37+C30</f>
        <v>2216492.06</v>
      </c>
      <c r="D41" s="54">
        <f t="shared" si="10"/>
        <v>176814</v>
      </c>
      <c r="E41" s="54">
        <f t="shared" si="10"/>
        <v>2393306.06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" customHeight="1" x14ac:dyDescent="0.25">
      <c r="A42" s="77" t="s">
        <v>153</v>
      </c>
      <c r="B42" s="83" t="s">
        <v>154</v>
      </c>
      <c r="C42" s="54">
        <f>+'5.g. mell. Egyéb tev.'!D96+'5.g. mell. Egyéb tev.'!D97+'5.g. mell. Egyéb tev.'!D98</f>
        <v>0</v>
      </c>
      <c r="D42" s="54">
        <f>+'5.g. mell. Egyéb tev.'!E96+'5.g. mell. Egyéb tev.'!E97+'5.g. mell. Egyéb tev.'!E98</f>
        <v>19296</v>
      </c>
      <c r="E42" s="54">
        <f>+'5.g. mell. Egyéb tev.'!F96+'5.g. mell. Egyéb tev.'!F97+'5.g. mell. Egyéb tev.'!F98</f>
        <v>19296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2" customHeight="1" x14ac:dyDescent="0.25">
      <c r="A43" s="753" t="s">
        <v>156</v>
      </c>
      <c r="B43" s="754"/>
      <c r="C43" s="54">
        <f t="shared" ref="C43:E43" si="11">C42+C41</f>
        <v>2216492.06</v>
      </c>
      <c r="D43" s="54">
        <f t="shared" si="11"/>
        <v>196110</v>
      </c>
      <c r="E43" s="54">
        <f t="shared" si="11"/>
        <v>2412602.06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" customHeight="1" x14ac:dyDescent="0.25">
      <c r="A44" s="8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5">
      <c r="A45" s="755" t="s">
        <v>160</v>
      </c>
      <c r="B45" s="751"/>
      <c r="C45" s="751"/>
      <c r="D45" s="751"/>
      <c r="E45" s="75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1"/>
      <c r="V45" s="21"/>
      <c r="W45" s="21"/>
      <c r="X45" s="21"/>
      <c r="Y45" s="21"/>
      <c r="Z45" s="21"/>
    </row>
    <row r="46" spans="1:26" ht="15.75" x14ac:dyDescent="0.25">
      <c r="A46" s="86" t="s">
        <v>162</v>
      </c>
      <c r="B46" s="8"/>
      <c r="C46" s="7"/>
      <c r="D46" s="7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1" x14ac:dyDescent="0.25">
      <c r="A47" s="87">
        <v>1</v>
      </c>
      <c r="B47" s="88" t="s">
        <v>165</v>
      </c>
      <c r="C47" s="89">
        <f t="shared" ref="C47:E47" si="12">+C19-C41</f>
        <v>-1117670.06</v>
      </c>
      <c r="D47" s="89">
        <f t="shared" si="12"/>
        <v>-163717</v>
      </c>
      <c r="E47" s="89">
        <f t="shared" si="12"/>
        <v>-1281387.06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7"/>
      <c r="V47" s="7"/>
      <c r="W47" s="7"/>
      <c r="X47" s="7"/>
      <c r="Y47" s="7"/>
      <c r="Z47" s="7"/>
    </row>
    <row r="48" spans="1:26" ht="15.75" x14ac:dyDescent="0.25">
      <c r="A48" s="8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7"/>
      <c r="V48" s="7"/>
      <c r="W48" s="7"/>
      <c r="X48" s="7"/>
      <c r="Y48" s="7"/>
      <c r="Z48" s="7"/>
    </row>
    <row r="49" spans="1:26" ht="15.75" x14ac:dyDescent="0.25">
      <c r="A49" s="755" t="s">
        <v>166</v>
      </c>
      <c r="B49" s="751"/>
      <c r="C49" s="751"/>
      <c r="D49" s="751"/>
      <c r="E49" s="75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7"/>
      <c r="V49" s="7"/>
      <c r="W49" s="7"/>
      <c r="X49" s="7"/>
      <c r="Y49" s="7"/>
      <c r="Z49" s="7"/>
    </row>
    <row r="50" spans="1:26" ht="15.75" x14ac:dyDescent="0.25">
      <c r="A50" s="86" t="s">
        <v>167</v>
      </c>
      <c r="B50" s="8"/>
      <c r="C50" s="7"/>
      <c r="D50" s="7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7"/>
      <c r="V50" s="7"/>
      <c r="W50" s="7"/>
      <c r="X50" s="7"/>
      <c r="Y50" s="7"/>
      <c r="Z50" s="7"/>
    </row>
    <row r="51" spans="1:26" ht="15.75" x14ac:dyDescent="0.25">
      <c r="A51" s="87" t="s">
        <v>73</v>
      </c>
      <c r="B51" s="88" t="s">
        <v>168</v>
      </c>
      <c r="C51" s="89">
        <f t="shared" ref="C51:E51" si="13">+C52-C53</f>
        <v>1117670</v>
      </c>
      <c r="D51" s="89">
        <f t="shared" si="13"/>
        <v>163717</v>
      </c>
      <c r="E51" s="89">
        <f t="shared" si="13"/>
        <v>1281387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7"/>
      <c r="V51" s="7"/>
      <c r="W51" s="7"/>
      <c r="X51" s="7"/>
      <c r="Y51" s="7"/>
      <c r="Z51" s="7"/>
    </row>
    <row r="52" spans="1:26" ht="15.75" x14ac:dyDescent="0.25">
      <c r="A52" s="90" t="s">
        <v>169</v>
      </c>
      <c r="B52" s="91" t="s">
        <v>170</v>
      </c>
      <c r="C52" s="92">
        <f t="shared" ref="C52:E52" si="14">+C20</f>
        <v>1117670</v>
      </c>
      <c r="D52" s="92">
        <f t="shared" si="14"/>
        <v>183013</v>
      </c>
      <c r="E52" s="92">
        <f t="shared" si="14"/>
        <v>1300683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7"/>
      <c r="V52" s="7"/>
      <c r="W52" s="7"/>
      <c r="X52" s="7"/>
      <c r="Y52" s="7"/>
      <c r="Z52" s="7"/>
    </row>
    <row r="53" spans="1:26" ht="15.75" x14ac:dyDescent="0.25">
      <c r="A53" s="90" t="s">
        <v>172</v>
      </c>
      <c r="B53" s="91" t="s">
        <v>173</v>
      </c>
      <c r="C53" s="92">
        <f t="shared" ref="C53:E53" si="15">+C42</f>
        <v>0</v>
      </c>
      <c r="D53" s="92">
        <f t="shared" si="15"/>
        <v>19296</v>
      </c>
      <c r="E53" s="92">
        <f t="shared" si="15"/>
        <v>19296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x14ac:dyDescent="0.25">
      <c r="A54" s="85"/>
      <c r="B54" s="6"/>
      <c r="C54" s="6"/>
      <c r="D54" s="6"/>
      <c r="E54" s="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x14ac:dyDescent="0.25">
      <c r="A55" s="86" t="s">
        <v>176</v>
      </c>
      <c r="B55" s="8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x14ac:dyDescent="0.25">
      <c r="A56" s="95"/>
      <c r="B56" s="88" t="s">
        <v>178</v>
      </c>
      <c r="C56" s="89">
        <f t="shared" ref="C56:E56" si="16">+C25-C43</f>
        <v>-6.0000000055879354E-2</v>
      </c>
      <c r="D56" s="89">
        <f t="shared" si="16"/>
        <v>0</v>
      </c>
      <c r="E56" s="89">
        <f t="shared" si="16"/>
        <v>-6.0000000055879354E-2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x14ac:dyDescent="0.25">
      <c r="A57" s="85"/>
      <c r="B57" s="6"/>
      <c r="C57" s="6"/>
      <c r="D57" s="6"/>
      <c r="E57" s="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x14ac:dyDescent="0.25">
      <c r="A58" s="85"/>
      <c r="B58" s="6"/>
      <c r="C58" s="6"/>
      <c r="D58" s="6"/>
      <c r="E58" s="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x14ac:dyDescent="0.25">
      <c r="A59" s="85"/>
      <c r="B59" s="6"/>
      <c r="C59" s="6"/>
      <c r="D59" s="6"/>
      <c r="E59" s="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x14ac:dyDescent="0.25">
      <c r="A60" s="85"/>
      <c r="B60" s="6"/>
      <c r="C60" s="6"/>
      <c r="D60" s="6"/>
      <c r="E60" s="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x14ac:dyDescent="0.25">
      <c r="A61" s="85"/>
      <c r="B61" s="6"/>
      <c r="C61" s="6"/>
      <c r="D61" s="6"/>
      <c r="E61" s="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x14ac:dyDescent="0.25">
      <c r="A62" s="85"/>
      <c r="B62" s="6"/>
      <c r="C62" s="6"/>
      <c r="D62" s="6"/>
      <c r="E62" s="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x14ac:dyDescent="0.25">
      <c r="A63" s="85"/>
      <c r="B63" s="6"/>
      <c r="C63" s="6"/>
      <c r="D63" s="6"/>
      <c r="E63" s="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x14ac:dyDescent="0.25">
      <c r="A64" s="85"/>
      <c r="B64" s="6"/>
      <c r="C64" s="6"/>
      <c r="D64" s="6"/>
      <c r="E64" s="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x14ac:dyDescent="0.25">
      <c r="A65" s="85"/>
      <c r="B65" s="6"/>
      <c r="C65" s="6"/>
      <c r="D65" s="6"/>
      <c r="E65" s="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x14ac:dyDescent="0.25">
      <c r="A66" s="85"/>
      <c r="B66" s="6"/>
      <c r="C66" s="6"/>
      <c r="D66" s="6"/>
      <c r="E66" s="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x14ac:dyDescent="0.25">
      <c r="A67" s="85"/>
      <c r="B67" s="6"/>
      <c r="C67" s="6"/>
      <c r="D67" s="6"/>
      <c r="E67" s="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x14ac:dyDescent="0.25">
      <c r="A68" s="85"/>
      <c r="B68" s="6"/>
      <c r="C68" s="6"/>
      <c r="D68" s="6"/>
      <c r="E68" s="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x14ac:dyDescent="0.25">
      <c r="A69" s="85"/>
      <c r="B69" s="6"/>
      <c r="C69" s="6"/>
      <c r="D69" s="6"/>
      <c r="E69" s="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x14ac:dyDescent="0.25">
      <c r="A70" s="85"/>
      <c r="B70" s="6"/>
      <c r="C70" s="6"/>
      <c r="D70" s="6"/>
      <c r="E70" s="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x14ac:dyDescent="0.25">
      <c r="A71" s="85"/>
      <c r="B71" s="6"/>
      <c r="C71" s="6"/>
      <c r="D71" s="6"/>
      <c r="E71" s="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x14ac:dyDescent="0.25">
      <c r="A72" s="85"/>
      <c r="B72" s="6"/>
      <c r="C72" s="6"/>
      <c r="D72" s="6"/>
      <c r="E72" s="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x14ac:dyDescent="0.25">
      <c r="A73" s="85"/>
      <c r="B73" s="6"/>
      <c r="C73" s="6"/>
      <c r="D73" s="6"/>
      <c r="E73" s="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x14ac:dyDescent="0.25">
      <c r="A74" s="85"/>
      <c r="B74" s="6"/>
      <c r="C74" s="6"/>
      <c r="D74" s="6"/>
      <c r="E74" s="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x14ac:dyDescent="0.25">
      <c r="A75" s="85"/>
      <c r="B75" s="6"/>
      <c r="C75" s="6"/>
      <c r="D75" s="6"/>
      <c r="E75" s="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x14ac:dyDescent="0.25">
      <c r="A76" s="85"/>
      <c r="B76" s="6"/>
      <c r="C76" s="6"/>
      <c r="D76" s="6"/>
      <c r="E76" s="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x14ac:dyDescent="0.25">
      <c r="A77" s="85"/>
      <c r="B77" s="6"/>
      <c r="C77" s="6"/>
      <c r="D77" s="6"/>
      <c r="E77" s="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x14ac:dyDescent="0.25">
      <c r="A78" s="85"/>
      <c r="B78" s="6"/>
      <c r="C78" s="6"/>
      <c r="D78" s="6"/>
      <c r="E78" s="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x14ac:dyDescent="0.25">
      <c r="A79" s="85"/>
      <c r="B79" s="6"/>
      <c r="C79" s="6"/>
      <c r="D79" s="6"/>
      <c r="E79" s="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x14ac:dyDescent="0.25">
      <c r="A80" s="85"/>
      <c r="B80" s="6"/>
      <c r="C80" s="6"/>
      <c r="D80" s="6"/>
      <c r="E80" s="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x14ac:dyDescent="0.25">
      <c r="A81" s="85"/>
      <c r="B81" s="6"/>
      <c r="C81" s="6"/>
      <c r="D81" s="6"/>
      <c r="E81" s="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x14ac:dyDescent="0.25">
      <c r="A82" s="85"/>
      <c r="B82" s="6"/>
      <c r="C82" s="6"/>
      <c r="D82" s="6"/>
      <c r="E82" s="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x14ac:dyDescent="0.25">
      <c r="A83" s="85"/>
      <c r="B83" s="6"/>
      <c r="C83" s="6"/>
      <c r="D83" s="6"/>
      <c r="E83" s="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x14ac:dyDescent="0.25">
      <c r="A84" s="85"/>
      <c r="B84" s="6"/>
      <c r="C84" s="6"/>
      <c r="D84" s="6"/>
      <c r="E84" s="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x14ac:dyDescent="0.25">
      <c r="A85" s="85"/>
      <c r="B85" s="6"/>
      <c r="C85" s="6"/>
      <c r="D85" s="6"/>
      <c r="E85" s="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x14ac:dyDescent="0.25">
      <c r="A86" s="85"/>
      <c r="B86" s="6"/>
      <c r="C86" s="6"/>
      <c r="D86" s="6"/>
      <c r="E86" s="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x14ac:dyDescent="0.25">
      <c r="A87" s="85"/>
      <c r="B87" s="6"/>
      <c r="C87" s="6"/>
      <c r="D87" s="6"/>
      <c r="E87" s="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x14ac:dyDescent="0.25">
      <c r="A88" s="85"/>
      <c r="B88" s="6"/>
      <c r="C88" s="6"/>
      <c r="D88" s="6"/>
      <c r="E88" s="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x14ac:dyDescent="0.25">
      <c r="A89" s="85"/>
      <c r="B89" s="6"/>
      <c r="C89" s="6"/>
      <c r="D89" s="6"/>
      <c r="E89" s="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x14ac:dyDescent="0.25">
      <c r="A90" s="85"/>
      <c r="B90" s="6"/>
      <c r="C90" s="6"/>
      <c r="D90" s="6"/>
      <c r="E90" s="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x14ac:dyDescent="0.25">
      <c r="A91" s="85"/>
      <c r="B91" s="6"/>
      <c r="C91" s="6"/>
      <c r="D91" s="6"/>
      <c r="E91" s="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x14ac:dyDescent="0.25">
      <c r="A92" s="85"/>
      <c r="B92" s="6"/>
      <c r="C92" s="6"/>
      <c r="D92" s="6"/>
      <c r="E92" s="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x14ac:dyDescent="0.25">
      <c r="A93" s="85"/>
      <c r="B93" s="6"/>
      <c r="C93" s="6"/>
      <c r="D93" s="6"/>
      <c r="E93" s="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x14ac:dyDescent="0.25">
      <c r="A94" s="85"/>
      <c r="B94" s="6"/>
      <c r="C94" s="6"/>
      <c r="D94" s="6"/>
      <c r="E94" s="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x14ac:dyDescent="0.25">
      <c r="A95" s="85"/>
      <c r="B95" s="6"/>
      <c r="C95" s="6"/>
      <c r="D95" s="6"/>
      <c r="E95" s="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x14ac:dyDescent="0.25">
      <c r="A96" s="85"/>
      <c r="B96" s="6"/>
      <c r="C96" s="6"/>
      <c r="D96" s="6"/>
      <c r="E96" s="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x14ac:dyDescent="0.25">
      <c r="A97" s="85"/>
      <c r="B97" s="6"/>
      <c r="C97" s="6"/>
      <c r="D97" s="6"/>
      <c r="E97" s="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x14ac:dyDescent="0.25">
      <c r="A98" s="85"/>
      <c r="B98" s="6"/>
      <c r="C98" s="6"/>
      <c r="D98" s="6"/>
      <c r="E98" s="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x14ac:dyDescent="0.25">
      <c r="A99" s="85"/>
      <c r="B99" s="6"/>
      <c r="C99" s="6"/>
      <c r="D99" s="6"/>
      <c r="E99" s="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x14ac:dyDescent="0.25">
      <c r="A100" s="85"/>
      <c r="B100" s="6"/>
      <c r="C100" s="6"/>
      <c r="D100" s="6"/>
      <c r="E100" s="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x14ac:dyDescent="0.25">
      <c r="A101" s="85"/>
      <c r="B101" s="6"/>
      <c r="C101" s="6"/>
      <c r="D101" s="6"/>
      <c r="E101" s="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x14ac:dyDescent="0.25">
      <c r="A102" s="85"/>
      <c r="B102" s="6"/>
      <c r="C102" s="6"/>
      <c r="D102" s="6"/>
      <c r="E102" s="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x14ac:dyDescent="0.25">
      <c r="A103" s="85"/>
      <c r="B103" s="6"/>
      <c r="C103" s="6"/>
      <c r="D103" s="6"/>
      <c r="E103" s="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x14ac:dyDescent="0.25">
      <c r="A104" s="85"/>
      <c r="B104" s="6"/>
      <c r="C104" s="6"/>
      <c r="D104" s="6"/>
      <c r="E104" s="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x14ac:dyDescent="0.25">
      <c r="A105" s="85"/>
      <c r="B105" s="6"/>
      <c r="C105" s="6"/>
      <c r="D105" s="6"/>
      <c r="E105" s="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x14ac:dyDescent="0.25">
      <c r="A106" s="85"/>
      <c r="B106" s="6"/>
      <c r="C106" s="6"/>
      <c r="D106" s="6"/>
      <c r="E106" s="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x14ac:dyDescent="0.25">
      <c r="A107" s="85"/>
      <c r="B107" s="6"/>
      <c r="C107" s="6"/>
      <c r="D107" s="6"/>
      <c r="E107" s="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x14ac:dyDescent="0.25">
      <c r="A108" s="85"/>
      <c r="B108" s="6"/>
      <c r="C108" s="6"/>
      <c r="D108" s="6"/>
      <c r="E108" s="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x14ac:dyDescent="0.25">
      <c r="A109" s="85"/>
      <c r="B109" s="6"/>
      <c r="C109" s="6"/>
      <c r="D109" s="6"/>
      <c r="E109" s="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x14ac:dyDescent="0.25">
      <c r="A110" s="85"/>
      <c r="B110" s="6"/>
      <c r="C110" s="6"/>
      <c r="D110" s="6"/>
      <c r="E110" s="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x14ac:dyDescent="0.25">
      <c r="A111" s="85"/>
      <c r="B111" s="6"/>
      <c r="C111" s="6"/>
      <c r="D111" s="6"/>
      <c r="E111" s="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x14ac:dyDescent="0.25">
      <c r="A112" s="85"/>
      <c r="B112" s="6"/>
      <c r="C112" s="6"/>
      <c r="D112" s="6"/>
      <c r="E112" s="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x14ac:dyDescent="0.25">
      <c r="A113" s="85"/>
      <c r="B113" s="6"/>
      <c r="C113" s="6"/>
      <c r="D113" s="6"/>
      <c r="E113" s="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x14ac:dyDescent="0.25">
      <c r="A114" s="85"/>
      <c r="B114" s="6"/>
      <c r="C114" s="6"/>
      <c r="D114" s="6"/>
      <c r="E114" s="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x14ac:dyDescent="0.25">
      <c r="A115" s="85"/>
      <c r="B115" s="6"/>
      <c r="C115" s="6"/>
      <c r="D115" s="6"/>
      <c r="E115" s="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x14ac:dyDescent="0.25">
      <c r="A116" s="85"/>
      <c r="B116" s="6"/>
      <c r="C116" s="6"/>
      <c r="D116" s="6"/>
      <c r="E116" s="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4.25" x14ac:dyDescent="0.2">
      <c r="A117" s="8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x14ac:dyDescent="0.2">
      <c r="A118" s="8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x14ac:dyDescent="0.2">
      <c r="A119" s="8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x14ac:dyDescent="0.2">
      <c r="A120" s="8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x14ac:dyDescent="0.2">
      <c r="A121" s="8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x14ac:dyDescent="0.2">
      <c r="A122" s="8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x14ac:dyDescent="0.2">
      <c r="A123" s="8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x14ac:dyDescent="0.2">
      <c r="A124" s="8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x14ac:dyDescent="0.2">
      <c r="A125" s="8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x14ac:dyDescent="0.2">
      <c r="A126" s="8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x14ac:dyDescent="0.2">
      <c r="A127" s="8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x14ac:dyDescent="0.25">
      <c r="A128" s="130"/>
      <c r="B128" s="7"/>
      <c r="C128" s="7"/>
      <c r="D128" s="7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x14ac:dyDescent="0.25">
      <c r="A129" s="130"/>
      <c r="B129" s="7"/>
      <c r="C129" s="7"/>
      <c r="D129" s="7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x14ac:dyDescent="0.25">
      <c r="A130" s="130"/>
      <c r="B130" s="7"/>
      <c r="C130" s="7"/>
      <c r="D130" s="7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7"/>
      <c r="V130" s="7"/>
      <c r="W130" s="7"/>
      <c r="X130" s="7"/>
      <c r="Y130" s="7"/>
      <c r="Z130" s="7"/>
    </row>
    <row r="131" spans="1:26" ht="15.75" x14ac:dyDescent="0.25">
      <c r="A131" s="130"/>
      <c r="B131" s="7"/>
      <c r="C131" s="7"/>
      <c r="D131" s="7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7"/>
      <c r="V131" s="7"/>
      <c r="W131" s="7"/>
      <c r="X131" s="7"/>
      <c r="Y131" s="7"/>
      <c r="Z131" s="7"/>
    </row>
    <row r="132" spans="1:26" ht="15.75" x14ac:dyDescent="0.25">
      <c r="A132" s="130"/>
      <c r="B132" s="7"/>
      <c r="C132" s="7"/>
      <c r="D132" s="7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7"/>
      <c r="V132" s="7"/>
      <c r="W132" s="7"/>
      <c r="X132" s="7"/>
      <c r="Y132" s="7"/>
      <c r="Z132" s="7"/>
    </row>
    <row r="133" spans="1:26" ht="15.75" x14ac:dyDescent="0.25">
      <c r="A133" s="130"/>
      <c r="B133" s="7"/>
      <c r="C133" s="7"/>
      <c r="D133" s="7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7"/>
      <c r="V133" s="7"/>
      <c r="W133" s="7"/>
      <c r="X133" s="7"/>
      <c r="Y133" s="7"/>
      <c r="Z133" s="7"/>
    </row>
    <row r="134" spans="1:26" ht="15.75" x14ac:dyDescent="0.25">
      <c r="A134" s="130"/>
      <c r="B134" s="7"/>
      <c r="C134" s="7"/>
      <c r="D134" s="7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7"/>
      <c r="V134" s="7"/>
      <c r="W134" s="7"/>
      <c r="X134" s="7"/>
      <c r="Y134" s="7"/>
      <c r="Z134" s="7"/>
    </row>
    <row r="135" spans="1:26" ht="15.75" x14ac:dyDescent="0.25">
      <c r="A135" s="130"/>
      <c r="B135" s="7"/>
      <c r="C135" s="7"/>
      <c r="D135" s="7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7"/>
      <c r="V135" s="7"/>
      <c r="W135" s="7"/>
      <c r="X135" s="7"/>
      <c r="Y135" s="7"/>
      <c r="Z135" s="7"/>
    </row>
    <row r="136" spans="1:26" ht="15.75" x14ac:dyDescent="0.25">
      <c r="A136" s="130"/>
      <c r="B136" s="7"/>
      <c r="C136" s="7"/>
      <c r="D136" s="7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7"/>
      <c r="V136" s="7"/>
      <c r="W136" s="7"/>
      <c r="X136" s="7"/>
      <c r="Y136" s="7"/>
      <c r="Z136" s="7"/>
    </row>
    <row r="137" spans="1:26" ht="15.75" x14ac:dyDescent="0.25">
      <c r="A137" s="130"/>
      <c r="B137" s="7"/>
      <c r="C137" s="7"/>
      <c r="D137" s="7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7"/>
      <c r="V137" s="7"/>
      <c r="W137" s="7"/>
      <c r="X137" s="7"/>
      <c r="Y137" s="7"/>
      <c r="Z137" s="7"/>
    </row>
    <row r="138" spans="1:26" ht="15.75" x14ac:dyDescent="0.25">
      <c r="A138" s="130"/>
      <c r="B138" s="7"/>
      <c r="C138" s="7"/>
      <c r="D138" s="7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7"/>
      <c r="V138" s="7"/>
      <c r="W138" s="7"/>
      <c r="X138" s="7"/>
      <c r="Y138" s="7"/>
      <c r="Z138" s="7"/>
    </row>
    <row r="139" spans="1:26" ht="15.75" x14ac:dyDescent="0.25">
      <c r="A139" s="130"/>
      <c r="B139" s="7"/>
      <c r="C139" s="7"/>
      <c r="D139" s="7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7"/>
      <c r="V139" s="7"/>
      <c r="W139" s="7"/>
      <c r="X139" s="7"/>
      <c r="Y139" s="7"/>
      <c r="Z139" s="7"/>
    </row>
    <row r="140" spans="1:26" ht="15.75" x14ac:dyDescent="0.25">
      <c r="A140" s="130"/>
      <c r="B140" s="7"/>
      <c r="C140" s="7"/>
      <c r="D140" s="7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7"/>
      <c r="V140" s="7"/>
      <c r="W140" s="7"/>
      <c r="X140" s="7"/>
      <c r="Y140" s="7"/>
      <c r="Z140" s="7"/>
    </row>
    <row r="141" spans="1:26" ht="15.75" x14ac:dyDescent="0.25">
      <c r="A141" s="130"/>
      <c r="B141" s="7"/>
      <c r="C141" s="7"/>
      <c r="D141" s="7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7"/>
      <c r="V141" s="7"/>
      <c r="W141" s="7"/>
      <c r="X141" s="7"/>
      <c r="Y141" s="7"/>
      <c r="Z141" s="7"/>
    </row>
    <row r="142" spans="1:26" ht="15.75" x14ac:dyDescent="0.25">
      <c r="A142" s="130"/>
      <c r="B142" s="7"/>
      <c r="C142" s="7"/>
      <c r="D142" s="7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7"/>
      <c r="V142" s="7"/>
      <c r="W142" s="7"/>
      <c r="X142" s="7"/>
      <c r="Y142" s="7"/>
      <c r="Z142" s="7"/>
    </row>
    <row r="143" spans="1:26" ht="15.75" x14ac:dyDescent="0.25">
      <c r="A143" s="130"/>
      <c r="B143" s="7"/>
      <c r="C143" s="7"/>
      <c r="D143" s="7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7"/>
      <c r="V143" s="7"/>
      <c r="W143" s="7"/>
      <c r="X143" s="7"/>
      <c r="Y143" s="7"/>
      <c r="Z143" s="7"/>
    </row>
    <row r="144" spans="1:26" ht="15.75" x14ac:dyDescent="0.25">
      <c r="A144" s="130"/>
      <c r="B144" s="7"/>
      <c r="C144" s="7"/>
      <c r="D144" s="7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7"/>
      <c r="V144" s="7"/>
      <c r="W144" s="7"/>
      <c r="X144" s="7"/>
      <c r="Y144" s="7"/>
      <c r="Z144" s="7"/>
    </row>
    <row r="145" spans="1:26" ht="15.75" x14ac:dyDescent="0.25">
      <c r="A145" s="130"/>
      <c r="B145" s="7"/>
      <c r="C145" s="7"/>
      <c r="D145" s="7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7"/>
      <c r="V145" s="7"/>
      <c r="W145" s="7"/>
      <c r="X145" s="7"/>
      <c r="Y145" s="7"/>
      <c r="Z145" s="7"/>
    </row>
    <row r="146" spans="1:26" ht="15.75" x14ac:dyDescent="0.25">
      <c r="A146" s="130"/>
      <c r="B146" s="7"/>
      <c r="C146" s="7"/>
      <c r="D146" s="7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7"/>
      <c r="V146" s="7"/>
      <c r="W146" s="7"/>
      <c r="X146" s="7"/>
      <c r="Y146" s="7"/>
      <c r="Z146" s="7"/>
    </row>
    <row r="147" spans="1:26" ht="15.75" x14ac:dyDescent="0.25">
      <c r="A147" s="130"/>
      <c r="B147" s="7"/>
      <c r="C147" s="7"/>
      <c r="D147" s="7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7"/>
      <c r="V147" s="7"/>
      <c r="W147" s="7"/>
      <c r="X147" s="7"/>
      <c r="Y147" s="7"/>
      <c r="Z147" s="7"/>
    </row>
    <row r="148" spans="1:26" ht="15.75" x14ac:dyDescent="0.25">
      <c r="A148" s="130"/>
      <c r="B148" s="7"/>
      <c r="C148" s="7"/>
      <c r="D148" s="7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7"/>
      <c r="V148" s="7"/>
      <c r="W148" s="7"/>
      <c r="X148" s="7"/>
      <c r="Y148" s="7"/>
      <c r="Z148" s="7"/>
    </row>
    <row r="149" spans="1:26" ht="15.75" x14ac:dyDescent="0.25">
      <c r="A149" s="130"/>
      <c r="B149" s="7"/>
      <c r="C149" s="7"/>
      <c r="D149" s="7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7"/>
      <c r="V149" s="7"/>
      <c r="W149" s="7"/>
      <c r="X149" s="7"/>
      <c r="Y149" s="7"/>
      <c r="Z149" s="7"/>
    </row>
    <row r="150" spans="1:26" ht="15.75" x14ac:dyDescent="0.25">
      <c r="A150" s="130"/>
      <c r="B150" s="7"/>
      <c r="C150" s="7"/>
      <c r="D150" s="7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7"/>
      <c r="V150" s="7"/>
      <c r="W150" s="7"/>
      <c r="X150" s="7"/>
      <c r="Y150" s="7"/>
      <c r="Z150" s="7"/>
    </row>
    <row r="151" spans="1:26" ht="15.75" x14ac:dyDescent="0.25">
      <c r="A151" s="130"/>
      <c r="B151" s="7"/>
      <c r="C151" s="7"/>
      <c r="D151" s="7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7"/>
      <c r="V151" s="7"/>
      <c r="W151" s="7"/>
      <c r="X151" s="7"/>
      <c r="Y151" s="7"/>
      <c r="Z151" s="7"/>
    </row>
    <row r="152" spans="1:26" ht="15.75" x14ac:dyDescent="0.25">
      <c r="A152" s="130"/>
      <c r="B152" s="7"/>
      <c r="C152" s="7"/>
      <c r="D152" s="7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7"/>
      <c r="V152" s="7"/>
      <c r="W152" s="7"/>
      <c r="X152" s="7"/>
      <c r="Y152" s="7"/>
      <c r="Z152" s="7"/>
    </row>
    <row r="153" spans="1:26" ht="15.75" x14ac:dyDescent="0.25">
      <c r="A153" s="130"/>
      <c r="B153" s="7"/>
      <c r="C153" s="7"/>
      <c r="D153" s="7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7"/>
      <c r="V153" s="7"/>
      <c r="W153" s="7"/>
      <c r="X153" s="7"/>
      <c r="Y153" s="7"/>
      <c r="Z153" s="7"/>
    </row>
    <row r="154" spans="1:26" ht="15.75" x14ac:dyDescent="0.25">
      <c r="A154" s="130"/>
      <c r="B154" s="7"/>
      <c r="C154" s="7"/>
      <c r="D154" s="7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7"/>
      <c r="V154" s="7"/>
      <c r="W154" s="7"/>
      <c r="X154" s="7"/>
      <c r="Y154" s="7"/>
      <c r="Z154" s="7"/>
    </row>
    <row r="155" spans="1:26" ht="15.75" x14ac:dyDescent="0.25">
      <c r="A155" s="130"/>
      <c r="B155" s="7"/>
      <c r="C155" s="7"/>
      <c r="D155" s="7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7"/>
      <c r="V155" s="7"/>
      <c r="W155" s="7"/>
      <c r="X155" s="7"/>
      <c r="Y155" s="7"/>
      <c r="Z155" s="7"/>
    </row>
    <row r="156" spans="1:26" ht="15.75" x14ac:dyDescent="0.25">
      <c r="A156" s="130"/>
      <c r="B156" s="7"/>
      <c r="C156" s="7"/>
      <c r="D156" s="7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7"/>
      <c r="V156" s="7"/>
      <c r="W156" s="7"/>
      <c r="X156" s="7"/>
      <c r="Y156" s="7"/>
      <c r="Z156" s="7"/>
    </row>
    <row r="157" spans="1:26" ht="15.75" x14ac:dyDescent="0.25">
      <c r="A157" s="130"/>
      <c r="B157" s="7"/>
      <c r="C157" s="7"/>
      <c r="D157" s="7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7"/>
      <c r="V157" s="7"/>
      <c r="W157" s="7"/>
      <c r="X157" s="7"/>
      <c r="Y157" s="7"/>
      <c r="Z157" s="7"/>
    </row>
    <row r="158" spans="1:26" ht="15.75" x14ac:dyDescent="0.25">
      <c r="A158" s="130"/>
      <c r="B158" s="7"/>
      <c r="C158" s="7"/>
      <c r="D158" s="7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7"/>
      <c r="V158" s="7"/>
      <c r="W158" s="7"/>
      <c r="X158" s="7"/>
      <c r="Y158" s="7"/>
      <c r="Z158" s="7"/>
    </row>
    <row r="159" spans="1:26" ht="15.75" x14ac:dyDescent="0.25">
      <c r="A159" s="130"/>
      <c r="B159" s="7"/>
      <c r="C159" s="7"/>
      <c r="D159" s="7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7"/>
      <c r="V159" s="7"/>
      <c r="W159" s="7"/>
      <c r="X159" s="7"/>
      <c r="Y159" s="7"/>
      <c r="Z159" s="7"/>
    </row>
    <row r="160" spans="1:26" ht="15.75" x14ac:dyDescent="0.25">
      <c r="A160" s="130"/>
      <c r="B160" s="7"/>
      <c r="C160" s="7"/>
      <c r="D160" s="7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7"/>
      <c r="V160" s="7"/>
      <c r="W160" s="7"/>
      <c r="X160" s="7"/>
      <c r="Y160" s="7"/>
      <c r="Z160" s="7"/>
    </row>
    <row r="161" spans="1:26" ht="15.75" x14ac:dyDescent="0.25">
      <c r="A161" s="130"/>
      <c r="B161" s="7"/>
      <c r="C161" s="7"/>
      <c r="D161" s="7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7"/>
      <c r="V161" s="7"/>
      <c r="W161" s="7"/>
      <c r="X161" s="7"/>
      <c r="Y161" s="7"/>
      <c r="Z161" s="7"/>
    </row>
    <row r="162" spans="1:26" ht="15.75" x14ac:dyDescent="0.25">
      <c r="A162" s="130"/>
      <c r="B162" s="7"/>
      <c r="C162" s="7"/>
      <c r="D162" s="7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7"/>
      <c r="V162" s="7"/>
      <c r="W162" s="7"/>
      <c r="X162" s="7"/>
      <c r="Y162" s="7"/>
      <c r="Z162" s="7"/>
    </row>
    <row r="163" spans="1:26" ht="15.75" x14ac:dyDescent="0.25">
      <c r="A163" s="130"/>
      <c r="B163" s="7"/>
      <c r="C163" s="7"/>
      <c r="D163" s="7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7"/>
      <c r="V163" s="7"/>
      <c r="W163" s="7"/>
      <c r="X163" s="7"/>
      <c r="Y163" s="7"/>
      <c r="Z163" s="7"/>
    </row>
    <row r="164" spans="1:26" ht="15.75" x14ac:dyDescent="0.25">
      <c r="A164" s="130"/>
      <c r="B164" s="7"/>
      <c r="C164" s="7"/>
      <c r="D164" s="7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7"/>
      <c r="V164" s="7"/>
      <c r="W164" s="7"/>
      <c r="X164" s="7"/>
      <c r="Y164" s="7"/>
      <c r="Z164" s="7"/>
    </row>
    <row r="165" spans="1:26" ht="15.75" x14ac:dyDescent="0.25">
      <c r="A165" s="130"/>
      <c r="B165" s="7"/>
      <c r="C165" s="7"/>
      <c r="D165" s="7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7"/>
      <c r="V165" s="7"/>
      <c r="W165" s="7"/>
      <c r="X165" s="7"/>
      <c r="Y165" s="7"/>
      <c r="Z165" s="7"/>
    </row>
    <row r="166" spans="1:26" ht="15.75" x14ac:dyDescent="0.25">
      <c r="A166" s="130"/>
      <c r="B166" s="7"/>
      <c r="C166" s="7"/>
      <c r="D166" s="7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7"/>
      <c r="V166" s="7"/>
      <c r="W166" s="7"/>
      <c r="X166" s="7"/>
      <c r="Y166" s="7"/>
      <c r="Z166" s="7"/>
    </row>
    <row r="167" spans="1:26" ht="15.75" x14ac:dyDescent="0.25">
      <c r="A167" s="130"/>
      <c r="B167" s="7"/>
      <c r="C167" s="7"/>
      <c r="D167" s="7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7"/>
      <c r="V167" s="7"/>
      <c r="W167" s="7"/>
      <c r="X167" s="7"/>
      <c r="Y167" s="7"/>
      <c r="Z167" s="7"/>
    </row>
    <row r="168" spans="1:26" ht="15.75" x14ac:dyDescent="0.25">
      <c r="A168" s="130"/>
      <c r="B168" s="7"/>
      <c r="C168" s="7"/>
      <c r="D168" s="7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7"/>
      <c r="V168" s="7"/>
      <c r="W168" s="7"/>
      <c r="X168" s="7"/>
      <c r="Y168" s="7"/>
      <c r="Z168" s="7"/>
    </row>
    <row r="169" spans="1:26" ht="15.75" x14ac:dyDescent="0.25">
      <c r="A169" s="130"/>
      <c r="B169" s="7"/>
      <c r="C169" s="7"/>
      <c r="D169" s="7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7"/>
      <c r="V169" s="7"/>
      <c r="W169" s="7"/>
      <c r="X169" s="7"/>
      <c r="Y169" s="7"/>
      <c r="Z169" s="7"/>
    </row>
    <row r="170" spans="1:26" ht="15.75" x14ac:dyDescent="0.25">
      <c r="A170" s="130"/>
      <c r="B170" s="7"/>
      <c r="C170" s="7"/>
      <c r="D170" s="7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7"/>
      <c r="V170" s="7"/>
      <c r="W170" s="7"/>
      <c r="X170" s="7"/>
      <c r="Y170" s="7"/>
      <c r="Z170" s="7"/>
    </row>
    <row r="171" spans="1:26" ht="15.75" x14ac:dyDescent="0.25">
      <c r="A171" s="130"/>
      <c r="B171" s="7"/>
      <c r="C171" s="7"/>
      <c r="D171" s="7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7"/>
      <c r="V171" s="7"/>
      <c r="W171" s="7"/>
      <c r="X171" s="7"/>
      <c r="Y171" s="7"/>
      <c r="Z171" s="7"/>
    </row>
    <row r="172" spans="1:26" ht="15.75" x14ac:dyDescent="0.25">
      <c r="A172" s="130"/>
      <c r="B172" s="7"/>
      <c r="C172" s="7"/>
      <c r="D172" s="7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7"/>
      <c r="V172" s="7"/>
      <c r="W172" s="7"/>
      <c r="X172" s="7"/>
      <c r="Y172" s="7"/>
      <c r="Z172" s="7"/>
    </row>
    <row r="173" spans="1:26" ht="15.75" x14ac:dyDescent="0.25">
      <c r="A173" s="130"/>
      <c r="B173" s="7"/>
      <c r="C173" s="7"/>
      <c r="D173" s="7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7"/>
      <c r="V173" s="7"/>
      <c r="W173" s="7"/>
      <c r="X173" s="7"/>
      <c r="Y173" s="7"/>
      <c r="Z173" s="7"/>
    </row>
    <row r="174" spans="1:26" ht="15.75" x14ac:dyDescent="0.25">
      <c r="A174" s="130"/>
      <c r="B174" s="7"/>
      <c r="C174" s="7"/>
      <c r="D174" s="7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7"/>
      <c r="V174" s="7"/>
      <c r="W174" s="7"/>
      <c r="X174" s="7"/>
      <c r="Y174" s="7"/>
      <c r="Z174" s="7"/>
    </row>
    <row r="175" spans="1:26" ht="15.75" x14ac:dyDescent="0.25">
      <c r="A175" s="130"/>
      <c r="B175" s="7"/>
      <c r="C175" s="7"/>
      <c r="D175" s="7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7"/>
      <c r="V175" s="7"/>
      <c r="W175" s="7"/>
      <c r="X175" s="7"/>
      <c r="Y175" s="7"/>
      <c r="Z175" s="7"/>
    </row>
    <row r="176" spans="1:26" ht="15.75" x14ac:dyDescent="0.25">
      <c r="A176" s="130"/>
      <c r="B176" s="7"/>
      <c r="C176" s="7"/>
      <c r="D176" s="7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7"/>
      <c r="V176" s="7"/>
      <c r="W176" s="7"/>
      <c r="X176" s="7"/>
      <c r="Y176" s="7"/>
      <c r="Z176" s="7"/>
    </row>
    <row r="177" spans="1:26" ht="15.75" x14ac:dyDescent="0.25">
      <c r="A177" s="130"/>
      <c r="B177" s="7"/>
      <c r="C177" s="7"/>
      <c r="D177" s="7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7"/>
      <c r="V177" s="7"/>
      <c r="W177" s="7"/>
      <c r="X177" s="7"/>
      <c r="Y177" s="7"/>
      <c r="Z177" s="7"/>
    </row>
    <row r="178" spans="1:26" ht="15.75" x14ac:dyDescent="0.25">
      <c r="A178" s="130"/>
      <c r="B178" s="7"/>
      <c r="C178" s="7"/>
      <c r="D178" s="7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7"/>
      <c r="V178" s="7"/>
      <c r="W178" s="7"/>
      <c r="X178" s="7"/>
      <c r="Y178" s="7"/>
      <c r="Z178" s="7"/>
    </row>
    <row r="179" spans="1:26" ht="15.75" x14ac:dyDescent="0.25">
      <c r="A179" s="130"/>
      <c r="B179" s="7"/>
      <c r="C179" s="7"/>
      <c r="D179" s="7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7"/>
      <c r="V179" s="7"/>
      <c r="W179" s="7"/>
      <c r="X179" s="7"/>
      <c r="Y179" s="7"/>
      <c r="Z179" s="7"/>
    </row>
    <row r="180" spans="1:26" ht="15.75" x14ac:dyDescent="0.25">
      <c r="A180" s="130"/>
      <c r="B180" s="7"/>
      <c r="C180" s="7"/>
      <c r="D180" s="7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7"/>
      <c r="V180" s="7"/>
      <c r="W180" s="7"/>
      <c r="X180" s="7"/>
      <c r="Y180" s="7"/>
      <c r="Z180" s="7"/>
    </row>
    <row r="181" spans="1:26" ht="15.75" x14ac:dyDescent="0.25">
      <c r="A181" s="130"/>
      <c r="B181" s="7"/>
      <c r="C181" s="7"/>
      <c r="D181" s="7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7"/>
      <c r="V181" s="7"/>
      <c r="W181" s="7"/>
      <c r="X181" s="7"/>
      <c r="Y181" s="7"/>
      <c r="Z181" s="7"/>
    </row>
    <row r="182" spans="1:26" ht="15.75" x14ac:dyDescent="0.25">
      <c r="A182" s="130"/>
      <c r="B182" s="7"/>
      <c r="C182" s="7"/>
      <c r="D182" s="7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7"/>
      <c r="V182" s="7"/>
      <c r="W182" s="7"/>
      <c r="X182" s="7"/>
      <c r="Y182" s="7"/>
      <c r="Z182" s="7"/>
    </row>
    <row r="183" spans="1:26" ht="15.75" x14ac:dyDescent="0.25">
      <c r="A183" s="130"/>
      <c r="B183" s="7"/>
      <c r="C183" s="7"/>
      <c r="D183" s="7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7"/>
      <c r="V183" s="7"/>
      <c r="W183" s="7"/>
      <c r="X183" s="7"/>
      <c r="Y183" s="7"/>
      <c r="Z183" s="7"/>
    </row>
    <row r="184" spans="1:26" ht="15.75" x14ac:dyDescent="0.25">
      <c r="A184" s="130"/>
      <c r="B184" s="7"/>
      <c r="C184" s="7"/>
      <c r="D184" s="7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7"/>
      <c r="V184" s="7"/>
      <c r="W184" s="7"/>
      <c r="X184" s="7"/>
      <c r="Y184" s="7"/>
      <c r="Z184" s="7"/>
    </row>
    <row r="185" spans="1:26" ht="15.75" x14ac:dyDescent="0.25">
      <c r="A185" s="130"/>
      <c r="B185" s="7"/>
      <c r="C185" s="7"/>
      <c r="D185" s="7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7"/>
      <c r="V185" s="7"/>
      <c r="W185" s="7"/>
      <c r="X185" s="7"/>
      <c r="Y185" s="7"/>
      <c r="Z185" s="7"/>
    </row>
    <row r="186" spans="1:26" ht="15.75" x14ac:dyDescent="0.25">
      <c r="A186" s="130"/>
      <c r="B186" s="7"/>
      <c r="C186" s="7"/>
      <c r="D186" s="7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7"/>
      <c r="V186" s="7"/>
      <c r="W186" s="7"/>
      <c r="X186" s="7"/>
      <c r="Y186" s="7"/>
      <c r="Z186" s="7"/>
    </row>
    <row r="187" spans="1:26" ht="15.75" x14ac:dyDescent="0.25">
      <c r="A187" s="130"/>
      <c r="B187" s="7"/>
      <c r="C187" s="7"/>
      <c r="D187" s="7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7"/>
      <c r="V187" s="7"/>
      <c r="W187" s="7"/>
      <c r="X187" s="7"/>
      <c r="Y187" s="7"/>
      <c r="Z187" s="7"/>
    </row>
    <row r="188" spans="1:26" ht="15.75" x14ac:dyDescent="0.25">
      <c r="A188" s="130"/>
      <c r="B188" s="7"/>
      <c r="C188" s="7"/>
      <c r="D188" s="7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7"/>
      <c r="V188" s="7"/>
      <c r="W188" s="7"/>
      <c r="X188" s="7"/>
      <c r="Y188" s="7"/>
      <c r="Z188" s="7"/>
    </row>
    <row r="189" spans="1:26" ht="15.75" x14ac:dyDescent="0.25">
      <c r="A189" s="130"/>
      <c r="B189" s="7"/>
      <c r="C189" s="7"/>
      <c r="D189" s="7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7"/>
      <c r="V189" s="7"/>
      <c r="W189" s="7"/>
      <c r="X189" s="7"/>
      <c r="Y189" s="7"/>
      <c r="Z189" s="7"/>
    </row>
    <row r="190" spans="1:26" ht="15.75" x14ac:dyDescent="0.25">
      <c r="A190" s="130"/>
      <c r="B190" s="7"/>
      <c r="C190" s="7"/>
      <c r="D190" s="7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7"/>
      <c r="V190" s="7"/>
      <c r="W190" s="7"/>
      <c r="X190" s="7"/>
      <c r="Y190" s="7"/>
      <c r="Z190" s="7"/>
    </row>
    <row r="191" spans="1:26" ht="15.75" x14ac:dyDescent="0.25">
      <c r="A191" s="130"/>
      <c r="B191" s="7"/>
      <c r="C191" s="7"/>
      <c r="D191" s="7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7"/>
      <c r="V191" s="7"/>
      <c r="W191" s="7"/>
      <c r="X191" s="7"/>
      <c r="Y191" s="7"/>
      <c r="Z191" s="7"/>
    </row>
    <row r="192" spans="1:26" ht="15.75" x14ac:dyDescent="0.25">
      <c r="A192" s="130"/>
      <c r="B192" s="7"/>
      <c r="C192" s="7"/>
      <c r="D192" s="7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7"/>
      <c r="V192" s="7"/>
      <c r="W192" s="7"/>
      <c r="X192" s="7"/>
      <c r="Y192" s="7"/>
      <c r="Z192" s="7"/>
    </row>
    <row r="193" spans="1:26" ht="15.75" x14ac:dyDescent="0.25">
      <c r="A193" s="130"/>
      <c r="B193" s="7"/>
      <c r="C193" s="7"/>
      <c r="D193" s="7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7"/>
      <c r="V193" s="7"/>
      <c r="W193" s="7"/>
      <c r="X193" s="7"/>
      <c r="Y193" s="7"/>
      <c r="Z193" s="7"/>
    </row>
    <row r="194" spans="1:26" ht="15.75" x14ac:dyDescent="0.25">
      <c r="A194" s="130"/>
      <c r="B194" s="7"/>
      <c r="C194" s="7"/>
      <c r="D194" s="7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7"/>
      <c r="V194" s="7"/>
      <c r="W194" s="7"/>
      <c r="X194" s="7"/>
      <c r="Y194" s="7"/>
      <c r="Z194" s="7"/>
    </row>
    <row r="195" spans="1:26" ht="15.75" x14ac:dyDescent="0.25">
      <c r="A195" s="130"/>
      <c r="B195" s="7"/>
      <c r="C195" s="7"/>
      <c r="D195" s="7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7"/>
      <c r="V195" s="7"/>
      <c r="W195" s="7"/>
      <c r="X195" s="7"/>
      <c r="Y195" s="7"/>
      <c r="Z195" s="7"/>
    </row>
    <row r="196" spans="1:26" ht="15.75" x14ac:dyDescent="0.25">
      <c r="A196" s="130"/>
      <c r="B196" s="7"/>
      <c r="C196" s="7"/>
      <c r="D196" s="7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7"/>
      <c r="V196" s="7"/>
      <c r="W196" s="7"/>
      <c r="X196" s="7"/>
      <c r="Y196" s="7"/>
      <c r="Z196" s="7"/>
    </row>
    <row r="197" spans="1:26" ht="15.75" x14ac:dyDescent="0.25">
      <c r="A197" s="130"/>
      <c r="B197" s="7"/>
      <c r="C197" s="7"/>
      <c r="D197" s="7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7"/>
      <c r="V197" s="7"/>
      <c r="W197" s="7"/>
      <c r="X197" s="7"/>
      <c r="Y197" s="7"/>
      <c r="Z197" s="7"/>
    </row>
    <row r="198" spans="1:26" ht="15.75" x14ac:dyDescent="0.25">
      <c r="A198" s="130"/>
      <c r="B198" s="7"/>
      <c r="C198" s="7"/>
      <c r="D198" s="7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7"/>
      <c r="V198" s="7"/>
      <c r="W198" s="7"/>
      <c r="X198" s="7"/>
      <c r="Y198" s="7"/>
      <c r="Z198" s="7"/>
    </row>
    <row r="199" spans="1:26" ht="15.75" x14ac:dyDescent="0.25">
      <c r="A199" s="130"/>
      <c r="B199" s="7"/>
      <c r="C199" s="7"/>
      <c r="D199" s="7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7"/>
      <c r="V199" s="7"/>
      <c r="W199" s="7"/>
      <c r="X199" s="7"/>
      <c r="Y199" s="7"/>
      <c r="Z199" s="7"/>
    </row>
    <row r="200" spans="1:26" ht="15.75" x14ac:dyDescent="0.25">
      <c r="A200" s="130"/>
      <c r="B200" s="7"/>
      <c r="C200" s="7"/>
      <c r="D200" s="7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7"/>
      <c r="V200" s="7"/>
      <c r="W200" s="7"/>
      <c r="X200" s="7"/>
      <c r="Y200" s="7"/>
      <c r="Z200" s="7"/>
    </row>
    <row r="201" spans="1:26" ht="15.75" x14ac:dyDescent="0.25">
      <c r="A201" s="130"/>
      <c r="B201" s="7"/>
      <c r="C201" s="7"/>
      <c r="D201" s="7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7"/>
      <c r="V201" s="7"/>
      <c r="W201" s="7"/>
      <c r="X201" s="7"/>
      <c r="Y201" s="7"/>
      <c r="Z201" s="7"/>
    </row>
    <row r="202" spans="1:26" ht="15.75" x14ac:dyDescent="0.25">
      <c r="A202" s="130"/>
      <c r="B202" s="7"/>
      <c r="C202" s="7"/>
      <c r="D202" s="7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7"/>
      <c r="V202" s="7"/>
      <c r="W202" s="7"/>
      <c r="X202" s="7"/>
      <c r="Y202" s="7"/>
      <c r="Z202" s="7"/>
    </row>
    <row r="203" spans="1:26" ht="15.75" x14ac:dyDescent="0.25">
      <c r="A203" s="130"/>
      <c r="B203" s="7"/>
      <c r="C203" s="7"/>
      <c r="D203" s="7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7"/>
      <c r="V203" s="7"/>
      <c r="W203" s="7"/>
      <c r="X203" s="7"/>
      <c r="Y203" s="7"/>
      <c r="Z203" s="7"/>
    </row>
    <row r="204" spans="1:26" ht="15.75" x14ac:dyDescent="0.25">
      <c r="A204" s="130"/>
      <c r="B204" s="7"/>
      <c r="C204" s="7"/>
      <c r="D204" s="7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7"/>
      <c r="V204" s="7"/>
      <c r="W204" s="7"/>
      <c r="X204" s="7"/>
      <c r="Y204" s="7"/>
      <c r="Z204" s="7"/>
    </row>
    <row r="205" spans="1:26" ht="15.75" x14ac:dyDescent="0.25">
      <c r="A205" s="130"/>
      <c r="B205" s="7"/>
      <c r="C205" s="7"/>
      <c r="D205" s="7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7"/>
      <c r="V205" s="7"/>
      <c r="W205" s="7"/>
      <c r="X205" s="7"/>
      <c r="Y205" s="7"/>
      <c r="Z205" s="7"/>
    </row>
    <row r="206" spans="1:26" ht="15.75" x14ac:dyDescent="0.25">
      <c r="A206" s="130"/>
      <c r="B206" s="7"/>
      <c r="C206" s="7"/>
      <c r="D206" s="7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7"/>
      <c r="V206" s="7"/>
      <c r="W206" s="7"/>
      <c r="X206" s="7"/>
      <c r="Y206" s="7"/>
      <c r="Z206" s="7"/>
    </row>
    <row r="207" spans="1:26" ht="15.75" x14ac:dyDescent="0.25">
      <c r="A207" s="130"/>
      <c r="B207" s="7"/>
      <c r="C207" s="7"/>
      <c r="D207" s="7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7"/>
      <c r="V207" s="7"/>
      <c r="W207" s="7"/>
      <c r="X207" s="7"/>
      <c r="Y207" s="7"/>
      <c r="Z207" s="7"/>
    </row>
    <row r="208" spans="1:26" ht="15.75" x14ac:dyDescent="0.25">
      <c r="A208" s="130"/>
      <c r="B208" s="7"/>
      <c r="C208" s="7"/>
      <c r="D208" s="7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7"/>
      <c r="V208" s="7"/>
      <c r="W208" s="7"/>
      <c r="X208" s="7"/>
      <c r="Y208" s="7"/>
      <c r="Z208" s="7"/>
    </row>
    <row r="209" spans="1:26" ht="15.75" x14ac:dyDescent="0.25">
      <c r="A209" s="130"/>
      <c r="B209" s="7"/>
      <c r="C209" s="7"/>
      <c r="D209" s="7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7"/>
      <c r="V209" s="7"/>
      <c r="W209" s="7"/>
      <c r="X209" s="7"/>
      <c r="Y209" s="7"/>
      <c r="Z209" s="7"/>
    </row>
    <row r="210" spans="1:26" ht="15.75" x14ac:dyDescent="0.25">
      <c r="A210" s="130"/>
      <c r="B210" s="7"/>
      <c r="C210" s="7"/>
      <c r="D210" s="7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7"/>
      <c r="V210" s="7"/>
      <c r="W210" s="7"/>
      <c r="X210" s="7"/>
      <c r="Y210" s="7"/>
      <c r="Z210" s="7"/>
    </row>
    <row r="211" spans="1:26" ht="15.75" x14ac:dyDescent="0.25">
      <c r="A211" s="130"/>
      <c r="B211" s="7"/>
      <c r="C211" s="7"/>
      <c r="D211" s="7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7"/>
      <c r="V211" s="7"/>
      <c r="W211" s="7"/>
      <c r="X211" s="7"/>
      <c r="Y211" s="7"/>
      <c r="Z211" s="7"/>
    </row>
    <row r="212" spans="1:26" ht="15.75" x14ac:dyDescent="0.25">
      <c r="A212" s="130"/>
      <c r="B212" s="7"/>
      <c r="C212" s="7"/>
      <c r="D212" s="7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7"/>
      <c r="V212" s="7"/>
      <c r="W212" s="7"/>
      <c r="X212" s="7"/>
      <c r="Y212" s="7"/>
      <c r="Z212" s="7"/>
    </row>
    <row r="213" spans="1:26" ht="15.75" x14ac:dyDescent="0.25">
      <c r="A213" s="130"/>
      <c r="B213" s="7"/>
      <c r="C213" s="7"/>
      <c r="D213" s="7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7"/>
      <c r="V213" s="7"/>
      <c r="W213" s="7"/>
      <c r="X213" s="7"/>
      <c r="Y213" s="7"/>
      <c r="Z213" s="7"/>
    </row>
    <row r="214" spans="1:26" ht="15.75" x14ac:dyDescent="0.25">
      <c r="A214" s="130"/>
      <c r="B214" s="7"/>
      <c r="C214" s="7"/>
      <c r="D214" s="7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7"/>
      <c r="V214" s="7"/>
      <c r="W214" s="7"/>
      <c r="X214" s="7"/>
      <c r="Y214" s="7"/>
      <c r="Z214" s="7"/>
    </row>
    <row r="215" spans="1:26" ht="15.75" x14ac:dyDescent="0.25">
      <c r="A215" s="130"/>
      <c r="B215" s="7"/>
      <c r="C215" s="7"/>
      <c r="D215" s="7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7"/>
      <c r="V215" s="7"/>
      <c r="W215" s="7"/>
      <c r="X215" s="7"/>
      <c r="Y215" s="7"/>
      <c r="Z215" s="7"/>
    </row>
    <row r="216" spans="1:26" ht="15.75" x14ac:dyDescent="0.25">
      <c r="A216" s="130"/>
      <c r="B216" s="7"/>
      <c r="C216" s="7"/>
      <c r="D216" s="7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7"/>
      <c r="V216" s="7"/>
      <c r="W216" s="7"/>
      <c r="X216" s="7"/>
      <c r="Y216" s="7"/>
      <c r="Z216" s="7"/>
    </row>
    <row r="217" spans="1:26" ht="15.75" x14ac:dyDescent="0.25">
      <c r="A217" s="130"/>
      <c r="B217" s="7"/>
      <c r="C217" s="7"/>
      <c r="D217" s="7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7"/>
      <c r="V217" s="7"/>
      <c r="W217" s="7"/>
      <c r="X217" s="7"/>
      <c r="Y217" s="7"/>
      <c r="Z217" s="7"/>
    </row>
    <row r="218" spans="1:26" ht="15.75" x14ac:dyDescent="0.25">
      <c r="A218" s="130"/>
      <c r="B218" s="7"/>
      <c r="C218" s="7"/>
      <c r="D218" s="7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7"/>
      <c r="V218" s="7"/>
      <c r="W218" s="7"/>
      <c r="X218" s="7"/>
      <c r="Y218" s="7"/>
      <c r="Z218" s="7"/>
    </row>
    <row r="219" spans="1:26" ht="15.75" x14ac:dyDescent="0.25">
      <c r="A219" s="130"/>
      <c r="B219" s="7"/>
      <c r="C219" s="7"/>
      <c r="D219" s="7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7"/>
      <c r="V219" s="7"/>
      <c r="W219" s="7"/>
      <c r="X219" s="7"/>
      <c r="Y219" s="7"/>
      <c r="Z219" s="7"/>
    </row>
    <row r="220" spans="1:26" ht="15.75" x14ac:dyDescent="0.25">
      <c r="A220" s="130"/>
      <c r="B220" s="7"/>
      <c r="C220" s="7"/>
      <c r="D220" s="7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7"/>
      <c r="V220" s="7"/>
      <c r="W220" s="7"/>
      <c r="X220" s="7"/>
      <c r="Y220" s="7"/>
      <c r="Z220" s="7"/>
    </row>
    <row r="221" spans="1:26" ht="15.75" x14ac:dyDescent="0.25">
      <c r="A221" s="130"/>
      <c r="B221" s="7"/>
      <c r="C221" s="7"/>
      <c r="D221" s="7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7"/>
      <c r="V221" s="7"/>
      <c r="W221" s="7"/>
      <c r="X221" s="7"/>
      <c r="Y221" s="7"/>
      <c r="Z221" s="7"/>
    </row>
    <row r="222" spans="1:26" ht="15.75" x14ac:dyDescent="0.25">
      <c r="A222" s="130"/>
      <c r="B222" s="7"/>
      <c r="C222" s="7"/>
      <c r="D222" s="7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7"/>
      <c r="V222" s="7"/>
      <c r="W222" s="7"/>
      <c r="X222" s="7"/>
      <c r="Y222" s="7"/>
      <c r="Z222" s="7"/>
    </row>
    <row r="223" spans="1:26" ht="15.75" x14ac:dyDescent="0.25">
      <c r="A223" s="130"/>
      <c r="B223" s="7"/>
      <c r="C223" s="7"/>
      <c r="D223" s="7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7"/>
      <c r="V223" s="7"/>
      <c r="W223" s="7"/>
      <c r="X223" s="7"/>
      <c r="Y223" s="7"/>
      <c r="Z223" s="7"/>
    </row>
    <row r="224" spans="1:26" ht="15.75" x14ac:dyDescent="0.25">
      <c r="A224" s="130"/>
      <c r="B224" s="7"/>
      <c r="C224" s="7"/>
      <c r="D224" s="7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7"/>
      <c r="V224" s="7"/>
      <c r="W224" s="7"/>
      <c r="X224" s="7"/>
      <c r="Y224" s="7"/>
      <c r="Z224" s="7"/>
    </row>
    <row r="225" spans="1:26" ht="15.75" x14ac:dyDescent="0.25">
      <c r="A225" s="130"/>
      <c r="B225" s="7"/>
      <c r="C225" s="7"/>
      <c r="D225" s="7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7"/>
      <c r="V225" s="7"/>
      <c r="W225" s="7"/>
      <c r="X225" s="7"/>
      <c r="Y225" s="7"/>
      <c r="Z225" s="7"/>
    </row>
    <row r="226" spans="1:26" ht="15.75" x14ac:dyDescent="0.25">
      <c r="A226" s="130"/>
      <c r="B226" s="7"/>
      <c r="C226" s="7"/>
      <c r="D226" s="7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7"/>
      <c r="V226" s="7"/>
      <c r="W226" s="7"/>
      <c r="X226" s="7"/>
      <c r="Y226" s="7"/>
      <c r="Z226" s="7"/>
    </row>
    <row r="227" spans="1:26" ht="15.75" x14ac:dyDescent="0.25">
      <c r="A227" s="130"/>
      <c r="B227" s="7"/>
      <c r="C227" s="7"/>
      <c r="D227" s="7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7"/>
      <c r="V227" s="7"/>
      <c r="W227" s="7"/>
      <c r="X227" s="7"/>
      <c r="Y227" s="7"/>
      <c r="Z227" s="7"/>
    </row>
    <row r="228" spans="1:26" ht="15.75" x14ac:dyDescent="0.25">
      <c r="A228" s="130"/>
      <c r="B228" s="7"/>
      <c r="C228" s="7"/>
      <c r="D228" s="7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7"/>
      <c r="V228" s="7"/>
      <c r="W228" s="7"/>
      <c r="X228" s="7"/>
      <c r="Y228" s="7"/>
      <c r="Z228" s="7"/>
    </row>
    <row r="229" spans="1:26" ht="15.75" x14ac:dyDescent="0.25">
      <c r="A229" s="130"/>
      <c r="B229" s="7"/>
      <c r="C229" s="7"/>
      <c r="D229" s="7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7"/>
      <c r="V229" s="7"/>
      <c r="W229" s="7"/>
      <c r="X229" s="7"/>
      <c r="Y229" s="7"/>
      <c r="Z229" s="7"/>
    </row>
    <row r="230" spans="1:26" ht="15.75" x14ac:dyDescent="0.25">
      <c r="A230" s="130"/>
      <c r="B230" s="7"/>
      <c r="C230" s="7"/>
      <c r="D230" s="7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7"/>
      <c r="V230" s="7"/>
      <c r="W230" s="7"/>
      <c r="X230" s="7"/>
      <c r="Y230" s="7"/>
      <c r="Z230" s="7"/>
    </row>
    <row r="231" spans="1:26" ht="15.75" x14ac:dyDescent="0.25">
      <c r="A231" s="130"/>
      <c r="B231" s="7"/>
      <c r="C231" s="7"/>
      <c r="D231" s="7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7"/>
      <c r="V231" s="7"/>
      <c r="W231" s="7"/>
      <c r="X231" s="7"/>
      <c r="Y231" s="7"/>
      <c r="Z231" s="7"/>
    </row>
    <row r="232" spans="1:26" ht="15.75" x14ac:dyDescent="0.25">
      <c r="A232" s="130"/>
      <c r="B232" s="7"/>
      <c r="C232" s="7"/>
      <c r="D232" s="7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7"/>
      <c r="V232" s="7"/>
      <c r="W232" s="7"/>
      <c r="X232" s="7"/>
      <c r="Y232" s="7"/>
      <c r="Z232" s="7"/>
    </row>
    <row r="233" spans="1:26" ht="15.75" x14ac:dyDescent="0.25">
      <c r="A233" s="130"/>
      <c r="B233" s="7"/>
      <c r="C233" s="7"/>
      <c r="D233" s="7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7"/>
      <c r="V233" s="7"/>
      <c r="W233" s="7"/>
      <c r="X233" s="7"/>
      <c r="Y233" s="7"/>
      <c r="Z233" s="7"/>
    </row>
    <row r="234" spans="1:26" ht="15.75" x14ac:dyDescent="0.25">
      <c r="A234" s="130"/>
      <c r="B234" s="7"/>
      <c r="C234" s="7"/>
      <c r="D234" s="7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7"/>
      <c r="V234" s="7"/>
      <c r="W234" s="7"/>
      <c r="X234" s="7"/>
      <c r="Y234" s="7"/>
      <c r="Z234" s="7"/>
    </row>
    <row r="235" spans="1:26" ht="15.75" x14ac:dyDescent="0.25">
      <c r="A235" s="130"/>
      <c r="B235" s="7"/>
      <c r="C235" s="7"/>
      <c r="D235" s="7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7"/>
      <c r="V235" s="7"/>
      <c r="W235" s="7"/>
      <c r="X235" s="7"/>
      <c r="Y235" s="7"/>
      <c r="Z235" s="7"/>
    </row>
    <row r="236" spans="1:26" ht="15.75" x14ac:dyDescent="0.25">
      <c r="A236" s="130"/>
      <c r="B236" s="7"/>
      <c r="C236" s="7"/>
      <c r="D236" s="7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7"/>
      <c r="V236" s="7"/>
      <c r="W236" s="7"/>
      <c r="X236" s="7"/>
      <c r="Y236" s="7"/>
      <c r="Z236" s="7"/>
    </row>
    <row r="237" spans="1:26" ht="15.75" x14ac:dyDescent="0.25">
      <c r="A237" s="130"/>
      <c r="B237" s="7"/>
      <c r="C237" s="7"/>
      <c r="D237" s="7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7"/>
      <c r="V237" s="7"/>
      <c r="W237" s="7"/>
      <c r="X237" s="7"/>
      <c r="Y237" s="7"/>
      <c r="Z237" s="7"/>
    </row>
    <row r="238" spans="1:26" ht="15.75" x14ac:dyDescent="0.25">
      <c r="A238" s="130"/>
      <c r="B238" s="7"/>
      <c r="C238" s="7"/>
      <c r="D238" s="7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7"/>
      <c r="V238" s="7"/>
      <c r="W238" s="7"/>
      <c r="X238" s="7"/>
      <c r="Y238" s="7"/>
      <c r="Z238" s="7"/>
    </row>
    <row r="239" spans="1:26" ht="15.75" x14ac:dyDescent="0.25">
      <c r="A239" s="130"/>
      <c r="B239" s="7"/>
      <c r="C239" s="7"/>
      <c r="D239" s="7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7"/>
      <c r="V239" s="7"/>
      <c r="W239" s="7"/>
      <c r="X239" s="7"/>
      <c r="Y239" s="7"/>
      <c r="Z239" s="7"/>
    </row>
    <row r="240" spans="1:26" ht="15.75" x14ac:dyDescent="0.25">
      <c r="A240" s="130"/>
      <c r="B240" s="7"/>
      <c r="C240" s="7"/>
      <c r="D240" s="7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7"/>
      <c r="V240" s="7"/>
      <c r="W240" s="7"/>
      <c r="X240" s="7"/>
      <c r="Y240" s="7"/>
      <c r="Z240" s="7"/>
    </row>
    <row r="241" spans="1:26" ht="15.75" x14ac:dyDescent="0.25">
      <c r="A241" s="130"/>
      <c r="B241" s="7"/>
      <c r="C241" s="7"/>
      <c r="D241" s="7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7"/>
      <c r="V241" s="7"/>
      <c r="W241" s="7"/>
      <c r="X241" s="7"/>
      <c r="Y241" s="7"/>
      <c r="Z241" s="7"/>
    </row>
    <row r="242" spans="1:26" ht="15.75" x14ac:dyDescent="0.25">
      <c r="A242" s="130"/>
      <c r="B242" s="7"/>
      <c r="C242" s="7"/>
      <c r="D242" s="7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7"/>
      <c r="V242" s="7"/>
      <c r="W242" s="7"/>
      <c r="X242" s="7"/>
      <c r="Y242" s="7"/>
      <c r="Z242" s="7"/>
    </row>
    <row r="243" spans="1:26" ht="15.75" x14ac:dyDescent="0.25">
      <c r="A243" s="130"/>
      <c r="B243" s="7"/>
      <c r="C243" s="7"/>
      <c r="D243" s="7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7"/>
      <c r="V243" s="7"/>
      <c r="W243" s="7"/>
      <c r="X243" s="7"/>
      <c r="Y243" s="7"/>
      <c r="Z243" s="7"/>
    </row>
    <row r="244" spans="1:26" ht="15.75" x14ac:dyDescent="0.25">
      <c r="A244" s="130"/>
      <c r="B244" s="7"/>
      <c r="C244" s="7"/>
      <c r="D244" s="7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7"/>
      <c r="V244" s="7"/>
      <c r="W244" s="7"/>
      <c r="X244" s="7"/>
      <c r="Y244" s="7"/>
      <c r="Z244" s="7"/>
    </row>
    <row r="245" spans="1:26" ht="15.75" x14ac:dyDescent="0.25">
      <c r="A245" s="130"/>
      <c r="B245" s="7"/>
      <c r="C245" s="7"/>
      <c r="D245" s="7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7"/>
      <c r="V245" s="7"/>
      <c r="W245" s="7"/>
      <c r="X245" s="7"/>
      <c r="Y245" s="7"/>
      <c r="Z245" s="7"/>
    </row>
    <row r="246" spans="1:26" ht="15.75" x14ac:dyDescent="0.25">
      <c r="A246" s="130"/>
      <c r="B246" s="7"/>
      <c r="C246" s="7"/>
      <c r="D246" s="7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7"/>
      <c r="V246" s="7"/>
      <c r="W246" s="7"/>
      <c r="X246" s="7"/>
      <c r="Y246" s="7"/>
      <c r="Z246" s="7"/>
    </row>
    <row r="247" spans="1:26" ht="15.75" x14ac:dyDescent="0.25">
      <c r="A247" s="130"/>
      <c r="B247" s="7"/>
      <c r="C247" s="7"/>
      <c r="D247" s="7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7"/>
      <c r="V247" s="7"/>
      <c r="W247" s="7"/>
      <c r="X247" s="7"/>
      <c r="Y247" s="7"/>
      <c r="Z247" s="7"/>
    </row>
    <row r="248" spans="1:26" ht="15.75" x14ac:dyDescent="0.25">
      <c r="A248" s="130"/>
      <c r="B248" s="7"/>
      <c r="C248" s="7"/>
      <c r="D248" s="7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7"/>
      <c r="V248" s="7"/>
      <c r="W248" s="7"/>
      <c r="X248" s="7"/>
      <c r="Y248" s="7"/>
      <c r="Z248" s="7"/>
    </row>
    <row r="249" spans="1:26" ht="15.75" x14ac:dyDescent="0.25">
      <c r="A249" s="130"/>
      <c r="B249" s="7"/>
      <c r="C249" s="7"/>
      <c r="D249" s="7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7"/>
      <c r="V249" s="7"/>
      <c r="W249" s="7"/>
      <c r="X249" s="7"/>
      <c r="Y249" s="7"/>
      <c r="Z249" s="7"/>
    </row>
    <row r="250" spans="1:26" ht="15.75" x14ac:dyDescent="0.25">
      <c r="A250" s="130"/>
      <c r="B250" s="7"/>
      <c r="C250" s="7"/>
      <c r="D250" s="7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7"/>
      <c r="V250" s="7"/>
      <c r="W250" s="7"/>
      <c r="X250" s="7"/>
      <c r="Y250" s="7"/>
      <c r="Z250" s="7"/>
    </row>
    <row r="251" spans="1:26" ht="15.75" x14ac:dyDescent="0.25">
      <c r="A251" s="130"/>
      <c r="B251" s="7"/>
      <c r="C251" s="7"/>
      <c r="D251" s="7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7"/>
      <c r="V251" s="7"/>
      <c r="W251" s="7"/>
      <c r="X251" s="7"/>
      <c r="Y251" s="7"/>
      <c r="Z251" s="7"/>
    </row>
    <row r="252" spans="1:26" ht="15.75" x14ac:dyDescent="0.25">
      <c r="A252" s="130"/>
      <c r="B252" s="7"/>
      <c r="C252" s="7"/>
      <c r="D252" s="7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7"/>
      <c r="V252" s="7"/>
      <c r="W252" s="7"/>
      <c r="X252" s="7"/>
      <c r="Y252" s="7"/>
      <c r="Z252" s="7"/>
    </row>
    <row r="253" spans="1:26" ht="15.75" x14ac:dyDescent="0.25">
      <c r="A253" s="130"/>
      <c r="B253" s="7"/>
      <c r="C253" s="7"/>
      <c r="D253" s="7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7"/>
      <c r="V253" s="7"/>
      <c r="W253" s="7"/>
      <c r="X253" s="7"/>
      <c r="Y253" s="7"/>
      <c r="Z253" s="7"/>
    </row>
    <row r="254" spans="1:26" ht="15.75" x14ac:dyDescent="0.25">
      <c r="A254" s="130"/>
      <c r="B254" s="7"/>
      <c r="C254" s="7"/>
      <c r="D254" s="7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7"/>
      <c r="V254" s="7"/>
      <c r="W254" s="7"/>
      <c r="X254" s="7"/>
      <c r="Y254" s="7"/>
      <c r="Z254" s="7"/>
    </row>
    <row r="255" spans="1:26" ht="15.75" x14ac:dyDescent="0.25">
      <c r="A255" s="130"/>
      <c r="B255" s="7"/>
      <c r="C255" s="7"/>
      <c r="D255" s="7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7"/>
      <c r="V255" s="7"/>
      <c r="W255" s="7"/>
      <c r="X255" s="7"/>
      <c r="Y255" s="7"/>
      <c r="Z255" s="7"/>
    </row>
    <row r="256" spans="1:26" ht="15.75" x14ac:dyDescent="0.25">
      <c r="A256" s="130"/>
      <c r="B256" s="7"/>
      <c r="C256" s="7"/>
      <c r="D256" s="7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7"/>
      <c r="V256" s="7"/>
      <c r="W256" s="7"/>
      <c r="X256" s="7"/>
      <c r="Y256" s="7"/>
      <c r="Z256" s="7"/>
    </row>
    <row r="257" spans="1:26" ht="15.75" x14ac:dyDescent="0.25">
      <c r="A257" s="130"/>
      <c r="B257" s="7"/>
      <c r="C257" s="7"/>
      <c r="D257" s="7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7"/>
      <c r="V257" s="7"/>
      <c r="W257" s="7"/>
      <c r="X257" s="7"/>
      <c r="Y257" s="7"/>
      <c r="Z257" s="7"/>
    </row>
    <row r="258" spans="1:26" ht="15.75" x14ac:dyDescent="0.25">
      <c r="A258" s="130"/>
      <c r="B258" s="7"/>
      <c r="C258" s="7"/>
      <c r="D258" s="7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7"/>
      <c r="V258" s="7"/>
      <c r="W258" s="7"/>
      <c r="X258" s="7"/>
      <c r="Y258" s="7"/>
      <c r="Z258" s="7"/>
    </row>
    <row r="259" spans="1:26" ht="15.75" x14ac:dyDescent="0.25">
      <c r="A259" s="130"/>
      <c r="B259" s="7"/>
      <c r="C259" s="7"/>
      <c r="D259" s="7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7"/>
      <c r="V259" s="7"/>
      <c r="W259" s="7"/>
      <c r="X259" s="7"/>
      <c r="Y259" s="7"/>
      <c r="Z259" s="7"/>
    </row>
    <row r="260" spans="1:26" ht="15.75" x14ac:dyDescent="0.25">
      <c r="A260" s="130"/>
      <c r="B260" s="7"/>
      <c r="C260" s="7"/>
      <c r="D260" s="7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7"/>
      <c r="V260" s="7"/>
      <c r="W260" s="7"/>
      <c r="X260" s="7"/>
      <c r="Y260" s="7"/>
      <c r="Z260" s="7"/>
    </row>
    <row r="261" spans="1:26" ht="15.75" x14ac:dyDescent="0.25">
      <c r="A261" s="130"/>
      <c r="B261" s="7"/>
      <c r="C261" s="7"/>
      <c r="D261" s="7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7"/>
      <c r="V261" s="7"/>
      <c r="W261" s="7"/>
      <c r="X261" s="7"/>
      <c r="Y261" s="7"/>
      <c r="Z261" s="7"/>
    </row>
    <row r="262" spans="1:26" ht="15.75" x14ac:dyDescent="0.25">
      <c r="A262" s="130"/>
      <c r="B262" s="7"/>
      <c r="C262" s="7"/>
      <c r="D262" s="7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7"/>
      <c r="V262" s="7"/>
      <c r="W262" s="7"/>
      <c r="X262" s="7"/>
      <c r="Y262" s="7"/>
      <c r="Z262" s="7"/>
    </row>
    <row r="263" spans="1:26" ht="15.75" x14ac:dyDescent="0.25">
      <c r="A263" s="130"/>
      <c r="B263" s="7"/>
      <c r="C263" s="7"/>
      <c r="D263" s="7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7"/>
      <c r="V263" s="7"/>
      <c r="W263" s="7"/>
      <c r="X263" s="7"/>
      <c r="Y263" s="7"/>
      <c r="Z263" s="7"/>
    </row>
    <row r="264" spans="1:26" ht="15.75" x14ac:dyDescent="0.25">
      <c r="A264" s="130"/>
      <c r="B264" s="7"/>
      <c r="C264" s="7"/>
      <c r="D264" s="7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7"/>
      <c r="V264" s="7"/>
      <c r="W264" s="7"/>
      <c r="X264" s="7"/>
      <c r="Y264" s="7"/>
      <c r="Z264" s="7"/>
    </row>
    <row r="265" spans="1:26" ht="15.75" x14ac:dyDescent="0.25">
      <c r="A265" s="130"/>
      <c r="B265" s="7"/>
      <c r="C265" s="7"/>
      <c r="D265" s="7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7"/>
      <c r="V265" s="7"/>
      <c r="W265" s="7"/>
      <c r="X265" s="7"/>
      <c r="Y265" s="7"/>
      <c r="Z265" s="7"/>
    </row>
    <row r="266" spans="1:26" ht="15.75" x14ac:dyDescent="0.25">
      <c r="A266" s="130"/>
      <c r="B266" s="7"/>
      <c r="C266" s="7"/>
      <c r="D266" s="7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7"/>
      <c r="V266" s="7"/>
      <c r="W266" s="7"/>
      <c r="X266" s="7"/>
      <c r="Y266" s="7"/>
      <c r="Z266" s="7"/>
    </row>
    <row r="267" spans="1:26" ht="15.75" x14ac:dyDescent="0.25">
      <c r="A267" s="130"/>
      <c r="B267" s="7"/>
      <c r="C267" s="7"/>
      <c r="D267" s="7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7"/>
      <c r="V267" s="7"/>
      <c r="W267" s="7"/>
      <c r="X267" s="7"/>
      <c r="Y267" s="7"/>
      <c r="Z267" s="7"/>
    </row>
    <row r="268" spans="1:26" ht="15.75" x14ac:dyDescent="0.25">
      <c r="A268" s="130"/>
      <c r="B268" s="7"/>
      <c r="C268" s="7"/>
      <c r="D268" s="7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7"/>
      <c r="V268" s="7"/>
      <c r="W268" s="7"/>
      <c r="X268" s="7"/>
      <c r="Y268" s="7"/>
      <c r="Z268" s="7"/>
    </row>
    <row r="269" spans="1:26" ht="15.75" x14ac:dyDescent="0.25">
      <c r="A269" s="130"/>
      <c r="B269" s="7"/>
      <c r="C269" s="7"/>
      <c r="D269" s="7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7"/>
      <c r="V269" s="7"/>
      <c r="W269" s="7"/>
      <c r="X269" s="7"/>
      <c r="Y269" s="7"/>
      <c r="Z269" s="7"/>
    </row>
    <row r="270" spans="1:26" ht="15.75" x14ac:dyDescent="0.25">
      <c r="A270" s="130"/>
      <c r="B270" s="7"/>
      <c r="C270" s="7"/>
      <c r="D270" s="7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7"/>
      <c r="V270" s="7"/>
      <c r="W270" s="7"/>
      <c r="X270" s="7"/>
      <c r="Y270" s="7"/>
      <c r="Z270" s="7"/>
    </row>
    <row r="271" spans="1:26" ht="15.75" x14ac:dyDescent="0.25">
      <c r="A271" s="130"/>
      <c r="B271" s="7"/>
      <c r="C271" s="7"/>
      <c r="D271" s="7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7"/>
      <c r="V271" s="7"/>
      <c r="W271" s="7"/>
      <c r="X271" s="7"/>
      <c r="Y271" s="7"/>
      <c r="Z271" s="7"/>
    </row>
    <row r="272" spans="1:26" ht="15.75" x14ac:dyDescent="0.25">
      <c r="A272" s="130"/>
      <c r="B272" s="7"/>
      <c r="C272" s="7"/>
      <c r="D272" s="7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7"/>
      <c r="V272" s="7"/>
      <c r="W272" s="7"/>
      <c r="X272" s="7"/>
      <c r="Y272" s="7"/>
      <c r="Z272" s="7"/>
    </row>
    <row r="273" spans="1:26" ht="15.75" x14ac:dyDescent="0.25">
      <c r="A273" s="130"/>
      <c r="B273" s="7"/>
      <c r="C273" s="7"/>
      <c r="D273" s="7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7"/>
      <c r="V273" s="7"/>
      <c r="W273" s="7"/>
      <c r="X273" s="7"/>
      <c r="Y273" s="7"/>
      <c r="Z273" s="7"/>
    </row>
    <row r="274" spans="1:26" ht="15.75" x14ac:dyDescent="0.25">
      <c r="A274" s="130"/>
      <c r="B274" s="7"/>
      <c r="C274" s="7"/>
      <c r="D274" s="7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7"/>
      <c r="V274" s="7"/>
      <c r="W274" s="7"/>
      <c r="X274" s="7"/>
      <c r="Y274" s="7"/>
      <c r="Z274" s="7"/>
    </row>
    <row r="275" spans="1:26" ht="15.75" x14ac:dyDescent="0.25">
      <c r="A275" s="130"/>
      <c r="B275" s="7"/>
      <c r="C275" s="7"/>
      <c r="D275" s="7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7"/>
      <c r="V275" s="7"/>
      <c r="W275" s="7"/>
      <c r="X275" s="7"/>
      <c r="Y275" s="7"/>
      <c r="Z275" s="7"/>
    </row>
    <row r="276" spans="1:26" ht="15.75" x14ac:dyDescent="0.25">
      <c r="A276" s="130"/>
      <c r="B276" s="7"/>
      <c r="C276" s="7"/>
      <c r="D276" s="7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7"/>
      <c r="V276" s="7"/>
      <c r="W276" s="7"/>
      <c r="X276" s="7"/>
      <c r="Y276" s="7"/>
      <c r="Z276" s="7"/>
    </row>
    <row r="277" spans="1:26" ht="15.75" x14ac:dyDescent="0.25">
      <c r="A277" s="130"/>
      <c r="B277" s="7"/>
      <c r="C277" s="7"/>
      <c r="D277" s="7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7"/>
      <c r="V277" s="7"/>
      <c r="W277" s="7"/>
      <c r="X277" s="7"/>
      <c r="Y277" s="7"/>
      <c r="Z277" s="7"/>
    </row>
    <row r="278" spans="1:26" ht="15.75" x14ac:dyDescent="0.25">
      <c r="A278" s="130"/>
      <c r="B278" s="7"/>
      <c r="C278" s="7"/>
      <c r="D278" s="7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7"/>
      <c r="V278" s="7"/>
      <c r="W278" s="7"/>
      <c r="X278" s="7"/>
      <c r="Y278" s="7"/>
      <c r="Z278" s="7"/>
    </row>
    <row r="279" spans="1:26" ht="15.75" x14ac:dyDescent="0.25">
      <c r="A279" s="130"/>
      <c r="B279" s="7"/>
      <c r="C279" s="7"/>
      <c r="D279" s="7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7"/>
      <c r="V279" s="7"/>
      <c r="W279" s="7"/>
      <c r="X279" s="7"/>
      <c r="Y279" s="7"/>
      <c r="Z279" s="7"/>
    </row>
    <row r="280" spans="1:26" ht="15.75" x14ac:dyDescent="0.25">
      <c r="A280" s="130"/>
      <c r="B280" s="7"/>
      <c r="C280" s="7"/>
      <c r="D280" s="7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7"/>
      <c r="V280" s="7"/>
      <c r="W280" s="7"/>
      <c r="X280" s="7"/>
      <c r="Y280" s="7"/>
      <c r="Z280" s="7"/>
    </row>
    <row r="281" spans="1:26" ht="15.75" x14ac:dyDescent="0.25">
      <c r="A281" s="130"/>
      <c r="B281" s="7"/>
      <c r="C281" s="7"/>
      <c r="D281" s="7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7"/>
      <c r="V281" s="7"/>
      <c r="W281" s="7"/>
      <c r="X281" s="7"/>
      <c r="Y281" s="7"/>
      <c r="Z281" s="7"/>
    </row>
    <row r="282" spans="1:26" ht="15.75" x14ac:dyDescent="0.25">
      <c r="A282" s="130"/>
      <c r="B282" s="7"/>
      <c r="C282" s="7"/>
      <c r="D282" s="7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7"/>
      <c r="V282" s="7"/>
      <c r="W282" s="7"/>
      <c r="X282" s="7"/>
      <c r="Y282" s="7"/>
      <c r="Z282" s="7"/>
    </row>
    <row r="283" spans="1:26" ht="15.75" x14ac:dyDescent="0.25">
      <c r="A283" s="130"/>
      <c r="B283" s="7"/>
      <c r="C283" s="7"/>
      <c r="D283" s="7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7"/>
      <c r="V283" s="7"/>
      <c r="W283" s="7"/>
      <c r="X283" s="7"/>
      <c r="Y283" s="7"/>
      <c r="Z283" s="7"/>
    </row>
    <row r="284" spans="1:26" ht="15.75" x14ac:dyDescent="0.25">
      <c r="A284" s="130"/>
      <c r="B284" s="7"/>
      <c r="C284" s="7"/>
      <c r="D284" s="7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7"/>
      <c r="V284" s="7"/>
      <c r="W284" s="7"/>
      <c r="X284" s="7"/>
      <c r="Y284" s="7"/>
      <c r="Z284" s="7"/>
    </row>
    <row r="285" spans="1:26" ht="15.75" x14ac:dyDescent="0.25">
      <c r="A285" s="130"/>
      <c r="B285" s="7"/>
      <c r="C285" s="7"/>
      <c r="D285" s="7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7"/>
      <c r="V285" s="7"/>
      <c r="W285" s="7"/>
      <c r="X285" s="7"/>
      <c r="Y285" s="7"/>
      <c r="Z285" s="7"/>
    </row>
    <row r="286" spans="1:26" ht="15.75" x14ac:dyDescent="0.25">
      <c r="A286" s="130"/>
      <c r="B286" s="7"/>
      <c r="C286" s="7"/>
      <c r="D286" s="7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7"/>
      <c r="V286" s="7"/>
      <c r="W286" s="7"/>
      <c r="X286" s="7"/>
      <c r="Y286" s="7"/>
      <c r="Z286" s="7"/>
    </row>
    <row r="287" spans="1:26" ht="15.75" x14ac:dyDescent="0.25">
      <c r="A287" s="130"/>
      <c r="B287" s="7"/>
      <c r="C287" s="7"/>
      <c r="D287" s="7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7"/>
      <c r="V287" s="7"/>
      <c r="W287" s="7"/>
      <c r="X287" s="7"/>
      <c r="Y287" s="7"/>
      <c r="Z287" s="7"/>
    </row>
    <row r="288" spans="1:26" ht="15.75" x14ac:dyDescent="0.25">
      <c r="A288" s="130"/>
      <c r="B288" s="7"/>
      <c r="C288" s="7"/>
      <c r="D288" s="7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7"/>
      <c r="V288" s="7"/>
      <c r="W288" s="7"/>
      <c r="X288" s="7"/>
      <c r="Y288" s="7"/>
      <c r="Z288" s="7"/>
    </row>
    <row r="289" spans="1:26" ht="15.75" x14ac:dyDescent="0.25">
      <c r="A289" s="130"/>
      <c r="B289" s="7"/>
      <c r="C289" s="7"/>
      <c r="D289" s="7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7"/>
      <c r="V289" s="7"/>
      <c r="W289" s="7"/>
      <c r="X289" s="7"/>
      <c r="Y289" s="7"/>
      <c r="Z289" s="7"/>
    </row>
    <row r="290" spans="1:26" ht="15.75" x14ac:dyDescent="0.25">
      <c r="A290" s="130"/>
      <c r="B290" s="7"/>
      <c r="C290" s="7"/>
      <c r="D290" s="7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7"/>
      <c r="V290" s="7"/>
      <c r="W290" s="7"/>
      <c r="X290" s="7"/>
      <c r="Y290" s="7"/>
      <c r="Z290" s="7"/>
    </row>
    <row r="291" spans="1:26" ht="15.75" x14ac:dyDescent="0.25">
      <c r="A291" s="130"/>
      <c r="B291" s="7"/>
      <c r="C291" s="7"/>
      <c r="D291" s="7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7"/>
      <c r="V291" s="7"/>
      <c r="W291" s="7"/>
      <c r="X291" s="7"/>
      <c r="Y291" s="7"/>
      <c r="Z291" s="7"/>
    </row>
    <row r="292" spans="1:26" ht="15.75" x14ac:dyDescent="0.25">
      <c r="A292" s="130"/>
      <c r="B292" s="7"/>
      <c r="C292" s="7"/>
      <c r="D292" s="7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7"/>
      <c r="V292" s="7"/>
      <c r="W292" s="7"/>
      <c r="X292" s="7"/>
      <c r="Y292" s="7"/>
      <c r="Z292" s="7"/>
    </row>
    <row r="293" spans="1:26" ht="15.75" x14ac:dyDescent="0.25">
      <c r="A293" s="130"/>
      <c r="B293" s="7"/>
      <c r="C293" s="7"/>
      <c r="D293" s="7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7"/>
      <c r="V293" s="7"/>
      <c r="W293" s="7"/>
      <c r="X293" s="7"/>
      <c r="Y293" s="7"/>
      <c r="Z293" s="7"/>
    </row>
    <row r="294" spans="1:26" ht="15.75" x14ac:dyDescent="0.25">
      <c r="A294" s="130"/>
      <c r="B294" s="7"/>
      <c r="C294" s="7"/>
      <c r="D294" s="7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7"/>
      <c r="V294" s="7"/>
      <c r="W294" s="7"/>
      <c r="X294" s="7"/>
      <c r="Y294" s="7"/>
      <c r="Z294" s="7"/>
    </row>
    <row r="295" spans="1:26" ht="15.75" x14ac:dyDescent="0.25">
      <c r="A295" s="130"/>
      <c r="B295" s="7"/>
      <c r="C295" s="7"/>
      <c r="D295" s="7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7"/>
      <c r="V295" s="7"/>
      <c r="W295" s="7"/>
      <c r="X295" s="7"/>
      <c r="Y295" s="7"/>
      <c r="Z295" s="7"/>
    </row>
    <row r="296" spans="1:26" ht="15.75" x14ac:dyDescent="0.25">
      <c r="A296" s="130"/>
      <c r="B296" s="7"/>
      <c r="C296" s="7"/>
      <c r="D296" s="7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7"/>
      <c r="V296" s="7"/>
      <c r="W296" s="7"/>
      <c r="X296" s="7"/>
      <c r="Y296" s="7"/>
      <c r="Z296" s="7"/>
    </row>
    <row r="297" spans="1:26" ht="15.75" x14ac:dyDescent="0.25">
      <c r="A297" s="130"/>
      <c r="B297" s="7"/>
      <c r="C297" s="7"/>
      <c r="D297" s="7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7"/>
      <c r="V297" s="7"/>
      <c r="W297" s="7"/>
      <c r="X297" s="7"/>
      <c r="Y297" s="7"/>
      <c r="Z297" s="7"/>
    </row>
    <row r="298" spans="1:26" ht="15.75" x14ac:dyDescent="0.25">
      <c r="A298" s="130"/>
      <c r="B298" s="7"/>
      <c r="C298" s="7"/>
      <c r="D298" s="7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7"/>
      <c r="V298" s="7"/>
      <c r="W298" s="7"/>
      <c r="X298" s="7"/>
      <c r="Y298" s="7"/>
      <c r="Z298" s="7"/>
    </row>
    <row r="299" spans="1:26" ht="15.75" x14ac:dyDescent="0.25">
      <c r="A299" s="130"/>
      <c r="B299" s="7"/>
      <c r="C299" s="7"/>
      <c r="D299" s="7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7"/>
      <c r="V299" s="7"/>
      <c r="W299" s="7"/>
      <c r="X299" s="7"/>
      <c r="Y299" s="7"/>
      <c r="Z299" s="7"/>
    </row>
    <row r="300" spans="1:26" ht="15.75" x14ac:dyDescent="0.25">
      <c r="A300" s="130"/>
      <c r="B300" s="7"/>
      <c r="C300" s="7"/>
      <c r="D300" s="7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7"/>
      <c r="V300" s="7"/>
      <c r="W300" s="7"/>
      <c r="X300" s="7"/>
      <c r="Y300" s="7"/>
      <c r="Z300" s="7"/>
    </row>
    <row r="301" spans="1:26" ht="15.75" x14ac:dyDescent="0.25">
      <c r="A301" s="130"/>
      <c r="B301" s="7"/>
      <c r="C301" s="7"/>
      <c r="D301" s="7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7"/>
      <c r="V301" s="7"/>
      <c r="W301" s="7"/>
      <c r="X301" s="7"/>
      <c r="Y301" s="7"/>
      <c r="Z301" s="7"/>
    </row>
    <row r="302" spans="1:26" ht="15.75" x14ac:dyDescent="0.25">
      <c r="A302" s="130"/>
      <c r="B302" s="7"/>
      <c r="C302" s="7"/>
      <c r="D302" s="7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7"/>
      <c r="V302" s="7"/>
      <c r="W302" s="7"/>
      <c r="X302" s="7"/>
      <c r="Y302" s="7"/>
      <c r="Z302" s="7"/>
    </row>
    <row r="303" spans="1:26" ht="15.75" x14ac:dyDescent="0.25">
      <c r="A303" s="130"/>
      <c r="B303" s="7"/>
      <c r="C303" s="7"/>
      <c r="D303" s="7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7"/>
      <c r="V303" s="7"/>
      <c r="W303" s="7"/>
      <c r="X303" s="7"/>
      <c r="Y303" s="7"/>
      <c r="Z303" s="7"/>
    </row>
    <row r="304" spans="1:26" ht="15.75" x14ac:dyDescent="0.25">
      <c r="A304" s="130"/>
      <c r="B304" s="7"/>
      <c r="C304" s="7"/>
      <c r="D304" s="7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7"/>
      <c r="V304" s="7"/>
      <c r="W304" s="7"/>
      <c r="X304" s="7"/>
      <c r="Y304" s="7"/>
      <c r="Z304" s="7"/>
    </row>
    <row r="305" spans="1:26" ht="15.75" x14ac:dyDescent="0.25">
      <c r="A305" s="130"/>
      <c r="B305" s="7"/>
      <c r="C305" s="7"/>
      <c r="D305" s="7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7"/>
      <c r="V305" s="7"/>
      <c r="W305" s="7"/>
      <c r="X305" s="7"/>
      <c r="Y305" s="7"/>
      <c r="Z305" s="7"/>
    </row>
    <row r="306" spans="1:26" ht="15.75" x14ac:dyDescent="0.25">
      <c r="A306" s="130"/>
      <c r="B306" s="7"/>
      <c r="C306" s="7"/>
      <c r="D306" s="7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7"/>
      <c r="V306" s="7"/>
      <c r="W306" s="7"/>
      <c r="X306" s="7"/>
      <c r="Y306" s="7"/>
      <c r="Z306" s="7"/>
    </row>
    <row r="307" spans="1:26" ht="15.75" x14ac:dyDescent="0.25">
      <c r="A307" s="130"/>
      <c r="B307" s="7"/>
      <c r="C307" s="7"/>
      <c r="D307" s="7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7"/>
      <c r="V307" s="7"/>
      <c r="W307" s="7"/>
      <c r="X307" s="7"/>
      <c r="Y307" s="7"/>
      <c r="Z307" s="7"/>
    </row>
    <row r="308" spans="1:26" ht="15.75" x14ac:dyDescent="0.25">
      <c r="A308" s="130"/>
      <c r="B308" s="7"/>
      <c r="C308" s="7"/>
      <c r="D308" s="7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7"/>
      <c r="V308" s="7"/>
      <c r="W308" s="7"/>
      <c r="X308" s="7"/>
      <c r="Y308" s="7"/>
      <c r="Z308" s="7"/>
    </row>
    <row r="309" spans="1:26" ht="15.75" x14ac:dyDescent="0.25">
      <c r="A309" s="130"/>
      <c r="B309" s="7"/>
      <c r="C309" s="7"/>
      <c r="D309" s="7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7"/>
      <c r="V309" s="7"/>
      <c r="W309" s="7"/>
      <c r="X309" s="7"/>
      <c r="Y309" s="7"/>
      <c r="Z309" s="7"/>
    </row>
    <row r="310" spans="1:26" ht="15.75" x14ac:dyDescent="0.25">
      <c r="A310" s="130"/>
      <c r="B310" s="7"/>
      <c r="C310" s="7"/>
      <c r="D310" s="7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7"/>
      <c r="V310" s="7"/>
      <c r="W310" s="7"/>
      <c r="X310" s="7"/>
      <c r="Y310" s="7"/>
      <c r="Z310" s="7"/>
    </row>
    <row r="311" spans="1:26" ht="15.75" x14ac:dyDescent="0.25">
      <c r="A311" s="130"/>
      <c r="B311" s="7"/>
      <c r="C311" s="7"/>
      <c r="D311" s="7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7"/>
      <c r="V311" s="7"/>
      <c r="W311" s="7"/>
      <c r="X311" s="7"/>
      <c r="Y311" s="7"/>
      <c r="Z311" s="7"/>
    </row>
    <row r="312" spans="1:26" ht="15.75" x14ac:dyDescent="0.25">
      <c r="A312" s="130"/>
      <c r="B312" s="7"/>
      <c r="C312" s="7"/>
      <c r="D312" s="7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7"/>
      <c r="V312" s="7"/>
      <c r="W312" s="7"/>
      <c r="X312" s="7"/>
      <c r="Y312" s="7"/>
      <c r="Z312" s="7"/>
    </row>
    <row r="313" spans="1:26" ht="15.75" x14ac:dyDescent="0.25">
      <c r="A313" s="130"/>
      <c r="B313" s="7"/>
      <c r="C313" s="7"/>
      <c r="D313" s="7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7"/>
      <c r="V313" s="7"/>
      <c r="W313" s="7"/>
      <c r="X313" s="7"/>
      <c r="Y313" s="7"/>
      <c r="Z313" s="7"/>
    </row>
    <row r="314" spans="1:26" ht="15.75" x14ac:dyDescent="0.25">
      <c r="A314" s="130"/>
      <c r="B314" s="7"/>
      <c r="C314" s="7"/>
      <c r="D314" s="7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7"/>
      <c r="V314" s="7"/>
      <c r="W314" s="7"/>
      <c r="X314" s="7"/>
      <c r="Y314" s="7"/>
      <c r="Z314" s="7"/>
    </row>
    <row r="315" spans="1:26" ht="15.75" x14ac:dyDescent="0.25">
      <c r="A315" s="130"/>
      <c r="B315" s="7"/>
      <c r="C315" s="7"/>
      <c r="D315" s="7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7"/>
      <c r="V315" s="7"/>
      <c r="W315" s="7"/>
      <c r="X315" s="7"/>
      <c r="Y315" s="7"/>
      <c r="Z315" s="7"/>
    </row>
    <row r="316" spans="1:26" ht="15.75" x14ac:dyDescent="0.25">
      <c r="A316" s="130"/>
      <c r="B316" s="7"/>
      <c r="C316" s="7"/>
      <c r="D316" s="7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7"/>
      <c r="V316" s="7"/>
      <c r="W316" s="7"/>
      <c r="X316" s="7"/>
      <c r="Y316" s="7"/>
      <c r="Z316" s="7"/>
    </row>
    <row r="317" spans="1:26" ht="15.75" x14ac:dyDescent="0.25">
      <c r="A317" s="130"/>
      <c r="B317" s="7"/>
      <c r="C317" s="7"/>
      <c r="D317" s="7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7"/>
      <c r="V317" s="7"/>
      <c r="W317" s="7"/>
      <c r="X317" s="7"/>
      <c r="Y317" s="7"/>
      <c r="Z317" s="7"/>
    </row>
    <row r="318" spans="1:26" ht="15.75" x14ac:dyDescent="0.25">
      <c r="A318" s="130"/>
      <c r="B318" s="7"/>
      <c r="C318" s="7"/>
      <c r="D318" s="7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7"/>
      <c r="V318" s="7"/>
      <c r="W318" s="7"/>
      <c r="X318" s="7"/>
      <c r="Y318" s="7"/>
      <c r="Z318" s="7"/>
    </row>
    <row r="319" spans="1:26" ht="15.75" x14ac:dyDescent="0.25">
      <c r="A319" s="130"/>
      <c r="B319" s="7"/>
      <c r="C319" s="7"/>
      <c r="D319" s="7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7"/>
      <c r="V319" s="7"/>
      <c r="W319" s="7"/>
      <c r="X319" s="7"/>
      <c r="Y319" s="7"/>
      <c r="Z319" s="7"/>
    </row>
    <row r="320" spans="1:26" ht="15.75" x14ac:dyDescent="0.25">
      <c r="A320" s="130"/>
      <c r="B320" s="7"/>
      <c r="C320" s="7"/>
      <c r="D320" s="7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7"/>
      <c r="V320" s="7"/>
      <c r="W320" s="7"/>
      <c r="X320" s="7"/>
      <c r="Y320" s="7"/>
      <c r="Z320" s="7"/>
    </row>
    <row r="321" spans="1:26" ht="15.75" x14ac:dyDescent="0.25">
      <c r="A321" s="130"/>
      <c r="B321" s="7"/>
      <c r="C321" s="7"/>
      <c r="D321" s="7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7"/>
      <c r="V321" s="7"/>
      <c r="W321" s="7"/>
      <c r="X321" s="7"/>
      <c r="Y321" s="7"/>
      <c r="Z321" s="7"/>
    </row>
    <row r="322" spans="1:26" ht="15.75" x14ac:dyDescent="0.25">
      <c r="A322" s="130"/>
      <c r="B322" s="7"/>
      <c r="C322" s="7"/>
      <c r="D322" s="7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7"/>
      <c r="V322" s="7"/>
      <c r="W322" s="7"/>
      <c r="X322" s="7"/>
      <c r="Y322" s="7"/>
      <c r="Z322" s="7"/>
    </row>
    <row r="323" spans="1:26" ht="15.75" x14ac:dyDescent="0.25">
      <c r="A323" s="130"/>
      <c r="B323" s="7"/>
      <c r="C323" s="7"/>
      <c r="D323" s="7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7"/>
      <c r="V323" s="7"/>
      <c r="W323" s="7"/>
      <c r="X323" s="7"/>
      <c r="Y323" s="7"/>
      <c r="Z323" s="7"/>
    </row>
    <row r="324" spans="1:26" ht="15.75" x14ac:dyDescent="0.25">
      <c r="A324" s="130"/>
      <c r="B324" s="7"/>
      <c r="C324" s="7"/>
      <c r="D324" s="7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7"/>
      <c r="V324" s="7"/>
      <c r="W324" s="7"/>
      <c r="X324" s="7"/>
      <c r="Y324" s="7"/>
      <c r="Z324" s="7"/>
    </row>
    <row r="325" spans="1:26" ht="15.75" x14ac:dyDescent="0.25">
      <c r="A325" s="130"/>
      <c r="B325" s="7"/>
      <c r="C325" s="7"/>
      <c r="D325" s="7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7"/>
      <c r="V325" s="7"/>
      <c r="W325" s="7"/>
      <c r="X325" s="7"/>
      <c r="Y325" s="7"/>
      <c r="Z325" s="7"/>
    </row>
    <row r="326" spans="1:26" ht="15.75" x14ac:dyDescent="0.25">
      <c r="A326" s="130"/>
      <c r="B326" s="7"/>
      <c r="C326" s="7"/>
      <c r="D326" s="7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7"/>
      <c r="V326" s="7"/>
      <c r="W326" s="7"/>
      <c r="X326" s="7"/>
      <c r="Y326" s="7"/>
      <c r="Z326" s="7"/>
    </row>
    <row r="327" spans="1:26" ht="15.75" x14ac:dyDescent="0.25">
      <c r="A327" s="130"/>
      <c r="B327" s="7"/>
      <c r="C327" s="7"/>
      <c r="D327" s="7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7"/>
      <c r="V327" s="7"/>
      <c r="W327" s="7"/>
      <c r="X327" s="7"/>
      <c r="Y327" s="7"/>
      <c r="Z327" s="7"/>
    </row>
    <row r="328" spans="1:26" ht="15.75" x14ac:dyDescent="0.25">
      <c r="A328" s="130"/>
      <c r="B328" s="7"/>
      <c r="C328" s="7"/>
      <c r="D328" s="7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7"/>
      <c r="V328" s="7"/>
      <c r="W328" s="7"/>
      <c r="X328" s="7"/>
      <c r="Y328" s="7"/>
      <c r="Z328" s="7"/>
    </row>
    <row r="329" spans="1:26" ht="15.75" x14ac:dyDescent="0.25">
      <c r="A329" s="130"/>
      <c r="B329" s="7"/>
      <c r="C329" s="7"/>
      <c r="D329" s="7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7"/>
      <c r="V329" s="7"/>
      <c r="W329" s="7"/>
      <c r="X329" s="7"/>
      <c r="Y329" s="7"/>
      <c r="Z329" s="7"/>
    </row>
    <row r="330" spans="1:26" ht="15.75" x14ac:dyDescent="0.25">
      <c r="A330" s="130"/>
      <c r="B330" s="7"/>
      <c r="C330" s="7"/>
      <c r="D330" s="7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7"/>
      <c r="V330" s="7"/>
      <c r="W330" s="7"/>
      <c r="X330" s="7"/>
      <c r="Y330" s="7"/>
      <c r="Z330" s="7"/>
    </row>
    <row r="331" spans="1:26" ht="15.75" x14ac:dyDescent="0.25">
      <c r="A331" s="130"/>
      <c r="B331" s="7"/>
      <c r="C331" s="7"/>
      <c r="D331" s="7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7"/>
      <c r="V331" s="7"/>
      <c r="W331" s="7"/>
      <c r="X331" s="7"/>
      <c r="Y331" s="7"/>
      <c r="Z331" s="7"/>
    </row>
    <row r="332" spans="1:26" ht="15.75" x14ac:dyDescent="0.25">
      <c r="A332" s="130"/>
      <c r="B332" s="7"/>
      <c r="C332" s="7"/>
      <c r="D332" s="7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7"/>
      <c r="V332" s="7"/>
      <c r="W332" s="7"/>
      <c r="X332" s="7"/>
      <c r="Y332" s="7"/>
      <c r="Z332" s="7"/>
    </row>
    <row r="333" spans="1:26" ht="15.75" x14ac:dyDescent="0.25">
      <c r="A333" s="130"/>
      <c r="B333" s="7"/>
      <c r="C333" s="7"/>
      <c r="D333" s="7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7"/>
      <c r="V333" s="7"/>
      <c r="W333" s="7"/>
      <c r="X333" s="7"/>
      <c r="Y333" s="7"/>
      <c r="Z333" s="7"/>
    </row>
    <row r="334" spans="1:26" ht="15.75" x14ac:dyDescent="0.25">
      <c r="A334" s="130"/>
      <c r="B334" s="7"/>
      <c r="C334" s="7"/>
      <c r="D334" s="7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7"/>
      <c r="V334" s="7"/>
      <c r="W334" s="7"/>
      <c r="X334" s="7"/>
      <c r="Y334" s="7"/>
      <c r="Z334" s="7"/>
    </row>
    <row r="335" spans="1:26" ht="15.75" x14ac:dyDescent="0.25">
      <c r="A335" s="130"/>
      <c r="B335" s="7"/>
      <c r="C335" s="7"/>
      <c r="D335" s="7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7"/>
      <c r="V335" s="7"/>
      <c r="W335" s="7"/>
      <c r="X335" s="7"/>
      <c r="Y335" s="7"/>
      <c r="Z335" s="7"/>
    </row>
    <row r="336" spans="1:26" ht="15.75" x14ac:dyDescent="0.25">
      <c r="A336" s="130"/>
      <c r="B336" s="7"/>
      <c r="C336" s="7"/>
      <c r="D336" s="7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7"/>
      <c r="V336" s="7"/>
      <c r="W336" s="7"/>
      <c r="X336" s="7"/>
      <c r="Y336" s="7"/>
      <c r="Z336" s="7"/>
    </row>
    <row r="337" spans="1:26" ht="15.75" x14ac:dyDescent="0.25">
      <c r="A337" s="130"/>
      <c r="B337" s="7"/>
      <c r="C337" s="7"/>
      <c r="D337" s="7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7"/>
      <c r="V337" s="7"/>
      <c r="W337" s="7"/>
      <c r="X337" s="7"/>
      <c r="Y337" s="7"/>
      <c r="Z337" s="7"/>
    </row>
    <row r="338" spans="1:26" ht="15.75" x14ac:dyDescent="0.25">
      <c r="A338" s="130"/>
      <c r="B338" s="7"/>
      <c r="C338" s="7"/>
      <c r="D338" s="7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7"/>
      <c r="V338" s="7"/>
      <c r="W338" s="7"/>
      <c r="X338" s="7"/>
      <c r="Y338" s="7"/>
      <c r="Z338" s="7"/>
    </row>
    <row r="339" spans="1:26" ht="15.75" x14ac:dyDescent="0.25">
      <c r="A339" s="130"/>
      <c r="B339" s="7"/>
      <c r="C339" s="7"/>
      <c r="D339" s="7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7"/>
      <c r="V339" s="7"/>
      <c r="W339" s="7"/>
      <c r="X339" s="7"/>
      <c r="Y339" s="7"/>
      <c r="Z339" s="7"/>
    </row>
    <row r="340" spans="1:26" ht="15.75" x14ac:dyDescent="0.25">
      <c r="A340" s="130"/>
      <c r="B340" s="7"/>
      <c r="C340" s="7"/>
      <c r="D340" s="7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7"/>
      <c r="V340" s="7"/>
      <c r="W340" s="7"/>
      <c r="X340" s="7"/>
      <c r="Y340" s="7"/>
      <c r="Z340" s="7"/>
    </row>
    <row r="341" spans="1:26" ht="15.75" x14ac:dyDescent="0.25">
      <c r="A341" s="130"/>
      <c r="B341" s="7"/>
      <c r="C341" s="7"/>
      <c r="D341" s="7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7"/>
      <c r="V341" s="7"/>
      <c r="W341" s="7"/>
      <c r="X341" s="7"/>
      <c r="Y341" s="7"/>
      <c r="Z341" s="7"/>
    </row>
    <row r="342" spans="1:26" ht="15.75" x14ac:dyDescent="0.25">
      <c r="A342" s="130"/>
      <c r="B342" s="7"/>
      <c r="C342" s="7"/>
      <c r="D342" s="7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7"/>
      <c r="V342" s="7"/>
      <c r="W342" s="7"/>
      <c r="X342" s="7"/>
      <c r="Y342" s="7"/>
      <c r="Z342" s="7"/>
    </row>
    <row r="343" spans="1:26" ht="15.75" x14ac:dyDescent="0.25">
      <c r="A343" s="130"/>
      <c r="B343" s="7"/>
      <c r="C343" s="7"/>
      <c r="D343" s="7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7"/>
      <c r="V343" s="7"/>
      <c r="W343" s="7"/>
      <c r="X343" s="7"/>
      <c r="Y343" s="7"/>
      <c r="Z343" s="7"/>
    </row>
    <row r="344" spans="1:26" ht="15.75" x14ac:dyDescent="0.25">
      <c r="A344" s="130"/>
      <c r="B344" s="7"/>
      <c r="C344" s="7"/>
      <c r="D344" s="7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7"/>
      <c r="V344" s="7"/>
      <c r="W344" s="7"/>
      <c r="X344" s="7"/>
      <c r="Y344" s="7"/>
      <c r="Z344" s="7"/>
    </row>
    <row r="345" spans="1:26" ht="15.75" x14ac:dyDescent="0.25">
      <c r="A345" s="130"/>
      <c r="B345" s="7"/>
      <c r="C345" s="7"/>
      <c r="D345" s="7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7"/>
      <c r="V345" s="7"/>
      <c r="W345" s="7"/>
      <c r="X345" s="7"/>
      <c r="Y345" s="7"/>
      <c r="Z345" s="7"/>
    </row>
    <row r="346" spans="1:26" ht="15.75" x14ac:dyDescent="0.25">
      <c r="A346" s="130"/>
      <c r="B346" s="7"/>
      <c r="C346" s="7"/>
      <c r="D346" s="7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7"/>
      <c r="V346" s="7"/>
      <c r="W346" s="7"/>
      <c r="X346" s="7"/>
      <c r="Y346" s="7"/>
      <c r="Z346" s="7"/>
    </row>
    <row r="347" spans="1:26" ht="15.75" x14ac:dyDescent="0.25">
      <c r="A347" s="130"/>
      <c r="B347" s="7"/>
      <c r="C347" s="7"/>
      <c r="D347" s="7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7"/>
      <c r="V347" s="7"/>
      <c r="W347" s="7"/>
      <c r="X347" s="7"/>
      <c r="Y347" s="7"/>
      <c r="Z347" s="7"/>
    </row>
    <row r="348" spans="1:26" ht="15.75" x14ac:dyDescent="0.25">
      <c r="A348" s="130"/>
      <c r="B348" s="7"/>
      <c r="C348" s="7"/>
      <c r="D348" s="7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7"/>
      <c r="V348" s="7"/>
      <c r="W348" s="7"/>
      <c r="X348" s="7"/>
      <c r="Y348" s="7"/>
      <c r="Z348" s="7"/>
    </row>
    <row r="349" spans="1:26" ht="15.75" x14ac:dyDescent="0.25">
      <c r="A349" s="130"/>
      <c r="B349" s="7"/>
      <c r="C349" s="7"/>
      <c r="D349" s="7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7"/>
      <c r="V349" s="7"/>
      <c r="W349" s="7"/>
      <c r="X349" s="7"/>
      <c r="Y349" s="7"/>
      <c r="Z349" s="7"/>
    </row>
    <row r="350" spans="1:26" ht="15.75" x14ac:dyDescent="0.25">
      <c r="A350" s="130"/>
      <c r="B350" s="7"/>
      <c r="C350" s="7"/>
      <c r="D350" s="7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7"/>
      <c r="V350" s="7"/>
      <c r="W350" s="7"/>
      <c r="X350" s="7"/>
      <c r="Y350" s="7"/>
      <c r="Z350" s="7"/>
    </row>
    <row r="351" spans="1:26" ht="15.75" x14ac:dyDescent="0.25">
      <c r="A351" s="130"/>
      <c r="B351" s="7"/>
      <c r="C351" s="7"/>
      <c r="D351" s="7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7"/>
      <c r="V351" s="7"/>
      <c r="W351" s="7"/>
      <c r="X351" s="7"/>
      <c r="Y351" s="7"/>
      <c r="Z351" s="7"/>
    </row>
    <row r="352" spans="1:26" ht="15.75" x14ac:dyDescent="0.25">
      <c r="A352" s="130"/>
      <c r="B352" s="7"/>
      <c r="C352" s="7"/>
      <c r="D352" s="7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7"/>
      <c r="V352" s="7"/>
      <c r="W352" s="7"/>
      <c r="X352" s="7"/>
      <c r="Y352" s="7"/>
      <c r="Z352" s="7"/>
    </row>
    <row r="353" spans="1:26" ht="15.75" x14ac:dyDescent="0.25">
      <c r="A353" s="130"/>
      <c r="B353" s="7"/>
      <c r="C353" s="7"/>
      <c r="D353" s="7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7"/>
      <c r="V353" s="7"/>
      <c r="W353" s="7"/>
      <c r="X353" s="7"/>
      <c r="Y353" s="7"/>
      <c r="Z353" s="7"/>
    </row>
    <row r="354" spans="1:26" ht="15.75" x14ac:dyDescent="0.25">
      <c r="A354" s="130"/>
      <c r="B354" s="7"/>
      <c r="C354" s="7"/>
      <c r="D354" s="7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7"/>
      <c r="V354" s="7"/>
      <c r="W354" s="7"/>
      <c r="X354" s="7"/>
      <c r="Y354" s="7"/>
      <c r="Z354" s="7"/>
    </row>
    <row r="355" spans="1:26" ht="15.75" x14ac:dyDescent="0.25">
      <c r="A355" s="130"/>
      <c r="B355" s="7"/>
      <c r="C355" s="7"/>
      <c r="D355" s="7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7"/>
      <c r="V355" s="7"/>
      <c r="W355" s="7"/>
      <c r="X355" s="7"/>
      <c r="Y355" s="7"/>
      <c r="Z355" s="7"/>
    </row>
    <row r="356" spans="1:26" ht="15.75" x14ac:dyDescent="0.25">
      <c r="A356" s="130"/>
      <c r="B356" s="7"/>
      <c r="C356" s="7"/>
      <c r="D356" s="7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7"/>
      <c r="V356" s="7"/>
      <c r="W356" s="7"/>
      <c r="X356" s="7"/>
      <c r="Y356" s="7"/>
      <c r="Z356" s="7"/>
    </row>
    <row r="357" spans="1:26" ht="15.75" x14ac:dyDescent="0.25">
      <c r="A357" s="130"/>
      <c r="B357" s="7"/>
      <c r="C357" s="7"/>
      <c r="D357" s="7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7"/>
      <c r="V357" s="7"/>
      <c r="W357" s="7"/>
      <c r="X357" s="7"/>
      <c r="Y357" s="7"/>
      <c r="Z357" s="7"/>
    </row>
    <row r="358" spans="1:26" ht="15.75" x14ac:dyDescent="0.25">
      <c r="A358" s="130"/>
      <c r="B358" s="7"/>
      <c r="C358" s="7"/>
      <c r="D358" s="7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7"/>
      <c r="V358" s="7"/>
      <c r="W358" s="7"/>
      <c r="X358" s="7"/>
      <c r="Y358" s="7"/>
      <c r="Z358" s="7"/>
    </row>
    <row r="359" spans="1:26" ht="15.75" x14ac:dyDescent="0.25">
      <c r="A359" s="130"/>
      <c r="B359" s="7"/>
      <c r="C359" s="7"/>
      <c r="D359" s="7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7"/>
      <c r="V359" s="7"/>
      <c r="W359" s="7"/>
      <c r="X359" s="7"/>
      <c r="Y359" s="7"/>
      <c r="Z359" s="7"/>
    </row>
    <row r="360" spans="1:26" ht="15.75" x14ac:dyDescent="0.25">
      <c r="A360" s="130"/>
      <c r="B360" s="7"/>
      <c r="C360" s="7"/>
      <c r="D360" s="7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7"/>
      <c r="V360" s="7"/>
      <c r="W360" s="7"/>
      <c r="X360" s="7"/>
      <c r="Y360" s="7"/>
      <c r="Z360" s="7"/>
    </row>
    <row r="361" spans="1:26" ht="15.75" x14ac:dyDescent="0.25">
      <c r="A361" s="130"/>
      <c r="B361" s="7"/>
      <c r="C361" s="7"/>
      <c r="D361" s="7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7"/>
      <c r="V361" s="7"/>
      <c r="W361" s="7"/>
      <c r="X361" s="7"/>
      <c r="Y361" s="7"/>
      <c r="Z361" s="7"/>
    </row>
    <row r="362" spans="1:26" ht="15.75" x14ac:dyDescent="0.25">
      <c r="A362" s="130"/>
      <c r="B362" s="7"/>
      <c r="C362" s="7"/>
      <c r="D362" s="7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7"/>
      <c r="V362" s="7"/>
      <c r="W362" s="7"/>
      <c r="X362" s="7"/>
      <c r="Y362" s="7"/>
      <c r="Z362" s="7"/>
    </row>
    <row r="363" spans="1:26" ht="15.75" x14ac:dyDescent="0.25">
      <c r="A363" s="130"/>
      <c r="B363" s="7"/>
      <c r="C363" s="7"/>
      <c r="D363" s="7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7"/>
      <c r="V363" s="7"/>
      <c r="W363" s="7"/>
      <c r="X363" s="7"/>
      <c r="Y363" s="7"/>
      <c r="Z363" s="7"/>
    </row>
    <row r="364" spans="1:26" ht="15.75" x14ac:dyDescent="0.25">
      <c r="A364" s="130"/>
      <c r="B364" s="7"/>
      <c r="C364" s="7"/>
      <c r="D364" s="7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7"/>
      <c r="V364" s="7"/>
      <c r="W364" s="7"/>
      <c r="X364" s="7"/>
      <c r="Y364" s="7"/>
      <c r="Z364" s="7"/>
    </row>
    <row r="365" spans="1:26" ht="15.75" x14ac:dyDescent="0.25">
      <c r="A365" s="130"/>
      <c r="B365" s="7"/>
      <c r="C365" s="7"/>
      <c r="D365" s="7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7"/>
      <c r="V365" s="7"/>
      <c r="W365" s="7"/>
      <c r="X365" s="7"/>
      <c r="Y365" s="7"/>
      <c r="Z365" s="7"/>
    </row>
    <row r="366" spans="1:26" ht="15.75" x14ac:dyDescent="0.25">
      <c r="A366" s="130"/>
      <c r="B366" s="7"/>
      <c r="C366" s="7"/>
      <c r="D366" s="7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7"/>
      <c r="V366" s="7"/>
      <c r="W366" s="7"/>
      <c r="X366" s="7"/>
      <c r="Y366" s="7"/>
      <c r="Z366" s="7"/>
    </row>
    <row r="367" spans="1:26" ht="15.75" x14ac:dyDescent="0.25">
      <c r="A367" s="130"/>
      <c r="B367" s="7"/>
      <c r="C367" s="7"/>
      <c r="D367" s="7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7"/>
      <c r="V367" s="7"/>
      <c r="W367" s="7"/>
      <c r="X367" s="7"/>
      <c r="Y367" s="7"/>
      <c r="Z367" s="7"/>
    </row>
    <row r="368" spans="1:26" ht="15.75" x14ac:dyDescent="0.25">
      <c r="A368" s="130"/>
      <c r="B368" s="7"/>
      <c r="C368" s="7"/>
      <c r="D368" s="7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7"/>
      <c r="V368" s="7"/>
      <c r="W368" s="7"/>
      <c r="X368" s="7"/>
      <c r="Y368" s="7"/>
      <c r="Z368" s="7"/>
    </row>
    <row r="369" spans="1:26" ht="15.75" x14ac:dyDescent="0.25">
      <c r="A369" s="130"/>
      <c r="B369" s="7"/>
      <c r="C369" s="7"/>
      <c r="D369" s="7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7"/>
      <c r="V369" s="7"/>
      <c r="W369" s="7"/>
      <c r="X369" s="7"/>
      <c r="Y369" s="7"/>
      <c r="Z369" s="7"/>
    </row>
    <row r="370" spans="1:26" ht="15.75" x14ac:dyDescent="0.25">
      <c r="A370" s="130"/>
      <c r="B370" s="7"/>
      <c r="C370" s="7"/>
      <c r="D370" s="7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7"/>
      <c r="V370" s="7"/>
      <c r="W370" s="7"/>
      <c r="X370" s="7"/>
      <c r="Y370" s="7"/>
      <c r="Z370" s="7"/>
    </row>
    <row r="371" spans="1:26" ht="15.75" x14ac:dyDescent="0.25">
      <c r="A371" s="130"/>
      <c r="B371" s="7"/>
      <c r="C371" s="7"/>
      <c r="D371" s="7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7"/>
      <c r="V371" s="7"/>
      <c r="W371" s="7"/>
      <c r="X371" s="7"/>
      <c r="Y371" s="7"/>
      <c r="Z371" s="7"/>
    </row>
    <row r="372" spans="1:26" ht="15.75" x14ac:dyDescent="0.25">
      <c r="A372" s="130"/>
      <c r="B372" s="7"/>
      <c r="C372" s="7"/>
      <c r="D372" s="7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7"/>
      <c r="V372" s="7"/>
      <c r="W372" s="7"/>
      <c r="X372" s="7"/>
      <c r="Y372" s="7"/>
      <c r="Z372" s="7"/>
    </row>
    <row r="373" spans="1:26" ht="15.75" x14ac:dyDescent="0.25">
      <c r="A373" s="130"/>
      <c r="B373" s="7"/>
      <c r="C373" s="7"/>
      <c r="D373" s="7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7"/>
      <c r="V373" s="7"/>
      <c r="W373" s="7"/>
      <c r="X373" s="7"/>
      <c r="Y373" s="7"/>
      <c r="Z373" s="7"/>
    </row>
    <row r="374" spans="1:26" ht="15.75" x14ac:dyDescent="0.25">
      <c r="A374" s="130"/>
      <c r="B374" s="7"/>
      <c r="C374" s="7"/>
      <c r="D374" s="7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7"/>
      <c r="V374" s="7"/>
      <c r="W374" s="7"/>
      <c r="X374" s="7"/>
      <c r="Y374" s="7"/>
      <c r="Z374" s="7"/>
    </row>
    <row r="375" spans="1:26" ht="15.75" x14ac:dyDescent="0.25">
      <c r="A375" s="130"/>
      <c r="B375" s="7"/>
      <c r="C375" s="7"/>
      <c r="D375" s="7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7"/>
      <c r="V375" s="7"/>
      <c r="W375" s="7"/>
      <c r="X375" s="7"/>
      <c r="Y375" s="7"/>
      <c r="Z375" s="7"/>
    </row>
    <row r="376" spans="1:26" ht="15.75" x14ac:dyDescent="0.25">
      <c r="A376" s="130"/>
      <c r="B376" s="7"/>
      <c r="C376" s="7"/>
      <c r="D376" s="7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7"/>
      <c r="V376" s="7"/>
      <c r="W376" s="7"/>
      <c r="X376" s="7"/>
      <c r="Y376" s="7"/>
      <c r="Z376" s="7"/>
    </row>
    <row r="377" spans="1:26" ht="15.75" x14ac:dyDescent="0.25">
      <c r="A377" s="130"/>
      <c r="B377" s="7"/>
      <c r="C377" s="7"/>
      <c r="D377" s="7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7"/>
      <c r="V377" s="7"/>
      <c r="W377" s="7"/>
      <c r="X377" s="7"/>
      <c r="Y377" s="7"/>
      <c r="Z377" s="7"/>
    </row>
    <row r="378" spans="1:26" ht="15.75" x14ac:dyDescent="0.25">
      <c r="A378" s="130"/>
      <c r="B378" s="7"/>
      <c r="C378" s="7"/>
      <c r="D378" s="7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7"/>
      <c r="V378" s="7"/>
      <c r="W378" s="7"/>
      <c r="X378" s="7"/>
      <c r="Y378" s="7"/>
      <c r="Z378" s="7"/>
    </row>
    <row r="379" spans="1:26" ht="15.75" x14ac:dyDescent="0.25">
      <c r="A379" s="130"/>
      <c r="B379" s="7"/>
      <c r="C379" s="7"/>
      <c r="D379" s="7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7"/>
      <c r="V379" s="7"/>
      <c r="W379" s="7"/>
      <c r="X379" s="7"/>
      <c r="Y379" s="7"/>
      <c r="Z379" s="7"/>
    </row>
    <row r="380" spans="1:26" ht="15.75" x14ac:dyDescent="0.25">
      <c r="A380" s="130"/>
      <c r="B380" s="7"/>
      <c r="C380" s="7"/>
      <c r="D380" s="7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7"/>
      <c r="V380" s="7"/>
      <c r="W380" s="7"/>
      <c r="X380" s="7"/>
      <c r="Y380" s="7"/>
      <c r="Z380" s="7"/>
    </row>
    <row r="381" spans="1:26" ht="15.75" x14ac:dyDescent="0.25">
      <c r="A381" s="130"/>
      <c r="B381" s="7"/>
      <c r="C381" s="7"/>
      <c r="D381" s="7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7"/>
      <c r="V381" s="7"/>
      <c r="W381" s="7"/>
      <c r="X381" s="7"/>
      <c r="Y381" s="7"/>
      <c r="Z381" s="7"/>
    </row>
    <row r="382" spans="1:26" ht="15.75" x14ac:dyDescent="0.25">
      <c r="A382" s="130"/>
      <c r="B382" s="7"/>
      <c r="C382" s="7"/>
      <c r="D382" s="7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7"/>
      <c r="V382" s="7"/>
      <c r="W382" s="7"/>
      <c r="X382" s="7"/>
      <c r="Y382" s="7"/>
      <c r="Z382" s="7"/>
    </row>
    <row r="383" spans="1:26" ht="15.75" x14ac:dyDescent="0.25">
      <c r="A383" s="130"/>
      <c r="B383" s="7"/>
      <c r="C383" s="7"/>
      <c r="D383" s="7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7"/>
      <c r="V383" s="7"/>
      <c r="W383" s="7"/>
      <c r="X383" s="7"/>
      <c r="Y383" s="7"/>
      <c r="Z383" s="7"/>
    </row>
    <row r="384" spans="1:26" ht="15.75" x14ac:dyDescent="0.25">
      <c r="A384" s="130"/>
      <c r="B384" s="7"/>
      <c r="C384" s="7"/>
      <c r="D384" s="7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7"/>
      <c r="V384" s="7"/>
      <c r="W384" s="7"/>
      <c r="X384" s="7"/>
      <c r="Y384" s="7"/>
      <c r="Z384" s="7"/>
    </row>
    <row r="385" spans="1:26" ht="15.75" x14ac:dyDescent="0.25">
      <c r="A385" s="130"/>
      <c r="B385" s="7"/>
      <c r="C385" s="7"/>
      <c r="D385" s="7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7"/>
      <c r="V385" s="7"/>
      <c r="W385" s="7"/>
      <c r="X385" s="7"/>
      <c r="Y385" s="7"/>
      <c r="Z385" s="7"/>
    </row>
    <row r="386" spans="1:26" ht="15.75" x14ac:dyDescent="0.25">
      <c r="A386" s="130"/>
      <c r="B386" s="7"/>
      <c r="C386" s="7"/>
      <c r="D386" s="7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7"/>
      <c r="V386" s="7"/>
      <c r="W386" s="7"/>
      <c r="X386" s="7"/>
      <c r="Y386" s="7"/>
      <c r="Z386" s="7"/>
    </row>
    <row r="387" spans="1:26" ht="15.75" x14ac:dyDescent="0.25">
      <c r="A387" s="130"/>
      <c r="B387" s="7"/>
      <c r="C387" s="7"/>
      <c r="D387" s="7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7"/>
      <c r="V387" s="7"/>
      <c r="W387" s="7"/>
      <c r="X387" s="7"/>
      <c r="Y387" s="7"/>
      <c r="Z387" s="7"/>
    </row>
    <row r="388" spans="1:26" ht="15.75" x14ac:dyDescent="0.25">
      <c r="A388" s="130"/>
      <c r="B388" s="7"/>
      <c r="C388" s="7"/>
      <c r="D388" s="7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7"/>
      <c r="V388" s="7"/>
      <c r="W388" s="7"/>
      <c r="X388" s="7"/>
      <c r="Y388" s="7"/>
      <c r="Z388" s="7"/>
    </row>
    <row r="389" spans="1:26" ht="15.75" x14ac:dyDescent="0.25">
      <c r="A389" s="130"/>
      <c r="B389" s="7"/>
      <c r="C389" s="7"/>
      <c r="D389" s="7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7"/>
      <c r="V389" s="7"/>
      <c r="W389" s="7"/>
      <c r="X389" s="7"/>
      <c r="Y389" s="7"/>
      <c r="Z389" s="7"/>
    </row>
    <row r="390" spans="1:26" ht="15.75" x14ac:dyDescent="0.25">
      <c r="A390" s="130"/>
      <c r="B390" s="7"/>
      <c r="C390" s="7"/>
      <c r="D390" s="7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7"/>
      <c r="V390" s="7"/>
      <c r="W390" s="7"/>
      <c r="X390" s="7"/>
      <c r="Y390" s="7"/>
      <c r="Z390" s="7"/>
    </row>
    <row r="391" spans="1:26" ht="15.75" x14ac:dyDescent="0.25">
      <c r="A391" s="130"/>
      <c r="B391" s="7"/>
      <c r="C391" s="7"/>
      <c r="D391" s="7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7"/>
      <c r="V391" s="7"/>
      <c r="W391" s="7"/>
      <c r="X391" s="7"/>
      <c r="Y391" s="7"/>
      <c r="Z391" s="7"/>
    </row>
    <row r="392" spans="1:26" ht="15.75" x14ac:dyDescent="0.25">
      <c r="A392" s="130"/>
      <c r="B392" s="7"/>
      <c r="C392" s="7"/>
      <c r="D392" s="7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7"/>
      <c r="V392" s="7"/>
      <c r="W392" s="7"/>
      <c r="X392" s="7"/>
      <c r="Y392" s="7"/>
      <c r="Z392" s="7"/>
    </row>
    <row r="393" spans="1:26" ht="15.75" x14ac:dyDescent="0.25">
      <c r="A393" s="130"/>
      <c r="B393" s="7"/>
      <c r="C393" s="7"/>
      <c r="D393" s="7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7"/>
      <c r="V393" s="7"/>
      <c r="W393" s="7"/>
      <c r="X393" s="7"/>
      <c r="Y393" s="7"/>
      <c r="Z393" s="7"/>
    </row>
    <row r="394" spans="1:26" ht="15.75" x14ac:dyDescent="0.25">
      <c r="A394" s="130"/>
      <c r="B394" s="7"/>
      <c r="C394" s="7"/>
      <c r="D394" s="7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7"/>
      <c r="V394" s="7"/>
      <c r="W394" s="7"/>
      <c r="X394" s="7"/>
      <c r="Y394" s="7"/>
      <c r="Z394" s="7"/>
    </row>
    <row r="395" spans="1:26" ht="15.75" x14ac:dyDescent="0.25">
      <c r="A395" s="130"/>
      <c r="B395" s="7"/>
      <c r="C395" s="7"/>
      <c r="D395" s="7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7"/>
      <c r="V395" s="7"/>
      <c r="W395" s="7"/>
      <c r="X395" s="7"/>
      <c r="Y395" s="7"/>
      <c r="Z395" s="7"/>
    </row>
    <row r="396" spans="1:26" ht="15.75" x14ac:dyDescent="0.25">
      <c r="A396" s="130"/>
      <c r="B396" s="7"/>
      <c r="C396" s="7"/>
      <c r="D396" s="7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7"/>
      <c r="V396" s="7"/>
      <c r="W396" s="7"/>
      <c r="X396" s="7"/>
      <c r="Y396" s="7"/>
      <c r="Z396" s="7"/>
    </row>
    <row r="397" spans="1:26" ht="15.75" x14ac:dyDescent="0.25">
      <c r="A397" s="130"/>
      <c r="B397" s="7"/>
      <c r="C397" s="7"/>
      <c r="D397" s="7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7"/>
      <c r="V397" s="7"/>
      <c r="W397" s="7"/>
      <c r="X397" s="7"/>
      <c r="Y397" s="7"/>
      <c r="Z397" s="7"/>
    </row>
    <row r="398" spans="1:26" ht="15.75" x14ac:dyDescent="0.25">
      <c r="A398" s="130"/>
      <c r="B398" s="7"/>
      <c r="C398" s="7"/>
      <c r="D398" s="7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7"/>
      <c r="V398" s="7"/>
      <c r="W398" s="7"/>
      <c r="X398" s="7"/>
      <c r="Y398" s="7"/>
      <c r="Z398" s="7"/>
    </row>
    <row r="399" spans="1:26" ht="15.75" x14ac:dyDescent="0.25">
      <c r="A399" s="130"/>
      <c r="B399" s="7"/>
      <c r="C399" s="7"/>
      <c r="D399" s="7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7"/>
      <c r="V399" s="7"/>
      <c r="W399" s="7"/>
      <c r="X399" s="7"/>
      <c r="Y399" s="7"/>
      <c r="Z399" s="7"/>
    </row>
    <row r="400" spans="1:26" ht="15.75" x14ac:dyDescent="0.25">
      <c r="A400" s="130"/>
      <c r="B400" s="7"/>
      <c r="C400" s="7"/>
      <c r="D400" s="7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7"/>
      <c r="V400" s="7"/>
      <c r="W400" s="7"/>
      <c r="X400" s="7"/>
      <c r="Y400" s="7"/>
      <c r="Z400" s="7"/>
    </row>
    <row r="401" spans="1:26" ht="15.75" x14ac:dyDescent="0.25">
      <c r="A401" s="130"/>
      <c r="B401" s="7"/>
      <c r="C401" s="7"/>
      <c r="D401" s="7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7"/>
      <c r="V401" s="7"/>
      <c r="W401" s="7"/>
      <c r="X401" s="7"/>
      <c r="Y401" s="7"/>
      <c r="Z401" s="7"/>
    </row>
    <row r="402" spans="1:26" ht="15.75" x14ac:dyDescent="0.25">
      <c r="A402" s="130"/>
      <c r="B402" s="7"/>
      <c r="C402" s="7"/>
      <c r="D402" s="7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7"/>
      <c r="V402" s="7"/>
      <c r="W402" s="7"/>
      <c r="X402" s="7"/>
      <c r="Y402" s="7"/>
      <c r="Z402" s="7"/>
    </row>
    <row r="403" spans="1:26" ht="15.75" x14ac:dyDescent="0.25">
      <c r="A403" s="130"/>
      <c r="B403" s="7"/>
      <c r="C403" s="7"/>
      <c r="D403" s="7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7"/>
      <c r="V403" s="7"/>
      <c r="W403" s="7"/>
      <c r="X403" s="7"/>
      <c r="Y403" s="7"/>
      <c r="Z403" s="7"/>
    </row>
    <row r="404" spans="1:26" ht="15.75" x14ac:dyDescent="0.25">
      <c r="A404" s="130"/>
      <c r="B404" s="7"/>
      <c r="C404" s="7"/>
      <c r="D404" s="7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7"/>
      <c r="V404" s="7"/>
      <c r="W404" s="7"/>
      <c r="X404" s="7"/>
      <c r="Y404" s="7"/>
      <c r="Z404" s="7"/>
    </row>
    <row r="405" spans="1:26" ht="15.75" x14ac:dyDescent="0.25">
      <c r="A405" s="130"/>
      <c r="B405" s="7"/>
      <c r="C405" s="7"/>
      <c r="D405" s="7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7"/>
      <c r="V405" s="7"/>
      <c r="W405" s="7"/>
      <c r="X405" s="7"/>
      <c r="Y405" s="7"/>
      <c r="Z405" s="7"/>
    </row>
    <row r="406" spans="1:26" ht="15.75" x14ac:dyDescent="0.25">
      <c r="A406" s="130"/>
      <c r="B406" s="7"/>
      <c r="C406" s="7"/>
      <c r="D406" s="7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7"/>
      <c r="V406" s="7"/>
      <c r="W406" s="7"/>
      <c r="X406" s="7"/>
      <c r="Y406" s="7"/>
      <c r="Z406" s="7"/>
    </row>
    <row r="407" spans="1:26" ht="15.75" x14ac:dyDescent="0.25">
      <c r="A407" s="130"/>
      <c r="B407" s="7"/>
      <c r="C407" s="7"/>
      <c r="D407" s="7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7"/>
      <c r="V407" s="7"/>
      <c r="W407" s="7"/>
      <c r="X407" s="7"/>
      <c r="Y407" s="7"/>
      <c r="Z407" s="7"/>
    </row>
    <row r="408" spans="1:26" ht="15.75" x14ac:dyDescent="0.25">
      <c r="A408" s="130"/>
      <c r="B408" s="7"/>
      <c r="C408" s="7"/>
      <c r="D408" s="7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7"/>
      <c r="V408" s="7"/>
      <c r="W408" s="7"/>
      <c r="X408" s="7"/>
      <c r="Y408" s="7"/>
      <c r="Z408" s="7"/>
    </row>
    <row r="409" spans="1:26" ht="15.75" x14ac:dyDescent="0.25">
      <c r="A409" s="130"/>
      <c r="B409" s="7"/>
      <c r="C409" s="7"/>
      <c r="D409" s="7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7"/>
      <c r="V409" s="7"/>
      <c r="W409" s="7"/>
      <c r="X409" s="7"/>
      <c r="Y409" s="7"/>
      <c r="Z409" s="7"/>
    </row>
    <row r="410" spans="1:26" ht="15.75" x14ac:dyDescent="0.25">
      <c r="A410" s="130"/>
      <c r="B410" s="7"/>
      <c r="C410" s="7"/>
      <c r="D410" s="7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7"/>
      <c r="V410" s="7"/>
      <c r="W410" s="7"/>
      <c r="X410" s="7"/>
      <c r="Y410" s="7"/>
      <c r="Z410" s="7"/>
    </row>
    <row r="411" spans="1:26" ht="15.75" x14ac:dyDescent="0.25">
      <c r="A411" s="130"/>
      <c r="B411" s="7"/>
      <c r="C411" s="7"/>
      <c r="D411" s="7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7"/>
      <c r="V411" s="7"/>
      <c r="W411" s="7"/>
      <c r="X411" s="7"/>
      <c r="Y411" s="7"/>
      <c r="Z411" s="7"/>
    </row>
    <row r="412" spans="1:26" ht="15.75" x14ac:dyDescent="0.25">
      <c r="A412" s="130"/>
      <c r="B412" s="7"/>
      <c r="C412" s="7"/>
      <c r="D412" s="7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7"/>
      <c r="V412" s="7"/>
      <c r="W412" s="7"/>
      <c r="X412" s="7"/>
      <c r="Y412" s="7"/>
      <c r="Z412" s="7"/>
    </row>
    <row r="413" spans="1:26" ht="15.75" x14ac:dyDescent="0.25">
      <c r="A413" s="130"/>
      <c r="B413" s="7"/>
      <c r="C413" s="7"/>
      <c r="D413" s="7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7"/>
      <c r="V413" s="7"/>
      <c r="W413" s="7"/>
      <c r="X413" s="7"/>
      <c r="Y413" s="7"/>
      <c r="Z413" s="7"/>
    </row>
    <row r="414" spans="1:26" ht="15.75" x14ac:dyDescent="0.25">
      <c r="A414" s="130"/>
      <c r="B414" s="7"/>
      <c r="C414" s="7"/>
      <c r="D414" s="7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7"/>
      <c r="V414" s="7"/>
      <c r="W414" s="7"/>
      <c r="X414" s="7"/>
      <c r="Y414" s="7"/>
      <c r="Z414" s="7"/>
    </row>
    <row r="415" spans="1:26" ht="15.75" x14ac:dyDescent="0.25">
      <c r="A415" s="130"/>
      <c r="B415" s="7"/>
      <c r="C415" s="7"/>
      <c r="D415" s="7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7"/>
      <c r="V415" s="7"/>
      <c r="W415" s="7"/>
      <c r="X415" s="7"/>
      <c r="Y415" s="7"/>
      <c r="Z415" s="7"/>
    </row>
    <row r="416" spans="1:26" ht="15.75" x14ac:dyDescent="0.25">
      <c r="A416" s="130"/>
      <c r="B416" s="7"/>
      <c r="C416" s="7"/>
      <c r="D416" s="7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7"/>
      <c r="V416" s="7"/>
      <c r="W416" s="7"/>
      <c r="X416" s="7"/>
      <c r="Y416" s="7"/>
      <c r="Z416" s="7"/>
    </row>
    <row r="417" spans="1:26" ht="15.75" x14ac:dyDescent="0.25">
      <c r="A417" s="130"/>
      <c r="B417" s="7"/>
      <c r="C417" s="7"/>
      <c r="D417" s="7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7"/>
      <c r="V417" s="7"/>
      <c r="W417" s="7"/>
      <c r="X417" s="7"/>
      <c r="Y417" s="7"/>
      <c r="Z417" s="7"/>
    </row>
    <row r="418" spans="1:26" ht="15.75" x14ac:dyDescent="0.25">
      <c r="A418" s="130"/>
      <c r="B418" s="7"/>
      <c r="C418" s="7"/>
      <c r="D418" s="7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7"/>
      <c r="V418" s="7"/>
      <c r="W418" s="7"/>
      <c r="X418" s="7"/>
      <c r="Y418" s="7"/>
      <c r="Z418" s="7"/>
    </row>
    <row r="419" spans="1:26" ht="15.75" x14ac:dyDescent="0.25">
      <c r="A419" s="130"/>
      <c r="B419" s="7"/>
      <c r="C419" s="7"/>
      <c r="D419" s="7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7"/>
      <c r="V419" s="7"/>
      <c r="W419" s="7"/>
      <c r="X419" s="7"/>
      <c r="Y419" s="7"/>
      <c r="Z419" s="7"/>
    </row>
    <row r="420" spans="1:26" ht="15.75" x14ac:dyDescent="0.25">
      <c r="A420" s="130"/>
      <c r="B420" s="7"/>
      <c r="C420" s="7"/>
      <c r="D420" s="7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7"/>
      <c r="V420" s="7"/>
      <c r="W420" s="7"/>
      <c r="X420" s="7"/>
      <c r="Y420" s="7"/>
      <c r="Z420" s="7"/>
    </row>
    <row r="421" spans="1:26" ht="15.75" x14ac:dyDescent="0.25">
      <c r="A421" s="130"/>
      <c r="B421" s="7"/>
      <c r="C421" s="7"/>
      <c r="D421" s="7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7"/>
      <c r="V421" s="7"/>
      <c r="W421" s="7"/>
      <c r="X421" s="7"/>
      <c r="Y421" s="7"/>
      <c r="Z421" s="7"/>
    </row>
    <row r="422" spans="1:26" ht="15.75" x14ac:dyDescent="0.25">
      <c r="A422" s="130"/>
      <c r="B422" s="7"/>
      <c r="C422" s="7"/>
      <c r="D422" s="7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7"/>
      <c r="V422" s="7"/>
      <c r="W422" s="7"/>
      <c r="X422" s="7"/>
      <c r="Y422" s="7"/>
      <c r="Z422" s="7"/>
    </row>
    <row r="423" spans="1:26" ht="15.75" x14ac:dyDescent="0.25">
      <c r="A423" s="130"/>
      <c r="B423" s="7"/>
      <c r="C423" s="7"/>
      <c r="D423" s="7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7"/>
      <c r="V423" s="7"/>
      <c r="W423" s="7"/>
      <c r="X423" s="7"/>
      <c r="Y423" s="7"/>
      <c r="Z423" s="7"/>
    </row>
    <row r="424" spans="1:26" ht="15.75" x14ac:dyDescent="0.25">
      <c r="A424" s="130"/>
      <c r="B424" s="7"/>
      <c r="C424" s="7"/>
      <c r="D424" s="7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7"/>
      <c r="V424" s="7"/>
      <c r="W424" s="7"/>
      <c r="X424" s="7"/>
      <c r="Y424" s="7"/>
      <c r="Z424" s="7"/>
    </row>
    <row r="425" spans="1:26" ht="15.75" x14ac:dyDescent="0.25">
      <c r="A425" s="130"/>
      <c r="B425" s="7"/>
      <c r="C425" s="7"/>
      <c r="D425" s="7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7"/>
      <c r="V425" s="7"/>
      <c r="W425" s="7"/>
      <c r="X425" s="7"/>
      <c r="Y425" s="7"/>
      <c r="Z425" s="7"/>
    </row>
    <row r="426" spans="1:26" ht="15.75" x14ac:dyDescent="0.25">
      <c r="A426" s="130"/>
      <c r="B426" s="7"/>
      <c r="C426" s="7"/>
      <c r="D426" s="7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7"/>
      <c r="V426" s="7"/>
      <c r="W426" s="7"/>
      <c r="X426" s="7"/>
      <c r="Y426" s="7"/>
      <c r="Z426" s="7"/>
    </row>
    <row r="427" spans="1:26" ht="15.75" x14ac:dyDescent="0.25">
      <c r="A427" s="130"/>
      <c r="B427" s="7"/>
      <c r="C427" s="7"/>
      <c r="D427" s="7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7"/>
      <c r="V427" s="7"/>
      <c r="W427" s="7"/>
      <c r="X427" s="7"/>
      <c r="Y427" s="7"/>
      <c r="Z427" s="7"/>
    </row>
    <row r="428" spans="1:26" ht="15.75" x14ac:dyDescent="0.25">
      <c r="A428" s="130"/>
      <c r="B428" s="7"/>
      <c r="C428" s="7"/>
      <c r="D428" s="7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7"/>
      <c r="V428" s="7"/>
      <c r="W428" s="7"/>
      <c r="X428" s="7"/>
      <c r="Y428" s="7"/>
      <c r="Z428" s="7"/>
    </row>
    <row r="429" spans="1:26" ht="15.75" x14ac:dyDescent="0.25">
      <c r="A429" s="130"/>
      <c r="B429" s="7"/>
      <c r="C429" s="7"/>
      <c r="D429" s="7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7"/>
      <c r="V429" s="7"/>
      <c r="W429" s="7"/>
      <c r="X429" s="7"/>
      <c r="Y429" s="7"/>
      <c r="Z429" s="7"/>
    </row>
    <row r="430" spans="1:26" ht="15.75" x14ac:dyDescent="0.25">
      <c r="A430" s="130"/>
      <c r="B430" s="7"/>
      <c r="C430" s="7"/>
      <c r="D430" s="7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7"/>
      <c r="V430" s="7"/>
      <c r="W430" s="7"/>
      <c r="X430" s="7"/>
      <c r="Y430" s="7"/>
      <c r="Z430" s="7"/>
    </row>
    <row r="431" spans="1:26" ht="15.75" x14ac:dyDescent="0.25">
      <c r="A431" s="130"/>
      <c r="B431" s="7"/>
      <c r="C431" s="7"/>
      <c r="D431" s="7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7"/>
      <c r="V431" s="7"/>
      <c r="W431" s="7"/>
      <c r="X431" s="7"/>
      <c r="Y431" s="7"/>
      <c r="Z431" s="7"/>
    </row>
    <row r="432" spans="1:26" ht="15.75" x14ac:dyDescent="0.25">
      <c r="A432" s="130"/>
      <c r="B432" s="7"/>
      <c r="C432" s="7"/>
      <c r="D432" s="7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7"/>
      <c r="V432" s="7"/>
      <c r="W432" s="7"/>
      <c r="X432" s="7"/>
      <c r="Y432" s="7"/>
      <c r="Z432" s="7"/>
    </row>
    <row r="433" spans="1:26" ht="15.75" x14ac:dyDescent="0.25">
      <c r="A433" s="130"/>
      <c r="B433" s="7"/>
      <c r="C433" s="7"/>
      <c r="D433" s="7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7"/>
      <c r="V433" s="7"/>
      <c r="W433" s="7"/>
      <c r="X433" s="7"/>
      <c r="Y433" s="7"/>
      <c r="Z433" s="7"/>
    </row>
    <row r="434" spans="1:26" ht="15.75" x14ac:dyDescent="0.25">
      <c r="A434" s="130"/>
      <c r="B434" s="7"/>
      <c r="C434" s="7"/>
      <c r="D434" s="7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7"/>
      <c r="V434" s="7"/>
      <c r="W434" s="7"/>
      <c r="X434" s="7"/>
      <c r="Y434" s="7"/>
      <c r="Z434" s="7"/>
    </row>
    <row r="435" spans="1:26" ht="15.75" x14ac:dyDescent="0.25">
      <c r="A435" s="130"/>
      <c r="B435" s="7"/>
      <c r="C435" s="7"/>
      <c r="D435" s="7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7"/>
      <c r="V435" s="7"/>
      <c r="W435" s="7"/>
      <c r="X435" s="7"/>
      <c r="Y435" s="7"/>
      <c r="Z435" s="7"/>
    </row>
    <row r="436" spans="1:26" ht="15.75" x14ac:dyDescent="0.25">
      <c r="A436" s="130"/>
      <c r="B436" s="7"/>
      <c r="C436" s="7"/>
      <c r="D436" s="7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7"/>
      <c r="V436" s="7"/>
      <c r="W436" s="7"/>
      <c r="X436" s="7"/>
      <c r="Y436" s="7"/>
      <c r="Z436" s="7"/>
    </row>
    <row r="437" spans="1:26" ht="15.75" x14ac:dyDescent="0.25">
      <c r="A437" s="130"/>
      <c r="B437" s="7"/>
      <c r="C437" s="7"/>
      <c r="D437" s="7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7"/>
      <c r="V437" s="7"/>
      <c r="W437" s="7"/>
      <c r="X437" s="7"/>
      <c r="Y437" s="7"/>
      <c r="Z437" s="7"/>
    </row>
    <row r="438" spans="1:26" ht="15.75" x14ac:dyDescent="0.25">
      <c r="A438" s="130"/>
      <c r="B438" s="7"/>
      <c r="C438" s="7"/>
      <c r="D438" s="7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7"/>
      <c r="V438" s="7"/>
      <c r="W438" s="7"/>
      <c r="X438" s="7"/>
      <c r="Y438" s="7"/>
      <c r="Z438" s="7"/>
    </row>
    <row r="439" spans="1:26" ht="15.75" x14ac:dyDescent="0.25">
      <c r="A439" s="130"/>
      <c r="B439" s="7"/>
      <c r="C439" s="7"/>
      <c r="D439" s="7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7"/>
      <c r="V439" s="7"/>
      <c r="W439" s="7"/>
      <c r="X439" s="7"/>
      <c r="Y439" s="7"/>
      <c r="Z439" s="7"/>
    </row>
    <row r="440" spans="1:26" ht="15.75" x14ac:dyDescent="0.25">
      <c r="A440" s="130"/>
      <c r="B440" s="7"/>
      <c r="C440" s="7"/>
      <c r="D440" s="7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7"/>
      <c r="V440" s="7"/>
      <c r="W440" s="7"/>
      <c r="X440" s="7"/>
      <c r="Y440" s="7"/>
      <c r="Z440" s="7"/>
    </row>
    <row r="441" spans="1:26" ht="15.75" x14ac:dyDescent="0.25">
      <c r="A441" s="130"/>
      <c r="B441" s="7"/>
      <c r="C441" s="7"/>
      <c r="D441" s="7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7"/>
      <c r="V441" s="7"/>
      <c r="W441" s="7"/>
      <c r="X441" s="7"/>
      <c r="Y441" s="7"/>
      <c r="Z441" s="7"/>
    </row>
    <row r="442" spans="1:26" ht="15.75" x14ac:dyDescent="0.25">
      <c r="A442" s="130"/>
      <c r="B442" s="7"/>
      <c r="C442" s="7"/>
      <c r="D442" s="7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7"/>
      <c r="V442" s="7"/>
      <c r="W442" s="7"/>
      <c r="X442" s="7"/>
      <c r="Y442" s="7"/>
      <c r="Z442" s="7"/>
    </row>
    <row r="443" spans="1:26" ht="15.75" x14ac:dyDescent="0.25">
      <c r="A443" s="130"/>
      <c r="B443" s="7"/>
      <c r="C443" s="7"/>
      <c r="D443" s="7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7"/>
      <c r="V443" s="7"/>
      <c r="W443" s="7"/>
      <c r="X443" s="7"/>
      <c r="Y443" s="7"/>
      <c r="Z443" s="7"/>
    </row>
    <row r="444" spans="1:26" ht="15.75" x14ac:dyDescent="0.25">
      <c r="A444" s="130"/>
      <c r="B444" s="7"/>
      <c r="C444" s="7"/>
      <c r="D444" s="7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7"/>
      <c r="V444" s="7"/>
      <c r="W444" s="7"/>
      <c r="X444" s="7"/>
      <c r="Y444" s="7"/>
      <c r="Z444" s="7"/>
    </row>
    <row r="445" spans="1:26" ht="15.75" x14ac:dyDescent="0.25">
      <c r="A445" s="130"/>
      <c r="B445" s="7"/>
      <c r="C445" s="7"/>
      <c r="D445" s="7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7"/>
      <c r="V445" s="7"/>
      <c r="W445" s="7"/>
      <c r="X445" s="7"/>
      <c r="Y445" s="7"/>
      <c r="Z445" s="7"/>
    </row>
    <row r="446" spans="1:26" ht="15.75" x14ac:dyDescent="0.25">
      <c r="A446" s="130"/>
      <c r="B446" s="7"/>
      <c r="C446" s="7"/>
      <c r="D446" s="7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7"/>
      <c r="V446" s="7"/>
      <c r="W446" s="7"/>
      <c r="X446" s="7"/>
      <c r="Y446" s="7"/>
      <c r="Z446" s="7"/>
    </row>
    <row r="447" spans="1:26" ht="15.75" x14ac:dyDescent="0.25">
      <c r="A447" s="130"/>
      <c r="B447" s="7"/>
      <c r="C447" s="7"/>
      <c r="D447" s="7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7"/>
      <c r="V447" s="7"/>
      <c r="W447" s="7"/>
      <c r="X447" s="7"/>
      <c r="Y447" s="7"/>
      <c r="Z447" s="7"/>
    </row>
    <row r="448" spans="1:26" ht="15.75" x14ac:dyDescent="0.25">
      <c r="A448" s="130"/>
      <c r="B448" s="7"/>
      <c r="C448" s="7"/>
      <c r="D448" s="7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7"/>
      <c r="V448" s="7"/>
      <c r="W448" s="7"/>
      <c r="X448" s="7"/>
      <c r="Y448" s="7"/>
      <c r="Z448" s="7"/>
    </row>
    <row r="449" spans="1:26" ht="15.75" x14ac:dyDescent="0.25">
      <c r="A449" s="130"/>
      <c r="B449" s="7"/>
      <c r="C449" s="7"/>
      <c r="D449" s="7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7"/>
      <c r="V449" s="7"/>
      <c r="W449" s="7"/>
      <c r="X449" s="7"/>
      <c r="Y449" s="7"/>
      <c r="Z449" s="7"/>
    </row>
    <row r="450" spans="1:26" ht="15.75" x14ac:dyDescent="0.25">
      <c r="A450" s="130"/>
      <c r="B450" s="7"/>
      <c r="C450" s="7"/>
      <c r="D450" s="7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7"/>
      <c r="V450" s="7"/>
      <c r="W450" s="7"/>
      <c r="X450" s="7"/>
      <c r="Y450" s="7"/>
      <c r="Z450" s="7"/>
    </row>
    <row r="451" spans="1:26" ht="15.75" x14ac:dyDescent="0.25">
      <c r="A451" s="130"/>
      <c r="B451" s="7"/>
      <c r="C451" s="7"/>
      <c r="D451" s="7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7"/>
      <c r="V451" s="7"/>
      <c r="W451" s="7"/>
      <c r="X451" s="7"/>
      <c r="Y451" s="7"/>
      <c r="Z451" s="7"/>
    </row>
    <row r="452" spans="1:26" ht="15.75" x14ac:dyDescent="0.25">
      <c r="A452" s="130"/>
      <c r="B452" s="7"/>
      <c r="C452" s="7"/>
      <c r="D452" s="7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7"/>
      <c r="V452" s="7"/>
      <c r="W452" s="7"/>
      <c r="X452" s="7"/>
      <c r="Y452" s="7"/>
      <c r="Z452" s="7"/>
    </row>
    <row r="453" spans="1:26" ht="15.75" x14ac:dyDescent="0.25">
      <c r="A453" s="130"/>
      <c r="B453" s="7"/>
      <c r="C453" s="7"/>
      <c r="D453" s="7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7"/>
      <c r="V453" s="7"/>
      <c r="W453" s="7"/>
      <c r="X453" s="7"/>
      <c r="Y453" s="7"/>
      <c r="Z453" s="7"/>
    </row>
    <row r="454" spans="1:26" ht="15.75" x14ac:dyDescent="0.25">
      <c r="A454" s="130"/>
      <c r="B454" s="7"/>
      <c r="C454" s="7"/>
      <c r="D454" s="7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7"/>
      <c r="V454" s="7"/>
      <c r="W454" s="7"/>
      <c r="X454" s="7"/>
      <c r="Y454" s="7"/>
      <c r="Z454" s="7"/>
    </row>
    <row r="455" spans="1:26" ht="15.75" x14ac:dyDescent="0.25">
      <c r="A455" s="130"/>
      <c r="B455" s="7"/>
      <c r="C455" s="7"/>
      <c r="D455" s="7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7"/>
      <c r="V455" s="7"/>
      <c r="W455" s="7"/>
      <c r="X455" s="7"/>
      <c r="Y455" s="7"/>
      <c r="Z455" s="7"/>
    </row>
    <row r="456" spans="1:26" ht="15.75" x14ac:dyDescent="0.25">
      <c r="A456" s="130"/>
      <c r="B456" s="7"/>
      <c r="C456" s="7"/>
      <c r="D456" s="7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7"/>
      <c r="V456" s="7"/>
      <c r="W456" s="7"/>
      <c r="X456" s="7"/>
      <c r="Y456" s="7"/>
      <c r="Z456" s="7"/>
    </row>
    <row r="457" spans="1:26" ht="15.75" x14ac:dyDescent="0.25">
      <c r="A457" s="130"/>
      <c r="B457" s="7"/>
      <c r="C457" s="7"/>
      <c r="D457" s="7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7"/>
      <c r="V457" s="7"/>
      <c r="W457" s="7"/>
      <c r="X457" s="7"/>
      <c r="Y457" s="7"/>
      <c r="Z457" s="7"/>
    </row>
    <row r="458" spans="1:26" ht="15.75" x14ac:dyDescent="0.25">
      <c r="A458" s="130"/>
      <c r="B458" s="7"/>
      <c r="C458" s="7"/>
      <c r="D458" s="7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7"/>
      <c r="V458" s="7"/>
      <c r="W458" s="7"/>
      <c r="X458" s="7"/>
      <c r="Y458" s="7"/>
      <c r="Z458" s="7"/>
    </row>
    <row r="459" spans="1:26" ht="15.75" x14ac:dyDescent="0.25">
      <c r="A459" s="130"/>
      <c r="B459" s="7"/>
      <c r="C459" s="7"/>
      <c r="D459" s="7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7"/>
      <c r="V459" s="7"/>
      <c r="W459" s="7"/>
      <c r="X459" s="7"/>
      <c r="Y459" s="7"/>
      <c r="Z459" s="7"/>
    </row>
    <row r="460" spans="1:26" ht="15.75" x14ac:dyDescent="0.25">
      <c r="A460" s="130"/>
      <c r="B460" s="7"/>
      <c r="C460" s="7"/>
      <c r="D460" s="7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7"/>
      <c r="V460" s="7"/>
      <c r="W460" s="7"/>
      <c r="X460" s="7"/>
      <c r="Y460" s="7"/>
      <c r="Z460" s="7"/>
    </row>
    <row r="461" spans="1:26" ht="15.75" x14ac:dyDescent="0.25">
      <c r="A461" s="130"/>
      <c r="B461" s="7"/>
      <c r="C461" s="7"/>
      <c r="D461" s="7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7"/>
      <c r="V461" s="7"/>
      <c r="W461" s="7"/>
      <c r="X461" s="7"/>
      <c r="Y461" s="7"/>
      <c r="Z461" s="7"/>
    </row>
    <row r="462" spans="1:26" ht="15.75" x14ac:dyDescent="0.25">
      <c r="A462" s="130"/>
      <c r="B462" s="7"/>
      <c r="C462" s="7"/>
      <c r="D462" s="7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7"/>
      <c r="V462" s="7"/>
      <c r="W462" s="7"/>
      <c r="X462" s="7"/>
      <c r="Y462" s="7"/>
      <c r="Z462" s="7"/>
    </row>
    <row r="463" spans="1:26" ht="15.75" x14ac:dyDescent="0.25">
      <c r="A463" s="130"/>
      <c r="B463" s="7"/>
      <c r="C463" s="7"/>
      <c r="D463" s="7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7"/>
      <c r="V463" s="7"/>
      <c r="W463" s="7"/>
      <c r="X463" s="7"/>
      <c r="Y463" s="7"/>
      <c r="Z463" s="7"/>
    </row>
    <row r="464" spans="1:26" ht="15.75" x14ac:dyDescent="0.25">
      <c r="A464" s="130"/>
      <c r="B464" s="7"/>
      <c r="C464" s="7"/>
      <c r="D464" s="7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7"/>
      <c r="V464" s="7"/>
      <c r="W464" s="7"/>
      <c r="X464" s="7"/>
      <c r="Y464" s="7"/>
      <c r="Z464" s="7"/>
    </row>
    <row r="465" spans="1:26" ht="15.75" x14ac:dyDescent="0.25">
      <c r="A465" s="130"/>
      <c r="B465" s="7"/>
      <c r="C465" s="7"/>
      <c r="D465" s="7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7"/>
      <c r="V465" s="7"/>
      <c r="W465" s="7"/>
      <c r="X465" s="7"/>
      <c r="Y465" s="7"/>
      <c r="Z465" s="7"/>
    </row>
    <row r="466" spans="1:26" ht="15.75" x14ac:dyDescent="0.25">
      <c r="A466" s="130"/>
      <c r="B466" s="7"/>
      <c r="C466" s="7"/>
      <c r="D466" s="7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7"/>
      <c r="V466" s="7"/>
      <c r="W466" s="7"/>
      <c r="X466" s="7"/>
      <c r="Y466" s="7"/>
      <c r="Z466" s="7"/>
    </row>
    <row r="467" spans="1:26" ht="15.75" x14ac:dyDescent="0.25">
      <c r="A467" s="130"/>
      <c r="B467" s="7"/>
      <c r="C467" s="7"/>
      <c r="D467" s="7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7"/>
      <c r="V467" s="7"/>
      <c r="W467" s="7"/>
      <c r="X467" s="7"/>
      <c r="Y467" s="7"/>
      <c r="Z467" s="7"/>
    </row>
    <row r="468" spans="1:26" ht="15.75" x14ac:dyDescent="0.25">
      <c r="A468" s="130"/>
      <c r="B468" s="7"/>
      <c r="C468" s="7"/>
      <c r="D468" s="7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7"/>
      <c r="V468" s="7"/>
      <c r="W468" s="7"/>
      <c r="X468" s="7"/>
      <c r="Y468" s="7"/>
      <c r="Z468" s="7"/>
    </row>
    <row r="469" spans="1:26" ht="15.75" x14ac:dyDescent="0.25">
      <c r="A469" s="130"/>
      <c r="B469" s="7"/>
      <c r="C469" s="7"/>
      <c r="D469" s="7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7"/>
      <c r="V469" s="7"/>
      <c r="W469" s="7"/>
      <c r="X469" s="7"/>
      <c r="Y469" s="7"/>
      <c r="Z469" s="7"/>
    </row>
    <row r="470" spans="1:26" ht="15.75" x14ac:dyDescent="0.25">
      <c r="A470" s="130"/>
      <c r="B470" s="7"/>
      <c r="C470" s="7"/>
      <c r="D470" s="7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7"/>
      <c r="V470" s="7"/>
      <c r="W470" s="7"/>
      <c r="X470" s="7"/>
      <c r="Y470" s="7"/>
      <c r="Z470" s="7"/>
    </row>
    <row r="471" spans="1:26" ht="15.75" x14ac:dyDescent="0.25">
      <c r="A471" s="130"/>
      <c r="B471" s="7"/>
      <c r="C471" s="7"/>
      <c r="D471" s="7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7"/>
      <c r="V471" s="7"/>
      <c r="W471" s="7"/>
      <c r="X471" s="7"/>
      <c r="Y471" s="7"/>
      <c r="Z471" s="7"/>
    </row>
    <row r="472" spans="1:26" ht="15.75" x14ac:dyDescent="0.25">
      <c r="A472" s="130"/>
      <c r="B472" s="7"/>
      <c r="C472" s="7"/>
      <c r="D472" s="7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7"/>
      <c r="V472" s="7"/>
      <c r="W472" s="7"/>
      <c r="X472" s="7"/>
      <c r="Y472" s="7"/>
      <c r="Z472" s="7"/>
    </row>
    <row r="473" spans="1:26" ht="15.75" x14ac:dyDescent="0.25">
      <c r="A473" s="130"/>
      <c r="B473" s="7"/>
      <c r="C473" s="7"/>
      <c r="D473" s="7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7"/>
      <c r="V473" s="7"/>
      <c r="W473" s="7"/>
      <c r="X473" s="7"/>
      <c r="Y473" s="7"/>
      <c r="Z473" s="7"/>
    </row>
    <row r="474" spans="1:26" ht="15.75" x14ac:dyDescent="0.25">
      <c r="A474" s="130"/>
      <c r="B474" s="7"/>
      <c r="C474" s="7"/>
      <c r="D474" s="7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7"/>
      <c r="V474" s="7"/>
      <c r="W474" s="7"/>
      <c r="X474" s="7"/>
      <c r="Y474" s="7"/>
      <c r="Z474" s="7"/>
    </row>
    <row r="475" spans="1:26" ht="15.75" x14ac:dyDescent="0.25">
      <c r="A475" s="130"/>
      <c r="B475" s="7"/>
      <c r="C475" s="7"/>
      <c r="D475" s="7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7"/>
      <c r="V475" s="7"/>
      <c r="W475" s="7"/>
      <c r="X475" s="7"/>
      <c r="Y475" s="7"/>
      <c r="Z475" s="7"/>
    </row>
    <row r="476" spans="1:26" ht="15.75" x14ac:dyDescent="0.25">
      <c r="A476" s="130"/>
      <c r="B476" s="7"/>
      <c r="C476" s="7"/>
      <c r="D476" s="7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7"/>
      <c r="V476" s="7"/>
      <c r="W476" s="7"/>
      <c r="X476" s="7"/>
      <c r="Y476" s="7"/>
      <c r="Z476" s="7"/>
    </row>
    <row r="477" spans="1:26" ht="15.75" x14ac:dyDescent="0.25">
      <c r="A477" s="130"/>
      <c r="B477" s="7"/>
      <c r="C477" s="7"/>
      <c r="D477" s="7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7"/>
      <c r="V477" s="7"/>
      <c r="W477" s="7"/>
      <c r="X477" s="7"/>
      <c r="Y477" s="7"/>
      <c r="Z477" s="7"/>
    </row>
    <row r="478" spans="1:26" ht="15.75" x14ac:dyDescent="0.25">
      <c r="A478" s="130"/>
      <c r="B478" s="7"/>
      <c r="C478" s="7"/>
      <c r="D478" s="7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7"/>
      <c r="V478" s="7"/>
      <c r="W478" s="7"/>
      <c r="X478" s="7"/>
      <c r="Y478" s="7"/>
      <c r="Z478" s="7"/>
    </row>
    <row r="479" spans="1:26" ht="15.75" x14ac:dyDescent="0.25">
      <c r="A479" s="130"/>
      <c r="B479" s="7"/>
      <c r="C479" s="7"/>
      <c r="D479" s="7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7"/>
      <c r="V479" s="7"/>
      <c r="W479" s="7"/>
      <c r="X479" s="7"/>
      <c r="Y479" s="7"/>
      <c r="Z479" s="7"/>
    </row>
    <row r="480" spans="1:26" ht="15.75" x14ac:dyDescent="0.25">
      <c r="A480" s="130"/>
      <c r="B480" s="7"/>
      <c r="C480" s="7"/>
      <c r="D480" s="7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7"/>
      <c r="V480" s="7"/>
      <c r="W480" s="7"/>
      <c r="X480" s="7"/>
      <c r="Y480" s="7"/>
      <c r="Z480" s="7"/>
    </row>
    <row r="481" spans="1:26" ht="15.75" x14ac:dyDescent="0.25">
      <c r="A481" s="130"/>
      <c r="B481" s="7"/>
      <c r="C481" s="7"/>
      <c r="D481" s="7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7"/>
      <c r="V481" s="7"/>
      <c r="W481" s="7"/>
      <c r="X481" s="7"/>
      <c r="Y481" s="7"/>
      <c r="Z481" s="7"/>
    </row>
    <row r="482" spans="1:26" ht="15.75" x14ac:dyDescent="0.25">
      <c r="A482" s="130"/>
      <c r="B482" s="7"/>
      <c r="C482" s="7"/>
      <c r="D482" s="7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7"/>
      <c r="V482" s="7"/>
      <c r="W482" s="7"/>
      <c r="X482" s="7"/>
      <c r="Y482" s="7"/>
      <c r="Z482" s="7"/>
    </row>
    <row r="483" spans="1:26" ht="15.75" x14ac:dyDescent="0.25">
      <c r="A483" s="130"/>
      <c r="B483" s="7"/>
      <c r="C483" s="7"/>
      <c r="D483" s="7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7"/>
      <c r="V483" s="7"/>
      <c r="W483" s="7"/>
      <c r="X483" s="7"/>
      <c r="Y483" s="7"/>
      <c r="Z483" s="7"/>
    </row>
    <row r="484" spans="1:26" ht="15.75" x14ac:dyDescent="0.25">
      <c r="A484" s="130"/>
      <c r="B484" s="7"/>
      <c r="C484" s="7"/>
      <c r="D484" s="7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7"/>
      <c r="V484" s="7"/>
      <c r="W484" s="7"/>
      <c r="X484" s="7"/>
      <c r="Y484" s="7"/>
      <c r="Z484" s="7"/>
    </row>
    <row r="485" spans="1:26" ht="15.75" x14ac:dyDescent="0.25">
      <c r="A485" s="130"/>
      <c r="B485" s="7"/>
      <c r="C485" s="7"/>
      <c r="D485" s="7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7"/>
      <c r="V485" s="7"/>
      <c r="W485" s="7"/>
      <c r="X485" s="7"/>
      <c r="Y485" s="7"/>
      <c r="Z485" s="7"/>
    </row>
    <row r="486" spans="1:26" ht="15.75" x14ac:dyDescent="0.25">
      <c r="A486" s="130"/>
      <c r="B486" s="7"/>
      <c r="C486" s="7"/>
      <c r="D486" s="7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7"/>
      <c r="V486" s="7"/>
      <c r="W486" s="7"/>
      <c r="X486" s="7"/>
      <c r="Y486" s="7"/>
      <c r="Z486" s="7"/>
    </row>
    <row r="487" spans="1:26" ht="15.75" x14ac:dyDescent="0.25">
      <c r="A487" s="130"/>
      <c r="B487" s="7"/>
      <c r="C487" s="7"/>
      <c r="D487" s="7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7"/>
      <c r="V487" s="7"/>
      <c r="W487" s="7"/>
      <c r="X487" s="7"/>
      <c r="Y487" s="7"/>
      <c r="Z487" s="7"/>
    </row>
    <row r="488" spans="1:26" ht="15.75" x14ac:dyDescent="0.25">
      <c r="A488" s="130"/>
      <c r="B488" s="7"/>
      <c r="C488" s="7"/>
      <c r="D488" s="7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7"/>
      <c r="V488" s="7"/>
      <c r="W488" s="7"/>
      <c r="X488" s="7"/>
      <c r="Y488" s="7"/>
      <c r="Z488" s="7"/>
    </row>
    <row r="489" spans="1:26" ht="15.75" x14ac:dyDescent="0.25">
      <c r="A489" s="130"/>
      <c r="B489" s="7"/>
      <c r="C489" s="7"/>
      <c r="D489" s="7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7"/>
      <c r="V489" s="7"/>
      <c r="W489" s="7"/>
      <c r="X489" s="7"/>
      <c r="Y489" s="7"/>
      <c r="Z489" s="7"/>
    </row>
    <row r="490" spans="1:26" ht="15.75" x14ac:dyDescent="0.25">
      <c r="A490" s="130"/>
      <c r="B490" s="7"/>
      <c r="C490" s="7"/>
      <c r="D490" s="7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7"/>
      <c r="V490" s="7"/>
      <c r="W490" s="7"/>
      <c r="X490" s="7"/>
      <c r="Y490" s="7"/>
      <c r="Z490" s="7"/>
    </row>
    <row r="491" spans="1:26" ht="15.75" x14ac:dyDescent="0.25">
      <c r="A491" s="130"/>
      <c r="B491" s="7"/>
      <c r="C491" s="7"/>
      <c r="D491" s="7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7"/>
      <c r="V491" s="7"/>
      <c r="W491" s="7"/>
      <c r="X491" s="7"/>
      <c r="Y491" s="7"/>
      <c r="Z491" s="7"/>
    </row>
    <row r="492" spans="1:26" ht="15.75" x14ac:dyDescent="0.25">
      <c r="A492" s="130"/>
      <c r="B492" s="7"/>
      <c r="C492" s="7"/>
      <c r="D492" s="7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7"/>
      <c r="V492" s="7"/>
      <c r="W492" s="7"/>
      <c r="X492" s="7"/>
      <c r="Y492" s="7"/>
      <c r="Z492" s="7"/>
    </row>
    <row r="493" spans="1:26" ht="15.75" x14ac:dyDescent="0.25">
      <c r="A493" s="130"/>
      <c r="B493" s="7"/>
      <c r="C493" s="7"/>
      <c r="D493" s="7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7"/>
      <c r="V493" s="7"/>
      <c r="W493" s="7"/>
      <c r="X493" s="7"/>
      <c r="Y493" s="7"/>
      <c r="Z493" s="7"/>
    </row>
    <row r="494" spans="1:26" ht="15.75" x14ac:dyDescent="0.25">
      <c r="A494" s="130"/>
      <c r="B494" s="7"/>
      <c r="C494" s="7"/>
      <c r="D494" s="7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7"/>
      <c r="V494" s="7"/>
      <c r="W494" s="7"/>
      <c r="X494" s="7"/>
      <c r="Y494" s="7"/>
      <c r="Z494" s="7"/>
    </row>
    <row r="495" spans="1:26" ht="15.75" x14ac:dyDescent="0.25">
      <c r="A495" s="130"/>
      <c r="B495" s="7"/>
      <c r="C495" s="7"/>
      <c r="D495" s="7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7"/>
      <c r="V495" s="7"/>
      <c r="W495" s="7"/>
      <c r="X495" s="7"/>
      <c r="Y495" s="7"/>
      <c r="Z495" s="7"/>
    </row>
    <row r="496" spans="1:26" ht="15.75" x14ac:dyDescent="0.25">
      <c r="A496" s="130"/>
      <c r="B496" s="7"/>
      <c r="C496" s="7"/>
      <c r="D496" s="7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7"/>
      <c r="V496" s="7"/>
      <c r="W496" s="7"/>
      <c r="X496" s="7"/>
      <c r="Y496" s="7"/>
      <c r="Z496" s="7"/>
    </row>
    <row r="497" spans="1:26" ht="15.75" x14ac:dyDescent="0.25">
      <c r="A497" s="130"/>
      <c r="B497" s="7"/>
      <c r="C497" s="7"/>
      <c r="D497" s="7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7"/>
      <c r="V497" s="7"/>
      <c r="W497" s="7"/>
      <c r="X497" s="7"/>
      <c r="Y497" s="7"/>
      <c r="Z497" s="7"/>
    </row>
    <row r="498" spans="1:26" ht="15.75" x14ac:dyDescent="0.25">
      <c r="A498" s="130"/>
      <c r="B498" s="7"/>
      <c r="C498" s="7"/>
      <c r="D498" s="7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7"/>
      <c r="V498" s="7"/>
      <c r="W498" s="7"/>
      <c r="X498" s="7"/>
      <c r="Y498" s="7"/>
      <c r="Z498" s="7"/>
    </row>
    <row r="499" spans="1:26" ht="15.75" x14ac:dyDescent="0.25">
      <c r="A499" s="130"/>
      <c r="B499" s="7"/>
      <c r="C499" s="7"/>
      <c r="D499" s="7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7"/>
      <c r="V499" s="7"/>
      <c r="W499" s="7"/>
      <c r="X499" s="7"/>
      <c r="Y499" s="7"/>
      <c r="Z499" s="7"/>
    </row>
    <row r="500" spans="1:26" ht="15.75" x14ac:dyDescent="0.25">
      <c r="A500" s="130"/>
      <c r="B500" s="7"/>
      <c r="C500" s="7"/>
      <c r="D500" s="7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7"/>
      <c r="V500" s="7"/>
      <c r="W500" s="7"/>
      <c r="X500" s="7"/>
      <c r="Y500" s="7"/>
      <c r="Z500" s="7"/>
    </row>
    <row r="501" spans="1:26" ht="15.75" x14ac:dyDescent="0.25">
      <c r="A501" s="130"/>
      <c r="B501" s="7"/>
      <c r="C501" s="7"/>
      <c r="D501" s="7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7"/>
      <c r="V501" s="7"/>
      <c r="W501" s="7"/>
      <c r="X501" s="7"/>
      <c r="Y501" s="7"/>
      <c r="Z501" s="7"/>
    </row>
    <row r="502" spans="1:26" ht="15.75" x14ac:dyDescent="0.25">
      <c r="A502" s="130"/>
      <c r="B502" s="7"/>
      <c r="C502" s="7"/>
      <c r="D502" s="7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7"/>
      <c r="V502" s="7"/>
      <c r="W502" s="7"/>
      <c r="X502" s="7"/>
      <c r="Y502" s="7"/>
      <c r="Z502" s="7"/>
    </row>
    <row r="503" spans="1:26" ht="15.75" x14ac:dyDescent="0.25">
      <c r="A503" s="130"/>
      <c r="B503" s="7"/>
      <c r="C503" s="7"/>
      <c r="D503" s="7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7"/>
      <c r="V503" s="7"/>
      <c r="W503" s="7"/>
      <c r="X503" s="7"/>
      <c r="Y503" s="7"/>
      <c r="Z503" s="7"/>
    </row>
    <row r="504" spans="1:26" ht="15.75" x14ac:dyDescent="0.25">
      <c r="A504" s="130"/>
      <c r="B504" s="7"/>
      <c r="C504" s="7"/>
      <c r="D504" s="7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7"/>
      <c r="V504" s="7"/>
      <c r="W504" s="7"/>
      <c r="X504" s="7"/>
      <c r="Y504" s="7"/>
      <c r="Z504" s="7"/>
    </row>
    <row r="505" spans="1:26" ht="15.75" x14ac:dyDescent="0.25">
      <c r="A505" s="130"/>
      <c r="B505" s="7"/>
      <c r="C505" s="7"/>
      <c r="D505" s="7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7"/>
      <c r="V505" s="7"/>
      <c r="W505" s="7"/>
      <c r="X505" s="7"/>
      <c r="Y505" s="7"/>
      <c r="Z505" s="7"/>
    </row>
    <row r="506" spans="1:26" ht="15.75" x14ac:dyDescent="0.25">
      <c r="A506" s="130"/>
      <c r="B506" s="7"/>
      <c r="C506" s="7"/>
      <c r="D506" s="7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7"/>
      <c r="V506" s="7"/>
      <c r="W506" s="7"/>
      <c r="X506" s="7"/>
      <c r="Y506" s="7"/>
      <c r="Z506" s="7"/>
    </row>
    <row r="507" spans="1:26" ht="15.75" x14ac:dyDescent="0.25">
      <c r="A507" s="130"/>
      <c r="B507" s="7"/>
      <c r="C507" s="7"/>
      <c r="D507" s="7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7"/>
      <c r="V507" s="7"/>
      <c r="W507" s="7"/>
      <c r="X507" s="7"/>
      <c r="Y507" s="7"/>
      <c r="Z507" s="7"/>
    </row>
    <row r="508" spans="1:26" ht="15.75" x14ac:dyDescent="0.25">
      <c r="A508" s="130"/>
      <c r="B508" s="7"/>
      <c r="C508" s="7"/>
      <c r="D508" s="7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7"/>
      <c r="V508" s="7"/>
      <c r="W508" s="7"/>
      <c r="X508" s="7"/>
      <c r="Y508" s="7"/>
      <c r="Z508" s="7"/>
    </row>
    <row r="509" spans="1:26" ht="15.75" x14ac:dyDescent="0.25">
      <c r="A509" s="130"/>
      <c r="B509" s="7"/>
      <c r="C509" s="7"/>
      <c r="D509" s="7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7"/>
      <c r="V509" s="7"/>
      <c r="W509" s="7"/>
      <c r="X509" s="7"/>
      <c r="Y509" s="7"/>
      <c r="Z509" s="7"/>
    </row>
    <row r="510" spans="1:26" ht="15.75" x14ac:dyDescent="0.25">
      <c r="A510" s="130"/>
      <c r="B510" s="7"/>
      <c r="C510" s="7"/>
      <c r="D510" s="7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7"/>
      <c r="V510" s="7"/>
      <c r="W510" s="7"/>
      <c r="X510" s="7"/>
      <c r="Y510" s="7"/>
      <c r="Z510" s="7"/>
    </row>
    <row r="511" spans="1:26" ht="15.75" x14ac:dyDescent="0.25">
      <c r="A511" s="130"/>
      <c r="B511" s="7"/>
      <c r="C511" s="7"/>
      <c r="D511" s="7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7"/>
      <c r="V511" s="7"/>
      <c r="W511" s="7"/>
      <c r="X511" s="7"/>
      <c r="Y511" s="7"/>
      <c r="Z511" s="7"/>
    </row>
    <row r="512" spans="1:26" ht="15.75" x14ac:dyDescent="0.25">
      <c r="A512" s="130"/>
      <c r="B512" s="7"/>
      <c r="C512" s="7"/>
      <c r="D512" s="7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7"/>
      <c r="V512" s="7"/>
      <c r="W512" s="7"/>
      <c r="X512" s="7"/>
      <c r="Y512" s="7"/>
      <c r="Z512" s="7"/>
    </row>
    <row r="513" spans="1:26" ht="15.75" x14ac:dyDescent="0.25">
      <c r="A513" s="130"/>
      <c r="B513" s="7"/>
      <c r="C513" s="7"/>
      <c r="D513" s="7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7"/>
      <c r="V513" s="7"/>
      <c r="W513" s="7"/>
      <c r="X513" s="7"/>
      <c r="Y513" s="7"/>
      <c r="Z513" s="7"/>
    </row>
    <row r="514" spans="1:26" ht="15.75" x14ac:dyDescent="0.25">
      <c r="A514" s="130"/>
      <c r="B514" s="7"/>
      <c r="C514" s="7"/>
      <c r="D514" s="7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7"/>
      <c r="V514" s="7"/>
      <c r="W514" s="7"/>
      <c r="X514" s="7"/>
      <c r="Y514" s="7"/>
      <c r="Z514" s="7"/>
    </row>
    <row r="515" spans="1:26" ht="15.75" x14ac:dyDescent="0.25">
      <c r="A515" s="130"/>
      <c r="B515" s="7"/>
      <c r="C515" s="7"/>
      <c r="D515" s="7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7"/>
      <c r="V515" s="7"/>
      <c r="W515" s="7"/>
      <c r="X515" s="7"/>
      <c r="Y515" s="7"/>
      <c r="Z515" s="7"/>
    </row>
    <row r="516" spans="1:26" ht="15.75" x14ac:dyDescent="0.25">
      <c r="A516" s="130"/>
      <c r="B516" s="7"/>
      <c r="C516" s="7"/>
      <c r="D516" s="7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7"/>
      <c r="V516" s="7"/>
      <c r="W516" s="7"/>
      <c r="X516" s="7"/>
      <c r="Y516" s="7"/>
      <c r="Z516" s="7"/>
    </row>
    <row r="517" spans="1:26" ht="15.75" x14ac:dyDescent="0.25">
      <c r="A517" s="130"/>
      <c r="B517" s="7"/>
      <c r="C517" s="7"/>
      <c r="D517" s="7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7"/>
      <c r="V517" s="7"/>
      <c r="W517" s="7"/>
      <c r="X517" s="7"/>
      <c r="Y517" s="7"/>
      <c r="Z517" s="7"/>
    </row>
    <row r="518" spans="1:26" ht="15.75" x14ac:dyDescent="0.25">
      <c r="A518" s="130"/>
      <c r="B518" s="7"/>
      <c r="C518" s="7"/>
      <c r="D518" s="7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7"/>
      <c r="V518" s="7"/>
      <c r="W518" s="7"/>
      <c r="X518" s="7"/>
      <c r="Y518" s="7"/>
      <c r="Z518" s="7"/>
    </row>
    <row r="519" spans="1:26" ht="15.75" x14ac:dyDescent="0.25">
      <c r="A519" s="130"/>
      <c r="B519" s="7"/>
      <c r="C519" s="7"/>
      <c r="D519" s="7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7"/>
      <c r="V519" s="7"/>
      <c r="W519" s="7"/>
      <c r="X519" s="7"/>
      <c r="Y519" s="7"/>
      <c r="Z519" s="7"/>
    </row>
    <row r="520" spans="1:26" ht="15.75" x14ac:dyDescent="0.25">
      <c r="A520" s="130"/>
      <c r="B520" s="7"/>
      <c r="C520" s="7"/>
      <c r="D520" s="7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7"/>
      <c r="V520" s="7"/>
      <c r="W520" s="7"/>
      <c r="X520" s="7"/>
      <c r="Y520" s="7"/>
      <c r="Z520" s="7"/>
    </row>
    <row r="521" spans="1:26" ht="15.75" x14ac:dyDescent="0.25">
      <c r="A521" s="130"/>
      <c r="B521" s="7"/>
      <c r="C521" s="7"/>
      <c r="D521" s="7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7"/>
      <c r="V521" s="7"/>
      <c r="W521" s="7"/>
      <c r="X521" s="7"/>
      <c r="Y521" s="7"/>
      <c r="Z521" s="7"/>
    </row>
    <row r="522" spans="1:26" ht="15.75" x14ac:dyDescent="0.25">
      <c r="A522" s="130"/>
      <c r="B522" s="7"/>
      <c r="C522" s="7"/>
      <c r="D522" s="7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7"/>
      <c r="V522" s="7"/>
      <c r="W522" s="7"/>
      <c r="X522" s="7"/>
      <c r="Y522" s="7"/>
      <c r="Z522" s="7"/>
    </row>
    <row r="523" spans="1:26" ht="15.75" x14ac:dyDescent="0.25">
      <c r="A523" s="130"/>
      <c r="B523" s="7"/>
      <c r="C523" s="7"/>
      <c r="D523" s="7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7"/>
      <c r="V523" s="7"/>
      <c r="W523" s="7"/>
      <c r="X523" s="7"/>
      <c r="Y523" s="7"/>
      <c r="Z523" s="7"/>
    </row>
    <row r="524" spans="1:26" ht="15.75" x14ac:dyDescent="0.25">
      <c r="A524" s="130"/>
      <c r="B524" s="7"/>
      <c r="C524" s="7"/>
      <c r="D524" s="7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7"/>
      <c r="V524" s="7"/>
      <c r="W524" s="7"/>
      <c r="X524" s="7"/>
      <c r="Y524" s="7"/>
      <c r="Z524" s="7"/>
    </row>
    <row r="525" spans="1:26" ht="15.75" x14ac:dyDescent="0.25">
      <c r="A525" s="130"/>
      <c r="B525" s="7"/>
      <c r="C525" s="7"/>
      <c r="D525" s="7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7"/>
      <c r="V525" s="7"/>
      <c r="W525" s="7"/>
      <c r="X525" s="7"/>
      <c r="Y525" s="7"/>
      <c r="Z525" s="7"/>
    </row>
    <row r="526" spans="1:26" ht="15.75" x14ac:dyDescent="0.25">
      <c r="A526" s="130"/>
      <c r="B526" s="7"/>
      <c r="C526" s="7"/>
      <c r="D526" s="7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7"/>
      <c r="V526" s="7"/>
      <c r="W526" s="7"/>
      <c r="X526" s="7"/>
      <c r="Y526" s="7"/>
      <c r="Z526" s="7"/>
    </row>
    <row r="527" spans="1:26" ht="15.75" x14ac:dyDescent="0.25">
      <c r="A527" s="130"/>
      <c r="B527" s="7"/>
      <c r="C527" s="7"/>
      <c r="D527" s="7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7"/>
      <c r="V527" s="7"/>
      <c r="W527" s="7"/>
      <c r="X527" s="7"/>
      <c r="Y527" s="7"/>
      <c r="Z527" s="7"/>
    </row>
    <row r="528" spans="1:26" ht="15.75" x14ac:dyDescent="0.25">
      <c r="A528" s="130"/>
      <c r="B528" s="7"/>
      <c r="C528" s="7"/>
      <c r="D528" s="7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7"/>
      <c r="V528" s="7"/>
      <c r="W528" s="7"/>
      <c r="X528" s="7"/>
      <c r="Y528" s="7"/>
      <c r="Z528" s="7"/>
    </row>
    <row r="529" spans="1:26" ht="15.75" x14ac:dyDescent="0.25">
      <c r="A529" s="130"/>
      <c r="B529" s="7"/>
      <c r="C529" s="7"/>
      <c r="D529" s="7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7"/>
      <c r="V529" s="7"/>
      <c r="W529" s="7"/>
      <c r="X529" s="7"/>
      <c r="Y529" s="7"/>
      <c r="Z529" s="7"/>
    </row>
    <row r="530" spans="1:26" ht="15.75" x14ac:dyDescent="0.25">
      <c r="A530" s="130"/>
      <c r="B530" s="7"/>
      <c r="C530" s="7"/>
      <c r="D530" s="7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7"/>
      <c r="V530" s="7"/>
      <c r="W530" s="7"/>
      <c r="X530" s="7"/>
      <c r="Y530" s="7"/>
      <c r="Z530" s="7"/>
    </row>
    <row r="531" spans="1:26" ht="15.75" x14ac:dyDescent="0.25">
      <c r="A531" s="130"/>
      <c r="B531" s="7"/>
      <c r="C531" s="7"/>
      <c r="D531" s="7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7"/>
      <c r="V531" s="7"/>
      <c r="W531" s="7"/>
      <c r="X531" s="7"/>
      <c r="Y531" s="7"/>
      <c r="Z531" s="7"/>
    </row>
    <row r="532" spans="1:26" ht="15.75" x14ac:dyDescent="0.25">
      <c r="A532" s="130"/>
      <c r="B532" s="7"/>
      <c r="C532" s="7"/>
      <c r="D532" s="7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7"/>
      <c r="V532" s="7"/>
      <c r="W532" s="7"/>
      <c r="X532" s="7"/>
      <c r="Y532" s="7"/>
      <c r="Z532" s="7"/>
    </row>
    <row r="533" spans="1:26" ht="15.75" x14ac:dyDescent="0.25">
      <c r="A533" s="130"/>
      <c r="B533" s="7"/>
      <c r="C533" s="7"/>
      <c r="D533" s="7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7"/>
      <c r="V533" s="7"/>
      <c r="W533" s="7"/>
      <c r="X533" s="7"/>
      <c r="Y533" s="7"/>
      <c r="Z533" s="7"/>
    </row>
    <row r="534" spans="1:26" ht="15.75" x14ac:dyDescent="0.25">
      <c r="A534" s="130"/>
      <c r="B534" s="7"/>
      <c r="C534" s="7"/>
      <c r="D534" s="7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7"/>
      <c r="V534" s="7"/>
      <c r="W534" s="7"/>
      <c r="X534" s="7"/>
      <c r="Y534" s="7"/>
      <c r="Z534" s="7"/>
    </row>
    <row r="535" spans="1:26" ht="15.75" x14ac:dyDescent="0.25">
      <c r="A535" s="130"/>
      <c r="B535" s="7"/>
      <c r="C535" s="7"/>
      <c r="D535" s="7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7"/>
      <c r="V535" s="7"/>
      <c r="W535" s="7"/>
      <c r="X535" s="7"/>
      <c r="Y535" s="7"/>
      <c r="Z535" s="7"/>
    </row>
    <row r="536" spans="1:26" ht="15.75" x14ac:dyDescent="0.25">
      <c r="A536" s="130"/>
      <c r="B536" s="7"/>
      <c r="C536" s="7"/>
      <c r="D536" s="7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7"/>
      <c r="V536" s="7"/>
      <c r="W536" s="7"/>
      <c r="X536" s="7"/>
      <c r="Y536" s="7"/>
      <c r="Z536" s="7"/>
    </row>
    <row r="537" spans="1:26" ht="15.75" x14ac:dyDescent="0.25">
      <c r="A537" s="130"/>
      <c r="B537" s="7"/>
      <c r="C537" s="7"/>
      <c r="D537" s="7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7"/>
      <c r="V537" s="7"/>
      <c r="W537" s="7"/>
      <c r="X537" s="7"/>
      <c r="Y537" s="7"/>
      <c r="Z537" s="7"/>
    </row>
    <row r="538" spans="1:26" ht="15.75" x14ac:dyDescent="0.25">
      <c r="A538" s="130"/>
      <c r="B538" s="7"/>
      <c r="C538" s="7"/>
      <c r="D538" s="7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7"/>
      <c r="V538" s="7"/>
      <c r="W538" s="7"/>
      <c r="X538" s="7"/>
      <c r="Y538" s="7"/>
      <c r="Z538" s="7"/>
    </row>
    <row r="539" spans="1:26" ht="15.75" x14ac:dyDescent="0.25">
      <c r="A539" s="130"/>
      <c r="B539" s="7"/>
      <c r="C539" s="7"/>
      <c r="D539" s="7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7"/>
      <c r="V539" s="7"/>
      <c r="W539" s="7"/>
      <c r="X539" s="7"/>
      <c r="Y539" s="7"/>
      <c r="Z539" s="7"/>
    </row>
    <row r="540" spans="1:26" ht="15.75" x14ac:dyDescent="0.25">
      <c r="A540" s="130"/>
      <c r="B540" s="7"/>
      <c r="C540" s="7"/>
      <c r="D540" s="7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7"/>
      <c r="V540" s="7"/>
      <c r="W540" s="7"/>
      <c r="X540" s="7"/>
      <c r="Y540" s="7"/>
      <c r="Z540" s="7"/>
    </row>
    <row r="541" spans="1:26" ht="15.75" x14ac:dyDescent="0.25">
      <c r="A541" s="130"/>
      <c r="B541" s="7"/>
      <c r="C541" s="7"/>
      <c r="D541" s="7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7"/>
      <c r="V541" s="7"/>
      <c r="W541" s="7"/>
      <c r="X541" s="7"/>
      <c r="Y541" s="7"/>
      <c r="Z541" s="7"/>
    </row>
    <row r="542" spans="1:26" ht="15.75" x14ac:dyDescent="0.25">
      <c r="A542" s="130"/>
      <c r="B542" s="7"/>
      <c r="C542" s="7"/>
      <c r="D542" s="7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7"/>
      <c r="V542" s="7"/>
      <c r="W542" s="7"/>
      <c r="X542" s="7"/>
      <c r="Y542" s="7"/>
      <c r="Z542" s="7"/>
    </row>
    <row r="543" spans="1:26" ht="15.75" x14ac:dyDescent="0.25">
      <c r="A543" s="130"/>
      <c r="B543" s="7"/>
      <c r="C543" s="7"/>
      <c r="D543" s="7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7"/>
      <c r="V543" s="7"/>
      <c r="W543" s="7"/>
      <c r="X543" s="7"/>
      <c r="Y543" s="7"/>
      <c r="Z543" s="7"/>
    </row>
    <row r="544" spans="1:26" ht="15.75" x14ac:dyDescent="0.25">
      <c r="A544" s="130"/>
      <c r="B544" s="7"/>
      <c r="C544" s="7"/>
      <c r="D544" s="7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7"/>
      <c r="V544" s="7"/>
      <c r="W544" s="7"/>
      <c r="X544" s="7"/>
      <c r="Y544" s="7"/>
      <c r="Z544" s="7"/>
    </row>
    <row r="545" spans="1:26" ht="15.75" x14ac:dyDescent="0.25">
      <c r="A545" s="130"/>
      <c r="B545" s="7"/>
      <c r="C545" s="7"/>
      <c r="D545" s="7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7"/>
      <c r="V545" s="7"/>
      <c r="W545" s="7"/>
      <c r="X545" s="7"/>
      <c r="Y545" s="7"/>
      <c r="Z545" s="7"/>
    </row>
    <row r="546" spans="1:26" ht="15.75" x14ac:dyDescent="0.25">
      <c r="A546" s="130"/>
      <c r="B546" s="7"/>
      <c r="C546" s="7"/>
      <c r="D546" s="7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7"/>
      <c r="V546" s="7"/>
      <c r="W546" s="7"/>
      <c r="X546" s="7"/>
      <c r="Y546" s="7"/>
      <c r="Z546" s="7"/>
    </row>
    <row r="547" spans="1:26" ht="15.75" x14ac:dyDescent="0.25">
      <c r="A547" s="130"/>
      <c r="B547" s="7"/>
      <c r="C547" s="7"/>
      <c r="D547" s="7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7"/>
      <c r="V547" s="7"/>
      <c r="W547" s="7"/>
      <c r="X547" s="7"/>
      <c r="Y547" s="7"/>
      <c r="Z547" s="7"/>
    </row>
    <row r="548" spans="1:26" ht="15.75" x14ac:dyDescent="0.25">
      <c r="A548" s="130"/>
      <c r="B548" s="7"/>
      <c r="C548" s="7"/>
      <c r="D548" s="7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7"/>
      <c r="V548" s="7"/>
      <c r="W548" s="7"/>
      <c r="X548" s="7"/>
      <c r="Y548" s="7"/>
      <c r="Z548" s="7"/>
    </row>
    <row r="549" spans="1:26" ht="15.75" x14ac:dyDescent="0.25">
      <c r="A549" s="130"/>
      <c r="B549" s="7"/>
      <c r="C549" s="7"/>
      <c r="D549" s="7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7"/>
      <c r="V549" s="7"/>
      <c r="W549" s="7"/>
      <c r="X549" s="7"/>
      <c r="Y549" s="7"/>
      <c r="Z549" s="7"/>
    </row>
    <row r="550" spans="1:26" ht="15.75" x14ac:dyDescent="0.25">
      <c r="A550" s="130"/>
      <c r="B550" s="7"/>
      <c r="C550" s="7"/>
      <c r="D550" s="7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7"/>
      <c r="V550" s="7"/>
      <c r="W550" s="7"/>
      <c r="X550" s="7"/>
      <c r="Y550" s="7"/>
      <c r="Z550" s="7"/>
    </row>
    <row r="551" spans="1:26" ht="15.75" x14ac:dyDescent="0.25">
      <c r="A551" s="130"/>
      <c r="B551" s="7"/>
      <c r="C551" s="7"/>
      <c r="D551" s="7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7"/>
      <c r="V551" s="7"/>
      <c r="W551" s="7"/>
      <c r="X551" s="7"/>
      <c r="Y551" s="7"/>
      <c r="Z551" s="7"/>
    </row>
    <row r="552" spans="1:26" ht="15.75" x14ac:dyDescent="0.25">
      <c r="A552" s="130"/>
      <c r="B552" s="7"/>
      <c r="C552" s="7"/>
      <c r="D552" s="7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7"/>
      <c r="V552" s="7"/>
      <c r="W552" s="7"/>
      <c r="X552" s="7"/>
      <c r="Y552" s="7"/>
      <c r="Z552" s="7"/>
    </row>
    <row r="553" spans="1:26" ht="15.75" x14ac:dyDescent="0.25">
      <c r="A553" s="130"/>
      <c r="B553" s="7"/>
      <c r="C553" s="7"/>
      <c r="D553" s="7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7"/>
      <c r="V553" s="7"/>
      <c r="W553" s="7"/>
      <c r="X553" s="7"/>
      <c r="Y553" s="7"/>
      <c r="Z553" s="7"/>
    </row>
    <row r="554" spans="1:26" ht="15.75" x14ac:dyDescent="0.25">
      <c r="A554" s="130"/>
      <c r="B554" s="7"/>
      <c r="C554" s="7"/>
      <c r="D554" s="7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7"/>
      <c r="V554" s="7"/>
      <c r="W554" s="7"/>
      <c r="X554" s="7"/>
      <c r="Y554" s="7"/>
      <c r="Z554" s="7"/>
    </row>
    <row r="555" spans="1:26" ht="15.75" x14ac:dyDescent="0.25">
      <c r="A555" s="130"/>
      <c r="B555" s="7"/>
      <c r="C555" s="7"/>
      <c r="D555" s="7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7"/>
      <c r="V555" s="7"/>
      <c r="W555" s="7"/>
      <c r="X555" s="7"/>
      <c r="Y555" s="7"/>
      <c r="Z555" s="7"/>
    </row>
    <row r="556" spans="1:26" ht="15.75" x14ac:dyDescent="0.25">
      <c r="A556" s="130"/>
      <c r="B556" s="7"/>
      <c r="C556" s="7"/>
      <c r="D556" s="7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7"/>
      <c r="V556" s="7"/>
      <c r="W556" s="7"/>
      <c r="X556" s="7"/>
      <c r="Y556" s="7"/>
      <c r="Z556" s="7"/>
    </row>
    <row r="557" spans="1:26" ht="15.75" x14ac:dyDescent="0.25">
      <c r="A557" s="130"/>
      <c r="B557" s="7"/>
      <c r="C557" s="7"/>
      <c r="D557" s="7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7"/>
      <c r="V557" s="7"/>
      <c r="W557" s="7"/>
      <c r="X557" s="7"/>
      <c r="Y557" s="7"/>
      <c r="Z557" s="7"/>
    </row>
    <row r="558" spans="1:26" ht="15.75" x14ac:dyDescent="0.25">
      <c r="A558" s="130"/>
      <c r="B558" s="7"/>
      <c r="C558" s="7"/>
      <c r="D558" s="7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7"/>
      <c r="V558" s="7"/>
      <c r="W558" s="7"/>
      <c r="X558" s="7"/>
      <c r="Y558" s="7"/>
      <c r="Z558" s="7"/>
    </row>
    <row r="559" spans="1:26" ht="15.75" x14ac:dyDescent="0.25">
      <c r="A559" s="130"/>
      <c r="B559" s="7"/>
      <c r="C559" s="7"/>
      <c r="D559" s="7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7"/>
      <c r="V559" s="7"/>
      <c r="W559" s="7"/>
      <c r="X559" s="7"/>
      <c r="Y559" s="7"/>
      <c r="Z559" s="7"/>
    </row>
    <row r="560" spans="1:26" ht="15.75" x14ac:dyDescent="0.25">
      <c r="A560" s="130"/>
      <c r="B560" s="7"/>
      <c r="C560" s="7"/>
      <c r="D560" s="7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7"/>
      <c r="V560" s="7"/>
      <c r="W560" s="7"/>
      <c r="X560" s="7"/>
      <c r="Y560" s="7"/>
      <c r="Z560" s="7"/>
    </row>
    <row r="561" spans="1:26" ht="15.75" x14ac:dyDescent="0.25">
      <c r="A561" s="130"/>
      <c r="B561" s="7"/>
      <c r="C561" s="7"/>
      <c r="D561" s="7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7"/>
      <c r="V561" s="7"/>
      <c r="W561" s="7"/>
      <c r="X561" s="7"/>
      <c r="Y561" s="7"/>
      <c r="Z561" s="7"/>
    </row>
    <row r="562" spans="1:26" ht="15.75" x14ac:dyDescent="0.25">
      <c r="A562" s="130"/>
      <c r="B562" s="7"/>
      <c r="C562" s="7"/>
      <c r="D562" s="7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7"/>
      <c r="V562" s="7"/>
      <c r="W562" s="7"/>
      <c r="X562" s="7"/>
      <c r="Y562" s="7"/>
      <c r="Z562" s="7"/>
    </row>
    <row r="563" spans="1:26" ht="15.75" x14ac:dyDescent="0.25">
      <c r="A563" s="130"/>
      <c r="B563" s="7"/>
      <c r="C563" s="7"/>
      <c r="D563" s="7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7"/>
      <c r="V563" s="7"/>
      <c r="W563" s="7"/>
      <c r="X563" s="7"/>
      <c r="Y563" s="7"/>
      <c r="Z563" s="7"/>
    </row>
    <row r="564" spans="1:26" ht="15.75" x14ac:dyDescent="0.25">
      <c r="A564" s="130"/>
      <c r="B564" s="7"/>
      <c r="C564" s="7"/>
      <c r="D564" s="7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7"/>
      <c r="V564" s="7"/>
      <c r="W564" s="7"/>
      <c r="X564" s="7"/>
      <c r="Y564" s="7"/>
      <c r="Z564" s="7"/>
    </row>
    <row r="565" spans="1:26" ht="15.75" x14ac:dyDescent="0.25">
      <c r="A565" s="130"/>
      <c r="B565" s="7"/>
      <c r="C565" s="7"/>
      <c r="D565" s="7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7"/>
      <c r="V565" s="7"/>
      <c r="W565" s="7"/>
      <c r="X565" s="7"/>
      <c r="Y565" s="7"/>
      <c r="Z565" s="7"/>
    </row>
    <row r="566" spans="1:26" ht="15.75" x14ac:dyDescent="0.25">
      <c r="A566" s="130"/>
      <c r="B566" s="7"/>
      <c r="C566" s="7"/>
      <c r="D566" s="7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7"/>
      <c r="V566" s="7"/>
      <c r="W566" s="7"/>
      <c r="X566" s="7"/>
      <c r="Y566" s="7"/>
      <c r="Z566" s="7"/>
    </row>
    <row r="567" spans="1:26" ht="15.75" x14ac:dyDescent="0.25">
      <c r="A567" s="130"/>
      <c r="B567" s="7"/>
      <c r="C567" s="7"/>
      <c r="D567" s="7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7"/>
      <c r="V567" s="7"/>
      <c r="W567" s="7"/>
      <c r="X567" s="7"/>
      <c r="Y567" s="7"/>
      <c r="Z567" s="7"/>
    </row>
    <row r="568" spans="1:26" ht="15.75" x14ac:dyDescent="0.25">
      <c r="A568" s="130"/>
      <c r="B568" s="7"/>
      <c r="C568" s="7"/>
      <c r="D568" s="7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7"/>
      <c r="V568" s="7"/>
      <c r="W568" s="7"/>
      <c r="X568" s="7"/>
      <c r="Y568" s="7"/>
      <c r="Z568" s="7"/>
    </row>
    <row r="569" spans="1:26" ht="15.75" x14ac:dyDescent="0.25">
      <c r="A569" s="130"/>
      <c r="B569" s="7"/>
      <c r="C569" s="7"/>
      <c r="D569" s="7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7"/>
      <c r="V569" s="7"/>
      <c r="W569" s="7"/>
      <c r="X569" s="7"/>
      <c r="Y569" s="7"/>
      <c r="Z569" s="7"/>
    </row>
    <row r="570" spans="1:26" ht="15.75" x14ac:dyDescent="0.25">
      <c r="A570" s="130"/>
      <c r="B570" s="7"/>
      <c r="C570" s="7"/>
      <c r="D570" s="7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7"/>
      <c r="V570" s="7"/>
      <c r="W570" s="7"/>
      <c r="X570" s="7"/>
      <c r="Y570" s="7"/>
      <c r="Z570" s="7"/>
    </row>
    <row r="571" spans="1:26" ht="15.75" x14ac:dyDescent="0.25">
      <c r="A571" s="130"/>
      <c r="B571" s="7"/>
      <c r="C571" s="7"/>
      <c r="D571" s="7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7"/>
      <c r="V571" s="7"/>
      <c r="W571" s="7"/>
      <c r="X571" s="7"/>
      <c r="Y571" s="7"/>
      <c r="Z571" s="7"/>
    </row>
    <row r="572" spans="1:26" ht="15.75" x14ac:dyDescent="0.25">
      <c r="A572" s="130"/>
      <c r="B572" s="7"/>
      <c r="C572" s="7"/>
      <c r="D572" s="7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7"/>
      <c r="V572" s="7"/>
      <c r="W572" s="7"/>
      <c r="X572" s="7"/>
      <c r="Y572" s="7"/>
      <c r="Z572" s="7"/>
    </row>
    <row r="573" spans="1:26" ht="15.75" x14ac:dyDescent="0.25">
      <c r="A573" s="130"/>
      <c r="B573" s="7"/>
      <c r="C573" s="7"/>
      <c r="D573" s="7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7"/>
      <c r="V573" s="7"/>
      <c r="W573" s="7"/>
      <c r="X573" s="7"/>
      <c r="Y573" s="7"/>
      <c r="Z573" s="7"/>
    </row>
    <row r="574" spans="1:26" ht="15.75" x14ac:dyDescent="0.25">
      <c r="A574" s="130"/>
      <c r="B574" s="7"/>
      <c r="C574" s="7"/>
      <c r="D574" s="7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7"/>
      <c r="V574" s="7"/>
      <c r="W574" s="7"/>
      <c r="X574" s="7"/>
      <c r="Y574" s="7"/>
      <c r="Z574" s="7"/>
    </row>
    <row r="575" spans="1:26" ht="15.75" x14ac:dyDescent="0.25">
      <c r="A575" s="130"/>
      <c r="B575" s="7"/>
      <c r="C575" s="7"/>
      <c r="D575" s="7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7"/>
      <c r="V575" s="7"/>
      <c r="W575" s="7"/>
      <c r="X575" s="7"/>
      <c r="Y575" s="7"/>
      <c r="Z575" s="7"/>
    </row>
    <row r="576" spans="1:26" ht="15.75" x14ac:dyDescent="0.25">
      <c r="A576" s="130"/>
      <c r="B576" s="7"/>
      <c r="C576" s="7"/>
      <c r="D576" s="7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7"/>
      <c r="V576" s="7"/>
      <c r="W576" s="7"/>
      <c r="X576" s="7"/>
      <c r="Y576" s="7"/>
      <c r="Z576" s="7"/>
    </row>
    <row r="577" spans="1:26" ht="15.75" x14ac:dyDescent="0.25">
      <c r="A577" s="130"/>
      <c r="B577" s="7"/>
      <c r="C577" s="7"/>
      <c r="D577" s="7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7"/>
      <c r="V577" s="7"/>
      <c r="W577" s="7"/>
      <c r="X577" s="7"/>
      <c r="Y577" s="7"/>
      <c r="Z577" s="7"/>
    </row>
    <row r="578" spans="1:26" ht="15.75" x14ac:dyDescent="0.25">
      <c r="A578" s="130"/>
      <c r="B578" s="7"/>
      <c r="C578" s="7"/>
      <c r="D578" s="7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7"/>
      <c r="V578" s="7"/>
      <c r="W578" s="7"/>
      <c r="X578" s="7"/>
      <c r="Y578" s="7"/>
      <c r="Z578" s="7"/>
    </row>
    <row r="579" spans="1:26" ht="15.75" x14ac:dyDescent="0.25">
      <c r="A579" s="130"/>
      <c r="B579" s="7"/>
      <c r="C579" s="7"/>
      <c r="D579" s="7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7"/>
      <c r="V579" s="7"/>
      <c r="W579" s="7"/>
      <c r="X579" s="7"/>
      <c r="Y579" s="7"/>
      <c r="Z579" s="7"/>
    </row>
    <row r="580" spans="1:26" ht="15.75" x14ac:dyDescent="0.25">
      <c r="A580" s="130"/>
      <c r="B580" s="7"/>
      <c r="C580" s="7"/>
      <c r="D580" s="7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7"/>
      <c r="V580" s="7"/>
      <c r="W580" s="7"/>
      <c r="X580" s="7"/>
      <c r="Y580" s="7"/>
      <c r="Z580" s="7"/>
    </row>
    <row r="581" spans="1:26" ht="15.75" x14ac:dyDescent="0.25">
      <c r="A581" s="130"/>
      <c r="B581" s="7"/>
      <c r="C581" s="7"/>
      <c r="D581" s="7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7"/>
      <c r="V581" s="7"/>
      <c r="W581" s="7"/>
      <c r="X581" s="7"/>
      <c r="Y581" s="7"/>
      <c r="Z581" s="7"/>
    </row>
    <row r="582" spans="1:26" ht="15.75" x14ac:dyDescent="0.25">
      <c r="A582" s="130"/>
      <c r="B582" s="7"/>
      <c r="C582" s="7"/>
      <c r="D582" s="7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7"/>
      <c r="V582" s="7"/>
      <c r="W582" s="7"/>
      <c r="X582" s="7"/>
      <c r="Y582" s="7"/>
      <c r="Z582" s="7"/>
    </row>
    <row r="583" spans="1:26" ht="15.75" x14ac:dyDescent="0.25">
      <c r="A583" s="130"/>
      <c r="B583" s="7"/>
      <c r="C583" s="7"/>
      <c r="D583" s="7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7"/>
      <c r="V583" s="7"/>
      <c r="W583" s="7"/>
      <c r="X583" s="7"/>
      <c r="Y583" s="7"/>
      <c r="Z583" s="7"/>
    </row>
    <row r="584" spans="1:26" ht="15.75" x14ac:dyDescent="0.25">
      <c r="A584" s="130"/>
      <c r="B584" s="7"/>
      <c r="C584" s="7"/>
      <c r="D584" s="7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7"/>
      <c r="V584" s="7"/>
      <c r="W584" s="7"/>
      <c r="X584" s="7"/>
      <c r="Y584" s="7"/>
      <c r="Z584" s="7"/>
    </row>
    <row r="585" spans="1:26" ht="15.75" x14ac:dyDescent="0.25">
      <c r="A585" s="130"/>
      <c r="B585" s="7"/>
      <c r="C585" s="7"/>
      <c r="D585" s="7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7"/>
      <c r="V585" s="7"/>
      <c r="W585" s="7"/>
      <c r="X585" s="7"/>
      <c r="Y585" s="7"/>
      <c r="Z585" s="7"/>
    </row>
    <row r="586" spans="1:26" ht="15.75" x14ac:dyDescent="0.25">
      <c r="A586" s="130"/>
      <c r="B586" s="7"/>
      <c r="C586" s="7"/>
      <c r="D586" s="7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7"/>
      <c r="V586" s="7"/>
      <c r="W586" s="7"/>
      <c r="X586" s="7"/>
      <c r="Y586" s="7"/>
      <c r="Z586" s="7"/>
    </row>
    <row r="587" spans="1:26" ht="15.75" x14ac:dyDescent="0.25">
      <c r="A587" s="130"/>
      <c r="B587" s="7"/>
      <c r="C587" s="7"/>
      <c r="D587" s="7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7"/>
      <c r="V587" s="7"/>
      <c r="W587" s="7"/>
      <c r="X587" s="7"/>
      <c r="Y587" s="7"/>
      <c r="Z587" s="7"/>
    </row>
    <row r="588" spans="1:26" ht="15.75" x14ac:dyDescent="0.25">
      <c r="A588" s="130"/>
      <c r="B588" s="7"/>
      <c r="C588" s="7"/>
      <c r="D588" s="7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7"/>
      <c r="V588" s="7"/>
      <c r="W588" s="7"/>
      <c r="X588" s="7"/>
      <c r="Y588" s="7"/>
      <c r="Z588" s="7"/>
    </row>
    <row r="589" spans="1:26" ht="15.75" x14ac:dyDescent="0.25">
      <c r="A589" s="130"/>
      <c r="B589" s="7"/>
      <c r="C589" s="7"/>
      <c r="D589" s="7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7"/>
      <c r="V589" s="7"/>
      <c r="W589" s="7"/>
      <c r="X589" s="7"/>
      <c r="Y589" s="7"/>
      <c r="Z589" s="7"/>
    </row>
    <row r="590" spans="1:26" ht="15.75" x14ac:dyDescent="0.25">
      <c r="A590" s="130"/>
      <c r="B590" s="7"/>
      <c r="C590" s="7"/>
      <c r="D590" s="7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7"/>
      <c r="V590" s="7"/>
      <c r="W590" s="7"/>
      <c r="X590" s="7"/>
      <c r="Y590" s="7"/>
      <c r="Z590" s="7"/>
    </row>
    <row r="591" spans="1:26" ht="15.75" x14ac:dyDescent="0.25">
      <c r="A591" s="130"/>
      <c r="B591" s="7"/>
      <c r="C591" s="7"/>
      <c r="D591" s="7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7"/>
      <c r="V591" s="7"/>
      <c r="W591" s="7"/>
      <c r="X591" s="7"/>
      <c r="Y591" s="7"/>
      <c r="Z591" s="7"/>
    </row>
    <row r="592" spans="1:26" ht="15.75" x14ac:dyDescent="0.25">
      <c r="A592" s="130"/>
      <c r="B592" s="7"/>
      <c r="C592" s="7"/>
      <c r="D592" s="7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7"/>
      <c r="V592" s="7"/>
      <c r="W592" s="7"/>
      <c r="X592" s="7"/>
      <c r="Y592" s="7"/>
      <c r="Z592" s="7"/>
    </row>
    <row r="593" spans="1:26" ht="15.75" x14ac:dyDescent="0.25">
      <c r="A593" s="130"/>
      <c r="B593" s="7"/>
      <c r="C593" s="7"/>
      <c r="D593" s="7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7"/>
      <c r="V593" s="7"/>
      <c r="W593" s="7"/>
      <c r="X593" s="7"/>
      <c r="Y593" s="7"/>
      <c r="Z593" s="7"/>
    </row>
    <row r="594" spans="1:26" ht="15.75" x14ac:dyDescent="0.25">
      <c r="A594" s="130"/>
      <c r="B594" s="7"/>
      <c r="C594" s="7"/>
      <c r="D594" s="7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7"/>
      <c r="V594" s="7"/>
      <c r="W594" s="7"/>
      <c r="X594" s="7"/>
      <c r="Y594" s="7"/>
      <c r="Z594" s="7"/>
    </row>
    <row r="595" spans="1:26" ht="15.75" x14ac:dyDescent="0.25">
      <c r="A595" s="130"/>
      <c r="B595" s="7"/>
      <c r="C595" s="7"/>
      <c r="D595" s="7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7"/>
      <c r="V595" s="7"/>
      <c r="W595" s="7"/>
      <c r="X595" s="7"/>
      <c r="Y595" s="7"/>
      <c r="Z595" s="7"/>
    </row>
    <row r="596" spans="1:26" ht="15.75" x14ac:dyDescent="0.25">
      <c r="A596" s="130"/>
      <c r="B596" s="7"/>
      <c r="C596" s="7"/>
      <c r="D596" s="7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7"/>
      <c r="V596" s="7"/>
      <c r="W596" s="7"/>
      <c r="X596" s="7"/>
      <c r="Y596" s="7"/>
      <c r="Z596" s="7"/>
    </row>
    <row r="597" spans="1:26" ht="15.75" x14ac:dyDescent="0.25">
      <c r="A597" s="130"/>
      <c r="B597" s="7"/>
      <c r="C597" s="7"/>
      <c r="D597" s="7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7"/>
      <c r="V597" s="7"/>
      <c r="W597" s="7"/>
      <c r="X597" s="7"/>
      <c r="Y597" s="7"/>
      <c r="Z597" s="7"/>
    </row>
    <row r="598" spans="1:26" ht="15.75" x14ac:dyDescent="0.25">
      <c r="A598" s="130"/>
      <c r="B598" s="7"/>
      <c r="C598" s="7"/>
      <c r="D598" s="7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7"/>
      <c r="V598" s="7"/>
      <c r="W598" s="7"/>
      <c r="X598" s="7"/>
      <c r="Y598" s="7"/>
      <c r="Z598" s="7"/>
    </row>
    <row r="599" spans="1:26" ht="15.75" x14ac:dyDescent="0.25">
      <c r="A599" s="130"/>
      <c r="B599" s="7"/>
      <c r="C599" s="7"/>
      <c r="D599" s="7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7"/>
      <c r="V599" s="7"/>
      <c r="W599" s="7"/>
      <c r="X599" s="7"/>
      <c r="Y599" s="7"/>
      <c r="Z599" s="7"/>
    </row>
    <row r="600" spans="1:26" ht="15.75" x14ac:dyDescent="0.25">
      <c r="A600" s="130"/>
      <c r="B600" s="7"/>
      <c r="C600" s="7"/>
      <c r="D600" s="7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7"/>
      <c r="V600" s="7"/>
      <c r="W600" s="7"/>
      <c r="X600" s="7"/>
      <c r="Y600" s="7"/>
      <c r="Z600" s="7"/>
    </row>
    <row r="601" spans="1:26" ht="15.75" x14ac:dyDescent="0.25">
      <c r="A601" s="130"/>
      <c r="B601" s="7"/>
      <c r="C601" s="7"/>
      <c r="D601" s="7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7"/>
      <c r="V601" s="7"/>
      <c r="W601" s="7"/>
      <c r="X601" s="7"/>
      <c r="Y601" s="7"/>
      <c r="Z601" s="7"/>
    </row>
    <row r="602" spans="1:26" ht="15.75" x14ac:dyDescent="0.25">
      <c r="A602" s="130"/>
      <c r="B602" s="7"/>
      <c r="C602" s="7"/>
      <c r="D602" s="7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7"/>
      <c r="V602" s="7"/>
      <c r="W602" s="7"/>
      <c r="X602" s="7"/>
      <c r="Y602" s="7"/>
      <c r="Z602" s="7"/>
    </row>
    <row r="603" spans="1:26" ht="15.75" x14ac:dyDescent="0.25">
      <c r="A603" s="130"/>
      <c r="B603" s="7"/>
      <c r="C603" s="7"/>
      <c r="D603" s="7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7"/>
      <c r="V603" s="7"/>
      <c r="W603" s="7"/>
      <c r="X603" s="7"/>
      <c r="Y603" s="7"/>
      <c r="Z603" s="7"/>
    </row>
    <row r="604" spans="1:26" ht="15.75" x14ac:dyDescent="0.25">
      <c r="A604" s="130"/>
      <c r="B604" s="7"/>
      <c r="C604" s="7"/>
      <c r="D604" s="7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7"/>
      <c r="V604" s="7"/>
      <c r="W604" s="7"/>
      <c r="X604" s="7"/>
      <c r="Y604" s="7"/>
      <c r="Z604" s="7"/>
    </row>
    <row r="605" spans="1:26" ht="15.75" x14ac:dyDescent="0.25">
      <c r="A605" s="130"/>
      <c r="B605" s="7"/>
      <c r="C605" s="7"/>
      <c r="D605" s="7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7"/>
      <c r="V605" s="7"/>
      <c r="W605" s="7"/>
      <c r="X605" s="7"/>
      <c r="Y605" s="7"/>
      <c r="Z605" s="7"/>
    </row>
    <row r="606" spans="1:26" ht="15.75" x14ac:dyDescent="0.25">
      <c r="A606" s="130"/>
      <c r="B606" s="7"/>
      <c r="C606" s="7"/>
      <c r="D606" s="7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7"/>
      <c r="V606" s="7"/>
      <c r="W606" s="7"/>
      <c r="X606" s="7"/>
      <c r="Y606" s="7"/>
      <c r="Z606" s="7"/>
    </row>
    <row r="607" spans="1:26" ht="15.75" x14ac:dyDescent="0.25">
      <c r="A607" s="130"/>
      <c r="B607" s="7"/>
      <c r="C607" s="7"/>
      <c r="D607" s="7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7"/>
      <c r="V607" s="7"/>
      <c r="W607" s="7"/>
      <c r="X607" s="7"/>
      <c r="Y607" s="7"/>
      <c r="Z607" s="7"/>
    </row>
    <row r="608" spans="1:26" ht="15.75" x14ac:dyDescent="0.25">
      <c r="A608" s="130"/>
      <c r="B608" s="7"/>
      <c r="C608" s="7"/>
      <c r="D608" s="7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7"/>
      <c r="V608" s="7"/>
      <c r="W608" s="7"/>
      <c r="X608" s="7"/>
      <c r="Y608" s="7"/>
      <c r="Z608" s="7"/>
    </row>
    <row r="609" spans="1:26" ht="15.75" x14ac:dyDescent="0.25">
      <c r="A609" s="130"/>
      <c r="B609" s="7"/>
      <c r="C609" s="7"/>
      <c r="D609" s="7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7"/>
      <c r="V609" s="7"/>
      <c r="W609" s="7"/>
      <c r="X609" s="7"/>
      <c r="Y609" s="7"/>
      <c r="Z609" s="7"/>
    </row>
    <row r="610" spans="1:26" ht="15.75" x14ac:dyDescent="0.25">
      <c r="A610" s="130"/>
      <c r="B610" s="7"/>
      <c r="C610" s="7"/>
      <c r="D610" s="7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7"/>
      <c r="V610" s="7"/>
      <c r="W610" s="7"/>
      <c r="X610" s="7"/>
      <c r="Y610" s="7"/>
      <c r="Z610" s="7"/>
    </row>
    <row r="611" spans="1:26" ht="15.75" x14ac:dyDescent="0.25">
      <c r="A611" s="130"/>
      <c r="B611" s="7"/>
      <c r="C611" s="7"/>
      <c r="D611" s="7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7"/>
      <c r="V611" s="7"/>
      <c r="W611" s="7"/>
      <c r="X611" s="7"/>
      <c r="Y611" s="7"/>
      <c r="Z611" s="7"/>
    </row>
    <row r="612" spans="1:26" ht="15.75" x14ac:dyDescent="0.25">
      <c r="A612" s="130"/>
      <c r="B612" s="7"/>
      <c r="C612" s="7"/>
      <c r="D612" s="7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7"/>
      <c r="V612" s="7"/>
      <c r="W612" s="7"/>
      <c r="X612" s="7"/>
      <c r="Y612" s="7"/>
      <c r="Z612" s="7"/>
    </row>
    <row r="613" spans="1:26" ht="15.75" x14ac:dyDescent="0.25">
      <c r="A613" s="130"/>
      <c r="B613" s="7"/>
      <c r="C613" s="7"/>
      <c r="D613" s="7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7"/>
      <c r="V613" s="7"/>
      <c r="W613" s="7"/>
      <c r="X613" s="7"/>
      <c r="Y613" s="7"/>
      <c r="Z613" s="7"/>
    </row>
    <row r="614" spans="1:26" ht="15.75" x14ac:dyDescent="0.25">
      <c r="A614" s="130"/>
      <c r="B614" s="7"/>
      <c r="C614" s="7"/>
      <c r="D614" s="7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7"/>
      <c r="V614" s="7"/>
      <c r="W614" s="7"/>
      <c r="X614" s="7"/>
      <c r="Y614" s="7"/>
      <c r="Z614" s="7"/>
    </row>
    <row r="615" spans="1:26" ht="15.75" x14ac:dyDescent="0.25">
      <c r="A615" s="130"/>
      <c r="B615" s="7"/>
      <c r="C615" s="7"/>
      <c r="D615" s="7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7"/>
      <c r="V615" s="7"/>
      <c r="W615" s="7"/>
      <c r="X615" s="7"/>
      <c r="Y615" s="7"/>
      <c r="Z615" s="7"/>
    </row>
    <row r="616" spans="1:26" ht="15.75" x14ac:dyDescent="0.25">
      <c r="A616" s="130"/>
      <c r="B616" s="7"/>
      <c r="C616" s="7"/>
      <c r="D616" s="7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7"/>
      <c r="V616" s="7"/>
      <c r="W616" s="7"/>
      <c r="X616" s="7"/>
      <c r="Y616" s="7"/>
      <c r="Z616" s="7"/>
    </row>
    <row r="617" spans="1:26" ht="15.75" x14ac:dyDescent="0.25">
      <c r="A617" s="130"/>
      <c r="B617" s="7"/>
      <c r="C617" s="7"/>
      <c r="D617" s="7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7"/>
      <c r="V617" s="7"/>
      <c r="W617" s="7"/>
      <c r="X617" s="7"/>
      <c r="Y617" s="7"/>
      <c r="Z617" s="7"/>
    </row>
    <row r="618" spans="1:26" ht="15.75" x14ac:dyDescent="0.25">
      <c r="A618" s="130"/>
      <c r="B618" s="7"/>
      <c r="C618" s="7"/>
      <c r="D618" s="7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7"/>
      <c r="V618" s="7"/>
      <c r="W618" s="7"/>
      <c r="X618" s="7"/>
      <c r="Y618" s="7"/>
      <c r="Z618" s="7"/>
    </row>
    <row r="619" spans="1:26" ht="15.75" x14ac:dyDescent="0.25">
      <c r="A619" s="130"/>
      <c r="B619" s="7"/>
      <c r="C619" s="7"/>
      <c r="D619" s="7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7"/>
      <c r="V619" s="7"/>
      <c r="W619" s="7"/>
      <c r="X619" s="7"/>
      <c r="Y619" s="7"/>
      <c r="Z619" s="7"/>
    </row>
    <row r="620" spans="1:26" ht="15.75" x14ac:dyDescent="0.25">
      <c r="A620" s="130"/>
      <c r="B620" s="7"/>
      <c r="C620" s="7"/>
      <c r="D620" s="7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7"/>
      <c r="V620" s="7"/>
      <c r="W620" s="7"/>
      <c r="X620" s="7"/>
      <c r="Y620" s="7"/>
      <c r="Z620" s="7"/>
    </row>
    <row r="621" spans="1:26" ht="15.75" x14ac:dyDescent="0.25">
      <c r="A621" s="130"/>
      <c r="B621" s="7"/>
      <c r="C621" s="7"/>
      <c r="D621" s="7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7"/>
      <c r="V621" s="7"/>
      <c r="W621" s="7"/>
      <c r="X621" s="7"/>
      <c r="Y621" s="7"/>
      <c r="Z621" s="7"/>
    </row>
    <row r="622" spans="1:26" ht="15.75" x14ac:dyDescent="0.25">
      <c r="A622" s="130"/>
      <c r="B622" s="7"/>
      <c r="C622" s="7"/>
      <c r="D622" s="7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7"/>
      <c r="V622" s="7"/>
      <c r="W622" s="7"/>
      <c r="X622" s="7"/>
      <c r="Y622" s="7"/>
      <c r="Z622" s="7"/>
    </row>
    <row r="623" spans="1:26" ht="15.75" x14ac:dyDescent="0.25">
      <c r="A623" s="130"/>
      <c r="B623" s="7"/>
      <c r="C623" s="7"/>
      <c r="D623" s="7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7"/>
      <c r="V623" s="7"/>
      <c r="W623" s="7"/>
      <c r="X623" s="7"/>
      <c r="Y623" s="7"/>
      <c r="Z623" s="7"/>
    </row>
    <row r="624" spans="1:26" ht="15.75" x14ac:dyDescent="0.25">
      <c r="A624" s="130"/>
      <c r="B624" s="7"/>
      <c r="C624" s="7"/>
      <c r="D624" s="7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7"/>
      <c r="V624" s="7"/>
      <c r="W624" s="7"/>
      <c r="X624" s="7"/>
      <c r="Y624" s="7"/>
      <c r="Z624" s="7"/>
    </row>
    <row r="625" spans="1:26" ht="15.75" x14ac:dyDescent="0.25">
      <c r="A625" s="130"/>
      <c r="B625" s="7"/>
      <c r="C625" s="7"/>
      <c r="D625" s="7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7"/>
      <c r="V625" s="7"/>
      <c r="W625" s="7"/>
      <c r="X625" s="7"/>
      <c r="Y625" s="7"/>
      <c r="Z625" s="7"/>
    </row>
    <row r="626" spans="1:26" ht="15.75" x14ac:dyDescent="0.25">
      <c r="A626" s="130"/>
      <c r="B626" s="7"/>
      <c r="C626" s="7"/>
      <c r="D626" s="7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7"/>
      <c r="V626" s="7"/>
      <c r="W626" s="7"/>
      <c r="X626" s="7"/>
      <c r="Y626" s="7"/>
      <c r="Z626" s="7"/>
    </row>
    <row r="627" spans="1:26" ht="15.75" x14ac:dyDescent="0.25">
      <c r="A627" s="130"/>
      <c r="B627" s="7"/>
      <c r="C627" s="7"/>
      <c r="D627" s="7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7"/>
      <c r="V627" s="7"/>
      <c r="W627" s="7"/>
      <c r="X627" s="7"/>
      <c r="Y627" s="7"/>
      <c r="Z627" s="7"/>
    </row>
    <row r="628" spans="1:26" ht="15.75" x14ac:dyDescent="0.25">
      <c r="A628" s="130"/>
      <c r="B628" s="7"/>
      <c r="C628" s="7"/>
      <c r="D628" s="7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7"/>
      <c r="V628" s="7"/>
      <c r="W628" s="7"/>
      <c r="X628" s="7"/>
      <c r="Y628" s="7"/>
      <c r="Z628" s="7"/>
    </row>
    <row r="629" spans="1:26" ht="15.75" x14ac:dyDescent="0.25">
      <c r="A629" s="130"/>
      <c r="B629" s="7"/>
      <c r="C629" s="7"/>
      <c r="D629" s="7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7"/>
      <c r="V629" s="7"/>
      <c r="W629" s="7"/>
      <c r="X629" s="7"/>
      <c r="Y629" s="7"/>
      <c r="Z629" s="7"/>
    </row>
    <row r="630" spans="1:26" ht="15.75" x14ac:dyDescent="0.25">
      <c r="A630" s="130"/>
      <c r="B630" s="7"/>
      <c r="C630" s="7"/>
      <c r="D630" s="7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7"/>
      <c r="V630" s="7"/>
      <c r="W630" s="7"/>
      <c r="X630" s="7"/>
      <c r="Y630" s="7"/>
      <c r="Z630" s="7"/>
    </row>
    <row r="631" spans="1:26" ht="15.75" x14ac:dyDescent="0.25">
      <c r="A631" s="130"/>
      <c r="B631" s="7"/>
      <c r="C631" s="7"/>
      <c r="D631" s="7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7"/>
      <c r="V631" s="7"/>
      <c r="W631" s="7"/>
      <c r="X631" s="7"/>
      <c r="Y631" s="7"/>
      <c r="Z631" s="7"/>
    </row>
    <row r="632" spans="1:26" ht="15.75" x14ac:dyDescent="0.25">
      <c r="A632" s="130"/>
      <c r="B632" s="7"/>
      <c r="C632" s="7"/>
      <c r="D632" s="7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7"/>
      <c r="V632" s="7"/>
      <c r="W632" s="7"/>
      <c r="X632" s="7"/>
      <c r="Y632" s="7"/>
      <c r="Z632" s="7"/>
    </row>
    <row r="633" spans="1:26" ht="15.75" x14ac:dyDescent="0.25">
      <c r="A633" s="130"/>
      <c r="B633" s="7"/>
      <c r="C633" s="7"/>
      <c r="D633" s="7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7"/>
      <c r="V633" s="7"/>
      <c r="W633" s="7"/>
      <c r="X633" s="7"/>
      <c r="Y633" s="7"/>
      <c r="Z633" s="7"/>
    </row>
    <row r="634" spans="1:26" ht="15.75" x14ac:dyDescent="0.25">
      <c r="A634" s="130"/>
      <c r="B634" s="7"/>
      <c r="C634" s="7"/>
      <c r="D634" s="7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7"/>
      <c r="V634" s="7"/>
      <c r="W634" s="7"/>
      <c r="X634" s="7"/>
      <c r="Y634" s="7"/>
      <c r="Z634" s="7"/>
    </row>
    <row r="635" spans="1:26" ht="15.75" x14ac:dyDescent="0.25">
      <c r="A635" s="130"/>
      <c r="B635" s="7"/>
      <c r="C635" s="7"/>
      <c r="D635" s="7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7"/>
      <c r="V635" s="7"/>
      <c r="W635" s="7"/>
      <c r="X635" s="7"/>
      <c r="Y635" s="7"/>
      <c r="Z635" s="7"/>
    </row>
    <row r="636" spans="1:26" ht="15.75" x14ac:dyDescent="0.25">
      <c r="A636" s="130"/>
      <c r="B636" s="7"/>
      <c r="C636" s="7"/>
      <c r="D636" s="7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7"/>
      <c r="V636" s="7"/>
      <c r="W636" s="7"/>
      <c r="X636" s="7"/>
      <c r="Y636" s="7"/>
      <c r="Z636" s="7"/>
    </row>
    <row r="637" spans="1:26" ht="15.75" x14ac:dyDescent="0.25">
      <c r="A637" s="130"/>
      <c r="B637" s="7"/>
      <c r="C637" s="7"/>
      <c r="D637" s="7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7"/>
      <c r="V637" s="7"/>
      <c r="W637" s="7"/>
      <c r="X637" s="7"/>
      <c r="Y637" s="7"/>
      <c r="Z637" s="7"/>
    </row>
    <row r="638" spans="1:26" ht="15.75" x14ac:dyDescent="0.25">
      <c r="A638" s="130"/>
      <c r="B638" s="7"/>
      <c r="C638" s="7"/>
      <c r="D638" s="7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7"/>
      <c r="V638" s="7"/>
      <c r="W638" s="7"/>
      <c r="X638" s="7"/>
      <c r="Y638" s="7"/>
      <c r="Z638" s="7"/>
    </row>
    <row r="639" spans="1:26" ht="15.75" x14ac:dyDescent="0.25">
      <c r="A639" s="130"/>
      <c r="B639" s="7"/>
      <c r="C639" s="7"/>
      <c r="D639" s="7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7"/>
      <c r="V639" s="7"/>
      <c r="W639" s="7"/>
      <c r="X639" s="7"/>
      <c r="Y639" s="7"/>
      <c r="Z639" s="7"/>
    </row>
    <row r="640" spans="1:26" ht="15.75" x14ac:dyDescent="0.25">
      <c r="A640" s="130"/>
      <c r="B640" s="7"/>
      <c r="C640" s="7"/>
      <c r="D640" s="7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7"/>
      <c r="V640" s="7"/>
      <c r="W640" s="7"/>
      <c r="X640" s="7"/>
      <c r="Y640" s="7"/>
      <c r="Z640" s="7"/>
    </row>
    <row r="641" spans="1:26" ht="15.75" x14ac:dyDescent="0.25">
      <c r="A641" s="130"/>
      <c r="B641" s="7"/>
      <c r="C641" s="7"/>
      <c r="D641" s="7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7"/>
      <c r="V641" s="7"/>
      <c r="W641" s="7"/>
      <c r="X641" s="7"/>
      <c r="Y641" s="7"/>
      <c r="Z641" s="7"/>
    </row>
    <row r="642" spans="1:26" ht="15.75" x14ac:dyDescent="0.25">
      <c r="A642" s="130"/>
      <c r="B642" s="7"/>
      <c r="C642" s="7"/>
      <c r="D642" s="7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7"/>
      <c r="V642" s="7"/>
      <c r="W642" s="7"/>
      <c r="X642" s="7"/>
      <c r="Y642" s="7"/>
      <c r="Z642" s="7"/>
    </row>
    <row r="643" spans="1:26" ht="15.75" x14ac:dyDescent="0.25">
      <c r="A643" s="130"/>
      <c r="B643" s="7"/>
      <c r="C643" s="7"/>
      <c r="D643" s="7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7"/>
      <c r="V643" s="7"/>
      <c r="W643" s="7"/>
      <c r="X643" s="7"/>
      <c r="Y643" s="7"/>
      <c r="Z643" s="7"/>
    </row>
    <row r="644" spans="1:26" ht="15.75" x14ac:dyDescent="0.25">
      <c r="A644" s="130"/>
      <c r="B644" s="7"/>
      <c r="C644" s="7"/>
      <c r="D644" s="7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7"/>
      <c r="V644" s="7"/>
      <c r="W644" s="7"/>
      <c r="X644" s="7"/>
      <c r="Y644" s="7"/>
      <c r="Z644" s="7"/>
    </row>
    <row r="645" spans="1:26" ht="15.75" x14ac:dyDescent="0.25">
      <c r="A645" s="130"/>
      <c r="B645" s="7"/>
      <c r="C645" s="7"/>
      <c r="D645" s="7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7"/>
      <c r="V645" s="7"/>
      <c r="W645" s="7"/>
      <c r="X645" s="7"/>
      <c r="Y645" s="7"/>
      <c r="Z645" s="7"/>
    </row>
    <row r="646" spans="1:26" ht="15.75" x14ac:dyDescent="0.25">
      <c r="A646" s="130"/>
      <c r="B646" s="7"/>
      <c r="C646" s="7"/>
      <c r="D646" s="7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7"/>
      <c r="V646" s="7"/>
      <c r="W646" s="7"/>
      <c r="X646" s="7"/>
      <c r="Y646" s="7"/>
      <c r="Z646" s="7"/>
    </row>
    <row r="647" spans="1:26" ht="15.75" x14ac:dyDescent="0.25">
      <c r="A647" s="130"/>
      <c r="B647" s="7"/>
      <c r="C647" s="7"/>
      <c r="D647" s="7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7"/>
      <c r="V647" s="7"/>
      <c r="W647" s="7"/>
      <c r="X647" s="7"/>
      <c r="Y647" s="7"/>
      <c r="Z647" s="7"/>
    </row>
    <row r="648" spans="1:26" ht="15.75" x14ac:dyDescent="0.25">
      <c r="A648" s="130"/>
      <c r="B648" s="7"/>
      <c r="C648" s="7"/>
      <c r="D648" s="7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7"/>
      <c r="V648" s="7"/>
      <c r="W648" s="7"/>
      <c r="X648" s="7"/>
      <c r="Y648" s="7"/>
      <c r="Z648" s="7"/>
    </row>
    <row r="649" spans="1:26" ht="15.75" x14ac:dyDescent="0.25">
      <c r="A649" s="130"/>
      <c r="B649" s="7"/>
      <c r="C649" s="7"/>
      <c r="D649" s="7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7"/>
      <c r="V649" s="7"/>
      <c r="W649" s="7"/>
      <c r="X649" s="7"/>
      <c r="Y649" s="7"/>
      <c r="Z649" s="7"/>
    </row>
    <row r="650" spans="1:26" ht="15.75" x14ac:dyDescent="0.25">
      <c r="A650" s="130"/>
      <c r="B650" s="7"/>
      <c r="C650" s="7"/>
      <c r="D650" s="7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7"/>
      <c r="V650" s="7"/>
      <c r="W650" s="7"/>
      <c r="X650" s="7"/>
      <c r="Y650" s="7"/>
      <c r="Z650" s="7"/>
    </row>
    <row r="651" spans="1:26" ht="15.75" x14ac:dyDescent="0.25">
      <c r="A651" s="130"/>
      <c r="B651" s="7"/>
      <c r="C651" s="7"/>
      <c r="D651" s="7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7"/>
      <c r="V651" s="7"/>
      <c r="W651" s="7"/>
      <c r="X651" s="7"/>
      <c r="Y651" s="7"/>
      <c r="Z651" s="7"/>
    </row>
    <row r="652" spans="1:26" ht="15.75" x14ac:dyDescent="0.25">
      <c r="A652" s="130"/>
      <c r="B652" s="7"/>
      <c r="C652" s="7"/>
      <c r="D652" s="7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7"/>
      <c r="V652" s="7"/>
      <c r="W652" s="7"/>
      <c r="X652" s="7"/>
      <c r="Y652" s="7"/>
      <c r="Z652" s="7"/>
    </row>
    <row r="653" spans="1:26" ht="15.75" x14ac:dyDescent="0.25">
      <c r="A653" s="130"/>
      <c r="B653" s="7"/>
      <c r="C653" s="7"/>
      <c r="D653" s="7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7"/>
      <c r="V653" s="7"/>
      <c r="W653" s="7"/>
      <c r="X653" s="7"/>
      <c r="Y653" s="7"/>
      <c r="Z653" s="7"/>
    </row>
    <row r="654" spans="1:26" ht="15.75" x14ac:dyDescent="0.25">
      <c r="A654" s="130"/>
      <c r="B654" s="7"/>
      <c r="C654" s="7"/>
      <c r="D654" s="7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7"/>
      <c r="V654" s="7"/>
      <c r="W654" s="7"/>
      <c r="X654" s="7"/>
      <c r="Y654" s="7"/>
      <c r="Z654" s="7"/>
    </row>
    <row r="655" spans="1:26" ht="15.75" x14ac:dyDescent="0.25">
      <c r="A655" s="130"/>
      <c r="B655" s="7"/>
      <c r="C655" s="7"/>
      <c r="D655" s="7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7"/>
      <c r="V655" s="7"/>
      <c r="W655" s="7"/>
      <c r="X655" s="7"/>
      <c r="Y655" s="7"/>
      <c r="Z655" s="7"/>
    </row>
    <row r="656" spans="1:26" ht="15.75" x14ac:dyDescent="0.25">
      <c r="A656" s="130"/>
      <c r="B656" s="7"/>
      <c r="C656" s="7"/>
      <c r="D656" s="7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7"/>
      <c r="V656" s="7"/>
      <c r="W656" s="7"/>
      <c r="X656" s="7"/>
      <c r="Y656" s="7"/>
      <c r="Z656" s="7"/>
    </row>
    <row r="657" spans="1:26" ht="15.75" x14ac:dyDescent="0.25">
      <c r="A657" s="130"/>
      <c r="B657" s="7"/>
      <c r="C657" s="7"/>
      <c r="D657" s="7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7"/>
      <c r="V657" s="7"/>
      <c r="W657" s="7"/>
      <c r="X657" s="7"/>
      <c r="Y657" s="7"/>
      <c r="Z657" s="7"/>
    </row>
    <row r="658" spans="1:26" ht="15.75" x14ac:dyDescent="0.25">
      <c r="A658" s="130"/>
      <c r="B658" s="7"/>
      <c r="C658" s="7"/>
      <c r="D658" s="7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7"/>
      <c r="V658" s="7"/>
      <c r="W658" s="7"/>
      <c r="X658" s="7"/>
      <c r="Y658" s="7"/>
      <c r="Z658" s="7"/>
    </row>
    <row r="659" spans="1:26" ht="15.75" x14ac:dyDescent="0.25">
      <c r="A659" s="130"/>
      <c r="B659" s="7"/>
      <c r="C659" s="7"/>
      <c r="D659" s="7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7"/>
      <c r="V659" s="7"/>
      <c r="W659" s="7"/>
      <c r="X659" s="7"/>
      <c r="Y659" s="7"/>
      <c r="Z659" s="7"/>
    </row>
    <row r="660" spans="1:26" ht="15.75" x14ac:dyDescent="0.25">
      <c r="A660" s="130"/>
      <c r="B660" s="7"/>
      <c r="C660" s="7"/>
      <c r="D660" s="7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7"/>
      <c r="V660" s="7"/>
      <c r="W660" s="7"/>
      <c r="X660" s="7"/>
      <c r="Y660" s="7"/>
      <c r="Z660" s="7"/>
    </row>
    <row r="661" spans="1:26" ht="15.75" x14ac:dyDescent="0.25">
      <c r="A661" s="130"/>
      <c r="B661" s="7"/>
      <c r="C661" s="7"/>
      <c r="D661" s="7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7"/>
      <c r="V661" s="7"/>
      <c r="W661" s="7"/>
      <c r="X661" s="7"/>
      <c r="Y661" s="7"/>
      <c r="Z661" s="7"/>
    </row>
    <row r="662" spans="1:26" ht="15.75" x14ac:dyDescent="0.25">
      <c r="A662" s="130"/>
      <c r="B662" s="7"/>
      <c r="C662" s="7"/>
      <c r="D662" s="7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7"/>
      <c r="V662" s="7"/>
      <c r="W662" s="7"/>
      <c r="X662" s="7"/>
      <c r="Y662" s="7"/>
      <c r="Z662" s="7"/>
    </row>
    <row r="663" spans="1:26" ht="15.75" x14ac:dyDescent="0.25">
      <c r="A663" s="130"/>
      <c r="B663" s="7"/>
      <c r="C663" s="7"/>
      <c r="D663" s="7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7"/>
      <c r="V663" s="7"/>
      <c r="W663" s="7"/>
      <c r="X663" s="7"/>
      <c r="Y663" s="7"/>
      <c r="Z663" s="7"/>
    </row>
    <row r="664" spans="1:26" ht="15.75" x14ac:dyDescent="0.25">
      <c r="A664" s="130"/>
      <c r="B664" s="7"/>
      <c r="C664" s="7"/>
      <c r="D664" s="7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7"/>
      <c r="V664" s="7"/>
      <c r="W664" s="7"/>
      <c r="X664" s="7"/>
      <c r="Y664" s="7"/>
      <c r="Z664" s="7"/>
    </row>
    <row r="665" spans="1:26" ht="15.75" x14ac:dyDescent="0.25">
      <c r="A665" s="130"/>
      <c r="B665" s="7"/>
      <c r="C665" s="7"/>
      <c r="D665" s="7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7"/>
      <c r="V665" s="7"/>
      <c r="W665" s="7"/>
      <c r="X665" s="7"/>
      <c r="Y665" s="7"/>
      <c r="Z665" s="7"/>
    </row>
    <row r="666" spans="1:26" ht="15.75" x14ac:dyDescent="0.25">
      <c r="A666" s="130"/>
      <c r="B666" s="7"/>
      <c r="C666" s="7"/>
      <c r="D666" s="7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7"/>
      <c r="V666" s="7"/>
      <c r="W666" s="7"/>
      <c r="X666" s="7"/>
      <c r="Y666" s="7"/>
      <c r="Z666" s="7"/>
    </row>
    <row r="667" spans="1:26" ht="15.75" x14ac:dyDescent="0.25">
      <c r="A667" s="130"/>
      <c r="B667" s="7"/>
      <c r="C667" s="7"/>
      <c r="D667" s="7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7"/>
      <c r="V667" s="7"/>
      <c r="W667" s="7"/>
      <c r="X667" s="7"/>
      <c r="Y667" s="7"/>
      <c r="Z667" s="7"/>
    </row>
    <row r="668" spans="1:26" ht="15.75" x14ac:dyDescent="0.25">
      <c r="A668" s="130"/>
      <c r="B668" s="7"/>
      <c r="C668" s="7"/>
      <c r="D668" s="7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7"/>
      <c r="V668" s="7"/>
      <c r="W668" s="7"/>
      <c r="X668" s="7"/>
      <c r="Y668" s="7"/>
      <c r="Z668" s="7"/>
    </row>
    <row r="669" spans="1:26" ht="15.75" x14ac:dyDescent="0.25">
      <c r="A669" s="130"/>
      <c r="B669" s="7"/>
      <c r="C669" s="7"/>
      <c r="D669" s="7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7"/>
      <c r="V669" s="7"/>
      <c r="W669" s="7"/>
      <c r="X669" s="7"/>
      <c r="Y669" s="7"/>
      <c r="Z669" s="7"/>
    </row>
    <row r="670" spans="1:26" ht="15.75" x14ac:dyDescent="0.25">
      <c r="A670" s="130"/>
      <c r="B670" s="7"/>
      <c r="C670" s="7"/>
      <c r="D670" s="7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7"/>
      <c r="V670" s="7"/>
      <c r="W670" s="7"/>
      <c r="X670" s="7"/>
      <c r="Y670" s="7"/>
      <c r="Z670" s="7"/>
    </row>
    <row r="671" spans="1:26" ht="15.75" x14ac:dyDescent="0.25">
      <c r="A671" s="130"/>
      <c r="B671" s="7"/>
      <c r="C671" s="7"/>
      <c r="D671" s="7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7"/>
      <c r="V671" s="7"/>
      <c r="W671" s="7"/>
      <c r="X671" s="7"/>
      <c r="Y671" s="7"/>
      <c r="Z671" s="7"/>
    </row>
    <row r="672" spans="1:26" ht="15.75" x14ac:dyDescent="0.25">
      <c r="A672" s="130"/>
      <c r="B672" s="7"/>
      <c r="C672" s="7"/>
      <c r="D672" s="7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7"/>
      <c r="V672" s="7"/>
      <c r="W672" s="7"/>
      <c r="X672" s="7"/>
      <c r="Y672" s="7"/>
      <c r="Z672" s="7"/>
    </row>
    <row r="673" spans="1:26" ht="15.75" x14ac:dyDescent="0.25">
      <c r="A673" s="130"/>
      <c r="B673" s="7"/>
      <c r="C673" s="7"/>
      <c r="D673" s="7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7"/>
      <c r="V673" s="7"/>
      <c r="W673" s="7"/>
      <c r="X673" s="7"/>
      <c r="Y673" s="7"/>
      <c r="Z673" s="7"/>
    </row>
    <row r="674" spans="1:26" ht="15.75" x14ac:dyDescent="0.25">
      <c r="A674" s="130"/>
      <c r="B674" s="7"/>
      <c r="C674" s="7"/>
      <c r="D674" s="7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7"/>
      <c r="V674" s="7"/>
      <c r="W674" s="7"/>
      <c r="X674" s="7"/>
      <c r="Y674" s="7"/>
      <c r="Z674" s="7"/>
    </row>
    <row r="675" spans="1:26" ht="15.75" x14ac:dyDescent="0.25">
      <c r="A675" s="130"/>
      <c r="B675" s="7"/>
      <c r="C675" s="7"/>
      <c r="D675" s="7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7"/>
      <c r="V675" s="7"/>
      <c r="W675" s="7"/>
      <c r="X675" s="7"/>
      <c r="Y675" s="7"/>
      <c r="Z675" s="7"/>
    </row>
    <row r="676" spans="1:26" ht="15.75" x14ac:dyDescent="0.25">
      <c r="A676" s="130"/>
      <c r="B676" s="7"/>
      <c r="C676" s="7"/>
      <c r="D676" s="7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7"/>
      <c r="V676" s="7"/>
      <c r="W676" s="7"/>
      <c r="X676" s="7"/>
      <c r="Y676" s="7"/>
      <c r="Z676" s="7"/>
    </row>
    <row r="677" spans="1:26" ht="15.75" x14ac:dyDescent="0.25">
      <c r="A677" s="130"/>
      <c r="B677" s="7"/>
      <c r="C677" s="7"/>
      <c r="D677" s="7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7"/>
      <c r="V677" s="7"/>
      <c r="W677" s="7"/>
      <c r="X677" s="7"/>
      <c r="Y677" s="7"/>
      <c r="Z677" s="7"/>
    </row>
    <row r="678" spans="1:26" ht="15.75" x14ac:dyDescent="0.25">
      <c r="A678" s="130"/>
      <c r="B678" s="7"/>
      <c r="C678" s="7"/>
      <c r="D678" s="7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7"/>
      <c r="V678" s="7"/>
      <c r="W678" s="7"/>
      <c r="X678" s="7"/>
      <c r="Y678" s="7"/>
      <c r="Z678" s="7"/>
    </row>
    <row r="679" spans="1:26" ht="15.75" x14ac:dyDescent="0.25">
      <c r="A679" s="130"/>
      <c r="B679" s="7"/>
      <c r="C679" s="7"/>
      <c r="D679" s="7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7"/>
      <c r="V679" s="7"/>
      <c r="W679" s="7"/>
      <c r="X679" s="7"/>
      <c r="Y679" s="7"/>
      <c r="Z679" s="7"/>
    </row>
    <row r="680" spans="1:26" ht="15.75" x14ac:dyDescent="0.25">
      <c r="A680" s="130"/>
      <c r="B680" s="7"/>
      <c r="C680" s="7"/>
      <c r="D680" s="7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7"/>
      <c r="V680" s="7"/>
      <c r="W680" s="7"/>
      <c r="X680" s="7"/>
      <c r="Y680" s="7"/>
      <c r="Z680" s="7"/>
    </row>
    <row r="681" spans="1:26" ht="15.75" x14ac:dyDescent="0.25">
      <c r="A681" s="130"/>
      <c r="B681" s="7"/>
      <c r="C681" s="7"/>
      <c r="D681" s="7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7"/>
      <c r="V681" s="7"/>
      <c r="W681" s="7"/>
      <c r="X681" s="7"/>
      <c r="Y681" s="7"/>
      <c r="Z681" s="7"/>
    </row>
    <row r="682" spans="1:26" ht="15.75" x14ac:dyDescent="0.25">
      <c r="A682" s="130"/>
      <c r="B682" s="7"/>
      <c r="C682" s="7"/>
      <c r="D682" s="7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7"/>
      <c r="V682" s="7"/>
      <c r="W682" s="7"/>
      <c r="X682" s="7"/>
      <c r="Y682" s="7"/>
      <c r="Z682" s="7"/>
    </row>
    <row r="683" spans="1:26" ht="15.75" x14ac:dyDescent="0.25">
      <c r="A683" s="130"/>
      <c r="B683" s="7"/>
      <c r="C683" s="7"/>
      <c r="D683" s="7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7"/>
      <c r="V683" s="7"/>
      <c r="W683" s="7"/>
      <c r="X683" s="7"/>
      <c r="Y683" s="7"/>
      <c r="Z683" s="7"/>
    </row>
    <row r="684" spans="1:26" ht="15.75" x14ac:dyDescent="0.25">
      <c r="A684" s="130"/>
      <c r="B684" s="7"/>
      <c r="C684" s="7"/>
      <c r="D684" s="7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7"/>
      <c r="V684" s="7"/>
      <c r="W684" s="7"/>
      <c r="X684" s="7"/>
      <c r="Y684" s="7"/>
      <c r="Z684" s="7"/>
    </row>
    <row r="685" spans="1:26" ht="15.75" x14ac:dyDescent="0.25">
      <c r="A685" s="130"/>
      <c r="B685" s="7"/>
      <c r="C685" s="7"/>
      <c r="D685" s="7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7"/>
      <c r="V685" s="7"/>
      <c r="W685" s="7"/>
      <c r="X685" s="7"/>
      <c r="Y685" s="7"/>
      <c r="Z685" s="7"/>
    </row>
    <row r="686" spans="1:26" ht="15.75" x14ac:dyDescent="0.25">
      <c r="A686" s="130"/>
      <c r="B686" s="7"/>
      <c r="C686" s="7"/>
      <c r="D686" s="7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7"/>
      <c r="V686" s="7"/>
      <c r="W686" s="7"/>
      <c r="X686" s="7"/>
      <c r="Y686" s="7"/>
      <c r="Z686" s="7"/>
    </row>
    <row r="687" spans="1:26" ht="15.75" x14ac:dyDescent="0.25">
      <c r="A687" s="130"/>
      <c r="B687" s="7"/>
      <c r="C687" s="7"/>
      <c r="D687" s="7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7"/>
      <c r="V687" s="7"/>
      <c r="W687" s="7"/>
      <c r="X687" s="7"/>
      <c r="Y687" s="7"/>
      <c r="Z687" s="7"/>
    </row>
    <row r="688" spans="1:26" ht="15.75" x14ac:dyDescent="0.25">
      <c r="A688" s="130"/>
      <c r="B688" s="7"/>
      <c r="C688" s="7"/>
      <c r="D688" s="7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7"/>
      <c r="V688" s="7"/>
      <c r="W688" s="7"/>
      <c r="X688" s="7"/>
      <c r="Y688" s="7"/>
      <c r="Z688" s="7"/>
    </row>
    <row r="689" spans="1:26" ht="15.75" x14ac:dyDescent="0.25">
      <c r="A689" s="130"/>
      <c r="B689" s="7"/>
      <c r="C689" s="7"/>
      <c r="D689" s="7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7"/>
      <c r="V689" s="7"/>
      <c r="W689" s="7"/>
      <c r="X689" s="7"/>
      <c r="Y689" s="7"/>
      <c r="Z689" s="7"/>
    </row>
    <row r="690" spans="1:26" ht="15.75" x14ac:dyDescent="0.25">
      <c r="A690" s="130"/>
      <c r="B690" s="7"/>
      <c r="C690" s="7"/>
      <c r="D690" s="7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7"/>
      <c r="V690" s="7"/>
      <c r="W690" s="7"/>
      <c r="X690" s="7"/>
      <c r="Y690" s="7"/>
      <c r="Z690" s="7"/>
    </row>
    <row r="691" spans="1:26" ht="15.75" x14ac:dyDescent="0.25">
      <c r="A691" s="130"/>
      <c r="B691" s="7"/>
      <c r="C691" s="7"/>
      <c r="D691" s="7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7"/>
      <c r="V691" s="7"/>
      <c r="W691" s="7"/>
      <c r="X691" s="7"/>
      <c r="Y691" s="7"/>
      <c r="Z691" s="7"/>
    </row>
    <row r="692" spans="1:26" ht="15.75" x14ac:dyDescent="0.25">
      <c r="A692" s="130"/>
      <c r="B692" s="7"/>
      <c r="C692" s="7"/>
      <c r="D692" s="7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7"/>
      <c r="V692" s="7"/>
      <c r="W692" s="7"/>
      <c r="X692" s="7"/>
      <c r="Y692" s="7"/>
      <c r="Z692" s="7"/>
    </row>
    <row r="693" spans="1:26" ht="15.75" x14ac:dyDescent="0.25">
      <c r="A693" s="130"/>
      <c r="B693" s="7"/>
      <c r="C693" s="7"/>
      <c r="D693" s="7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7"/>
      <c r="V693" s="7"/>
      <c r="W693" s="7"/>
      <c r="X693" s="7"/>
      <c r="Y693" s="7"/>
      <c r="Z693" s="7"/>
    </row>
    <row r="694" spans="1:26" ht="15.75" x14ac:dyDescent="0.25">
      <c r="A694" s="130"/>
      <c r="B694" s="7"/>
      <c r="C694" s="7"/>
      <c r="D694" s="7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7"/>
      <c r="V694" s="7"/>
      <c r="W694" s="7"/>
      <c r="X694" s="7"/>
      <c r="Y694" s="7"/>
      <c r="Z694" s="7"/>
    </row>
    <row r="695" spans="1:26" ht="15.75" x14ac:dyDescent="0.25">
      <c r="A695" s="130"/>
      <c r="B695" s="7"/>
      <c r="C695" s="7"/>
      <c r="D695" s="7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7"/>
      <c r="V695" s="7"/>
      <c r="W695" s="7"/>
      <c r="X695" s="7"/>
      <c r="Y695" s="7"/>
      <c r="Z695" s="7"/>
    </row>
    <row r="696" spans="1:26" ht="15.75" x14ac:dyDescent="0.25">
      <c r="A696" s="130"/>
      <c r="B696" s="7"/>
      <c r="C696" s="7"/>
      <c r="D696" s="7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7"/>
      <c r="V696" s="7"/>
      <c r="W696" s="7"/>
      <c r="X696" s="7"/>
      <c r="Y696" s="7"/>
      <c r="Z696" s="7"/>
    </row>
    <row r="697" spans="1:26" ht="15.75" x14ac:dyDescent="0.25">
      <c r="A697" s="130"/>
      <c r="B697" s="7"/>
      <c r="C697" s="7"/>
      <c r="D697" s="7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7"/>
      <c r="V697" s="7"/>
      <c r="W697" s="7"/>
      <c r="X697" s="7"/>
      <c r="Y697" s="7"/>
      <c r="Z697" s="7"/>
    </row>
    <row r="698" spans="1:26" ht="15.75" x14ac:dyDescent="0.25">
      <c r="A698" s="130"/>
      <c r="B698" s="7"/>
      <c r="C698" s="7"/>
      <c r="D698" s="7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7"/>
      <c r="V698" s="7"/>
      <c r="W698" s="7"/>
      <c r="X698" s="7"/>
      <c r="Y698" s="7"/>
      <c r="Z698" s="7"/>
    </row>
    <row r="699" spans="1:26" ht="15.75" x14ac:dyDescent="0.25">
      <c r="A699" s="130"/>
      <c r="B699" s="7"/>
      <c r="C699" s="7"/>
      <c r="D699" s="7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7"/>
      <c r="V699" s="7"/>
      <c r="W699" s="7"/>
      <c r="X699" s="7"/>
      <c r="Y699" s="7"/>
      <c r="Z699" s="7"/>
    </row>
    <row r="700" spans="1:26" ht="15.75" x14ac:dyDescent="0.25">
      <c r="A700" s="130"/>
      <c r="B700" s="7"/>
      <c r="C700" s="7"/>
      <c r="D700" s="7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7"/>
      <c r="V700" s="7"/>
      <c r="W700" s="7"/>
      <c r="X700" s="7"/>
      <c r="Y700" s="7"/>
      <c r="Z700" s="7"/>
    </row>
    <row r="701" spans="1:26" ht="15.75" x14ac:dyDescent="0.25">
      <c r="A701" s="130"/>
      <c r="B701" s="7"/>
      <c r="C701" s="7"/>
      <c r="D701" s="7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7"/>
      <c r="V701" s="7"/>
      <c r="W701" s="7"/>
      <c r="X701" s="7"/>
      <c r="Y701" s="7"/>
      <c r="Z701" s="7"/>
    </row>
    <row r="702" spans="1:26" ht="15.75" x14ac:dyDescent="0.25">
      <c r="A702" s="130"/>
      <c r="B702" s="7"/>
      <c r="C702" s="7"/>
      <c r="D702" s="7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7"/>
      <c r="V702" s="7"/>
      <c r="W702" s="7"/>
      <c r="X702" s="7"/>
      <c r="Y702" s="7"/>
      <c r="Z702" s="7"/>
    </row>
    <row r="703" spans="1:26" ht="15.75" x14ac:dyDescent="0.25">
      <c r="A703" s="130"/>
      <c r="B703" s="7"/>
      <c r="C703" s="7"/>
      <c r="D703" s="7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7"/>
      <c r="V703" s="7"/>
      <c r="W703" s="7"/>
      <c r="X703" s="7"/>
      <c r="Y703" s="7"/>
      <c r="Z703" s="7"/>
    </row>
    <row r="704" spans="1:26" ht="15.75" x14ac:dyDescent="0.25">
      <c r="A704" s="130"/>
      <c r="B704" s="7"/>
      <c r="C704" s="7"/>
      <c r="D704" s="7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7"/>
      <c r="V704" s="7"/>
      <c r="W704" s="7"/>
      <c r="X704" s="7"/>
      <c r="Y704" s="7"/>
      <c r="Z704" s="7"/>
    </row>
    <row r="705" spans="1:26" ht="15.75" x14ac:dyDescent="0.25">
      <c r="A705" s="130"/>
      <c r="B705" s="7"/>
      <c r="C705" s="7"/>
      <c r="D705" s="7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7"/>
      <c r="V705" s="7"/>
      <c r="W705" s="7"/>
      <c r="X705" s="7"/>
      <c r="Y705" s="7"/>
      <c r="Z705" s="7"/>
    </row>
    <row r="706" spans="1:26" ht="15.75" x14ac:dyDescent="0.25">
      <c r="A706" s="130"/>
      <c r="B706" s="7"/>
      <c r="C706" s="7"/>
      <c r="D706" s="7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7"/>
      <c r="V706" s="7"/>
      <c r="W706" s="7"/>
      <c r="X706" s="7"/>
      <c r="Y706" s="7"/>
      <c r="Z706" s="7"/>
    </row>
    <row r="707" spans="1:26" ht="15.75" x14ac:dyDescent="0.25">
      <c r="A707" s="130"/>
      <c r="B707" s="7"/>
      <c r="C707" s="7"/>
      <c r="D707" s="7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7"/>
      <c r="V707" s="7"/>
      <c r="W707" s="7"/>
      <c r="X707" s="7"/>
      <c r="Y707" s="7"/>
      <c r="Z707" s="7"/>
    </row>
    <row r="708" spans="1:26" ht="15.75" x14ac:dyDescent="0.25">
      <c r="A708" s="130"/>
      <c r="B708" s="7"/>
      <c r="C708" s="7"/>
      <c r="D708" s="7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7"/>
      <c r="V708" s="7"/>
      <c r="W708" s="7"/>
      <c r="X708" s="7"/>
      <c r="Y708" s="7"/>
      <c r="Z708" s="7"/>
    </row>
    <row r="709" spans="1:26" ht="15.75" x14ac:dyDescent="0.25">
      <c r="A709" s="130"/>
      <c r="B709" s="7"/>
      <c r="C709" s="7"/>
      <c r="D709" s="7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7"/>
      <c r="V709" s="7"/>
      <c r="W709" s="7"/>
      <c r="X709" s="7"/>
      <c r="Y709" s="7"/>
      <c r="Z709" s="7"/>
    </row>
    <row r="710" spans="1:26" ht="15.75" x14ac:dyDescent="0.25">
      <c r="A710" s="130"/>
      <c r="B710" s="7"/>
      <c r="C710" s="7"/>
      <c r="D710" s="7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7"/>
      <c r="V710" s="7"/>
      <c r="W710" s="7"/>
      <c r="X710" s="7"/>
      <c r="Y710" s="7"/>
      <c r="Z710" s="7"/>
    </row>
    <row r="711" spans="1:26" ht="15.75" x14ac:dyDescent="0.25">
      <c r="A711" s="130"/>
      <c r="B711" s="7"/>
      <c r="C711" s="7"/>
      <c r="D711" s="7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7"/>
      <c r="V711" s="7"/>
      <c r="W711" s="7"/>
      <c r="X711" s="7"/>
      <c r="Y711" s="7"/>
      <c r="Z711" s="7"/>
    </row>
    <row r="712" spans="1:26" ht="15.75" x14ac:dyDescent="0.25">
      <c r="A712" s="130"/>
      <c r="B712" s="7"/>
      <c r="C712" s="7"/>
      <c r="D712" s="7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7"/>
      <c r="V712" s="7"/>
      <c r="W712" s="7"/>
      <c r="X712" s="7"/>
      <c r="Y712" s="7"/>
      <c r="Z712" s="7"/>
    </row>
    <row r="713" spans="1:26" ht="15.75" x14ac:dyDescent="0.25">
      <c r="A713" s="130"/>
      <c r="B713" s="7"/>
      <c r="C713" s="7"/>
      <c r="D713" s="7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7"/>
      <c r="V713" s="7"/>
      <c r="W713" s="7"/>
      <c r="X713" s="7"/>
      <c r="Y713" s="7"/>
      <c r="Z713" s="7"/>
    </row>
    <row r="714" spans="1:26" ht="15.75" x14ac:dyDescent="0.25">
      <c r="A714" s="130"/>
      <c r="B714" s="7"/>
      <c r="C714" s="7"/>
      <c r="D714" s="7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7"/>
      <c r="V714" s="7"/>
      <c r="W714" s="7"/>
      <c r="X714" s="7"/>
      <c r="Y714" s="7"/>
      <c r="Z714" s="7"/>
    </row>
    <row r="715" spans="1:26" ht="15.75" x14ac:dyDescent="0.25">
      <c r="A715" s="130"/>
      <c r="B715" s="7"/>
      <c r="C715" s="7"/>
      <c r="D715" s="7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7"/>
      <c r="V715" s="7"/>
      <c r="W715" s="7"/>
      <c r="X715" s="7"/>
      <c r="Y715" s="7"/>
      <c r="Z715" s="7"/>
    </row>
    <row r="716" spans="1:26" ht="15.75" x14ac:dyDescent="0.25">
      <c r="A716" s="130"/>
      <c r="B716" s="7"/>
      <c r="C716" s="7"/>
      <c r="D716" s="7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7"/>
      <c r="V716" s="7"/>
      <c r="W716" s="7"/>
      <c r="X716" s="7"/>
      <c r="Y716" s="7"/>
      <c r="Z716" s="7"/>
    </row>
    <row r="717" spans="1:26" ht="15.75" x14ac:dyDescent="0.25">
      <c r="A717" s="130"/>
      <c r="B717" s="7"/>
      <c r="C717" s="7"/>
      <c r="D717" s="7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7"/>
      <c r="V717" s="7"/>
      <c r="W717" s="7"/>
      <c r="X717" s="7"/>
      <c r="Y717" s="7"/>
      <c r="Z717" s="7"/>
    </row>
    <row r="718" spans="1:26" ht="15.75" x14ac:dyDescent="0.25">
      <c r="A718" s="130"/>
      <c r="B718" s="7"/>
      <c r="C718" s="7"/>
      <c r="D718" s="7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7"/>
      <c r="V718" s="7"/>
      <c r="W718" s="7"/>
      <c r="X718" s="7"/>
      <c r="Y718" s="7"/>
      <c r="Z718" s="7"/>
    </row>
    <row r="719" spans="1:26" ht="15.75" x14ac:dyDescent="0.25">
      <c r="A719" s="130"/>
      <c r="B719" s="7"/>
      <c r="C719" s="7"/>
      <c r="D719" s="7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7"/>
      <c r="V719" s="7"/>
      <c r="W719" s="7"/>
      <c r="X719" s="7"/>
      <c r="Y719" s="7"/>
      <c r="Z719" s="7"/>
    </row>
    <row r="720" spans="1:26" ht="15.75" x14ac:dyDescent="0.25">
      <c r="A720" s="130"/>
      <c r="B720" s="7"/>
      <c r="C720" s="7"/>
      <c r="D720" s="7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7"/>
      <c r="V720" s="7"/>
      <c r="W720" s="7"/>
      <c r="X720" s="7"/>
      <c r="Y720" s="7"/>
      <c r="Z720" s="7"/>
    </row>
    <row r="721" spans="1:26" ht="15.75" x14ac:dyDescent="0.25">
      <c r="A721" s="130"/>
      <c r="B721" s="7"/>
      <c r="C721" s="7"/>
      <c r="D721" s="7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7"/>
      <c r="V721" s="7"/>
      <c r="W721" s="7"/>
      <c r="X721" s="7"/>
      <c r="Y721" s="7"/>
      <c r="Z721" s="7"/>
    </row>
    <row r="722" spans="1:26" ht="15.75" x14ac:dyDescent="0.25">
      <c r="A722" s="130"/>
      <c r="B722" s="7"/>
      <c r="C722" s="7"/>
      <c r="D722" s="7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7"/>
      <c r="V722" s="7"/>
      <c r="W722" s="7"/>
      <c r="X722" s="7"/>
      <c r="Y722" s="7"/>
      <c r="Z722" s="7"/>
    </row>
    <row r="723" spans="1:26" ht="15.75" x14ac:dyDescent="0.25">
      <c r="A723" s="130"/>
      <c r="B723" s="7"/>
      <c r="C723" s="7"/>
      <c r="D723" s="7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7"/>
      <c r="V723" s="7"/>
      <c r="W723" s="7"/>
      <c r="X723" s="7"/>
      <c r="Y723" s="7"/>
      <c r="Z723" s="7"/>
    </row>
    <row r="724" spans="1:26" ht="15.75" x14ac:dyDescent="0.25">
      <c r="A724" s="130"/>
      <c r="B724" s="7"/>
      <c r="C724" s="7"/>
      <c r="D724" s="7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7"/>
      <c r="V724" s="7"/>
      <c r="W724" s="7"/>
      <c r="X724" s="7"/>
      <c r="Y724" s="7"/>
      <c r="Z724" s="7"/>
    </row>
    <row r="725" spans="1:26" ht="15.75" x14ac:dyDescent="0.25">
      <c r="A725" s="130"/>
      <c r="B725" s="7"/>
      <c r="C725" s="7"/>
      <c r="D725" s="7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7"/>
      <c r="V725" s="7"/>
      <c r="W725" s="7"/>
      <c r="X725" s="7"/>
      <c r="Y725" s="7"/>
      <c r="Z725" s="7"/>
    </row>
    <row r="726" spans="1:26" ht="15.75" x14ac:dyDescent="0.25">
      <c r="A726" s="130"/>
      <c r="B726" s="7"/>
      <c r="C726" s="7"/>
      <c r="D726" s="7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7"/>
      <c r="V726" s="7"/>
      <c r="W726" s="7"/>
      <c r="X726" s="7"/>
      <c r="Y726" s="7"/>
      <c r="Z726" s="7"/>
    </row>
    <row r="727" spans="1:26" ht="15.75" x14ac:dyDescent="0.25">
      <c r="A727" s="130"/>
      <c r="B727" s="7"/>
      <c r="C727" s="7"/>
      <c r="D727" s="7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7"/>
      <c r="V727" s="7"/>
      <c r="W727" s="7"/>
      <c r="X727" s="7"/>
      <c r="Y727" s="7"/>
      <c r="Z727" s="7"/>
    </row>
    <row r="728" spans="1:26" ht="15.75" x14ac:dyDescent="0.25">
      <c r="A728" s="130"/>
      <c r="B728" s="7"/>
      <c r="C728" s="7"/>
      <c r="D728" s="7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7"/>
      <c r="V728" s="7"/>
      <c r="W728" s="7"/>
      <c r="X728" s="7"/>
      <c r="Y728" s="7"/>
      <c r="Z728" s="7"/>
    </row>
    <row r="729" spans="1:26" ht="15.75" x14ac:dyDescent="0.25">
      <c r="A729" s="130"/>
      <c r="B729" s="7"/>
      <c r="C729" s="7"/>
      <c r="D729" s="7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7"/>
      <c r="V729" s="7"/>
      <c r="W729" s="7"/>
      <c r="X729" s="7"/>
      <c r="Y729" s="7"/>
      <c r="Z729" s="7"/>
    </row>
    <row r="730" spans="1:26" ht="15.75" x14ac:dyDescent="0.25">
      <c r="A730" s="130"/>
      <c r="B730" s="7"/>
      <c r="C730" s="7"/>
      <c r="D730" s="7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7"/>
      <c r="V730" s="7"/>
      <c r="W730" s="7"/>
      <c r="X730" s="7"/>
      <c r="Y730" s="7"/>
      <c r="Z730" s="7"/>
    </row>
    <row r="731" spans="1:26" ht="15.75" x14ac:dyDescent="0.25">
      <c r="A731" s="130"/>
      <c r="B731" s="7"/>
      <c r="C731" s="7"/>
      <c r="D731" s="7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7"/>
      <c r="V731" s="7"/>
      <c r="W731" s="7"/>
      <c r="X731" s="7"/>
      <c r="Y731" s="7"/>
      <c r="Z731" s="7"/>
    </row>
    <row r="732" spans="1:26" ht="15.75" x14ac:dyDescent="0.25">
      <c r="A732" s="130"/>
      <c r="B732" s="7"/>
      <c r="C732" s="7"/>
      <c r="D732" s="7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7"/>
      <c r="V732" s="7"/>
      <c r="W732" s="7"/>
      <c r="X732" s="7"/>
      <c r="Y732" s="7"/>
      <c r="Z732" s="7"/>
    </row>
    <row r="733" spans="1:26" ht="15.75" x14ac:dyDescent="0.25">
      <c r="A733" s="130"/>
      <c r="B733" s="7"/>
      <c r="C733" s="7"/>
      <c r="D733" s="7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7"/>
      <c r="V733" s="7"/>
      <c r="W733" s="7"/>
      <c r="X733" s="7"/>
      <c r="Y733" s="7"/>
      <c r="Z733" s="7"/>
    </row>
    <row r="734" spans="1:26" ht="15.75" x14ac:dyDescent="0.25">
      <c r="A734" s="130"/>
      <c r="B734" s="7"/>
      <c r="C734" s="7"/>
      <c r="D734" s="7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7"/>
      <c r="V734" s="7"/>
      <c r="W734" s="7"/>
      <c r="X734" s="7"/>
      <c r="Y734" s="7"/>
      <c r="Z734" s="7"/>
    </row>
    <row r="735" spans="1:26" ht="15.75" x14ac:dyDescent="0.25">
      <c r="A735" s="130"/>
      <c r="B735" s="7"/>
      <c r="C735" s="7"/>
      <c r="D735" s="7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7"/>
      <c r="V735" s="7"/>
      <c r="W735" s="7"/>
      <c r="X735" s="7"/>
      <c r="Y735" s="7"/>
      <c r="Z735" s="7"/>
    </row>
    <row r="736" spans="1:26" ht="15.75" x14ac:dyDescent="0.25">
      <c r="A736" s="130"/>
      <c r="B736" s="7"/>
      <c r="C736" s="7"/>
      <c r="D736" s="7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7"/>
      <c r="V736" s="7"/>
      <c r="W736" s="7"/>
      <c r="X736" s="7"/>
      <c r="Y736" s="7"/>
      <c r="Z736" s="7"/>
    </row>
    <row r="737" spans="1:26" ht="15.75" x14ac:dyDescent="0.25">
      <c r="A737" s="130"/>
      <c r="B737" s="7"/>
      <c r="C737" s="7"/>
      <c r="D737" s="7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7"/>
      <c r="V737" s="7"/>
      <c r="W737" s="7"/>
      <c r="X737" s="7"/>
      <c r="Y737" s="7"/>
      <c r="Z737" s="7"/>
    </row>
    <row r="738" spans="1:26" ht="15.75" x14ac:dyDescent="0.25">
      <c r="A738" s="130"/>
      <c r="B738" s="7"/>
      <c r="C738" s="7"/>
      <c r="D738" s="7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7"/>
      <c r="V738" s="7"/>
      <c r="W738" s="7"/>
      <c r="X738" s="7"/>
      <c r="Y738" s="7"/>
      <c r="Z738" s="7"/>
    </row>
    <row r="739" spans="1:26" ht="15.75" x14ac:dyDescent="0.25">
      <c r="A739" s="130"/>
      <c r="B739" s="7"/>
      <c r="C739" s="7"/>
      <c r="D739" s="7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7"/>
      <c r="V739" s="7"/>
      <c r="W739" s="7"/>
      <c r="X739" s="7"/>
      <c r="Y739" s="7"/>
      <c r="Z739" s="7"/>
    </row>
    <row r="740" spans="1:26" ht="15.75" x14ac:dyDescent="0.25">
      <c r="A740" s="130"/>
      <c r="B740" s="7"/>
      <c r="C740" s="7"/>
      <c r="D740" s="7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7"/>
      <c r="V740" s="7"/>
      <c r="W740" s="7"/>
      <c r="X740" s="7"/>
      <c r="Y740" s="7"/>
      <c r="Z740" s="7"/>
    </row>
    <row r="741" spans="1:26" ht="15.75" x14ac:dyDescent="0.25">
      <c r="A741" s="130"/>
      <c r="B741" s="7"/>
      <c r="C741" s="7"/>
      <c r="D741" s="7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7"/>
      <c r="V741" s="7"/>
      <c r="W741" s="7"/>
      <c r="X741" s="7"/>
      <c r="Y741" s="7"/>
      <c r="Z741" s="7"/>
    </row>
    <row r="742" spans="1:26" ht="15.75" x14ac:dyDescent="0.25">
      <c r="A742" s="130"/>
      <c r="B742" s="7"/>
      <c r="C742" s="7"/>
      <c r="D742" s="7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7"/>
      <c r="V742" s="7"/>
      <c r="W742" s="7"/>
      <c r="X742" s="7"/>
      <c r="Y742" s="7"/>
      <c r="Z742" s="7"/>
    </row>
    <row r="743" spans="1:26" ht="15.75" x14ac:dyDescent="0.25">
      <c r="A743" s="130"/>
      <c r="B743" s="7"/>
      <c r="C743" s="7"/>
      <c r="D743" s="7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7"/>
      <c r="V743" s="7"/>
      <c r="W743" s="7"/>
      <c r="X743" s="7"/>
      <c r="Y743" s="7"/>
      <c r="Z743" s="7"/>
    </row>
    <row r="744" spans="1:26" ht="15.75" x14ac:dyDescent="0.25">
      <c r="A744" s="130"/>
      <c r="B744" s="7"/>
      <c r="C744" s="7"/>
      <c r="D744" s="7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7"/>
      <c r="V744" s="7"/>
      <c r="W744" s="7"/>
      <c r="X744" s="7"/>
      <c r="Y744" s="7"/>
      <c r="Z744" s="7"/>
    </row>
    <row r="745" spans="1:26" ht="15.75" x14ac:dyDescent="0.25">
      <c r="A745" s="130"/>
      <c r="B745" s="7"/>
      <c r="C745" s="7"/>
      <c r="D745" s="7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7"/>
      <c r="V745" s="7"/>
      <c r="W745" s="7"/>
      <c r="X745" s="7"/>
      <c r="Y745" s="7"/>
      <c r="Z745" s="7"/>
    </row>
    <row r="746" spans="1:26" ht="15.75" x14ac:dyDescent="0.25">
      <c r="A746" s="130"/>
      <c r="B746" s="7"/>
      <c r="C746" s="7"/>
      <c r="D746" s="7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7"/>
      <c r="V746" s="7"/>
      <c r="W746" s="7"/>
      <c r="X746" s="7"/>
      <c r="Y746" s="7"/>
      <c r="Z746" s="7"/>
    </row>
    <row r="747" spans="1:26" ht="15.75" x14ac:dyDescent="0.25">
      <c r="A747" s="130"/>
      <c r="B747" s="7"/>
      <c r="C747" s="7"/>
      <c r="D747" s="7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7"/>
      <c r="V747" s="7"/>
      <c r="W747" s="7"/>
      <c r="X747" s="7"/>
      <c r="Y747" s="7"/>
      <c r="Z747" s="7"/>
    </row>
    <row r="748" spans="1:26" ht="15.75" x14ac:dyDescent="0.25">
      <c r="A748" s="130"/>
      <c r="B748" s="7"/>
      <c r="C748" s="7"/>
      <c r="D748" s="7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7"/>
      <c r="V748" s="7"/>
      <c r="W748" s="7"/>
      <c r="X748" s="7"/>
      <c r="Y748" s="7"/>
      <c r="Z748" s="7"/>
    </row>
    <row r="749" spans="1:26" ht="15.75" x14ac:dyDescent="0.25">
      <c r="A749" s="130"/>
      <c r="B749" s="7"/>
      <c r="C749" s="7"/>
      <c r="D749" s="7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7"/>
      <c r="V749" s="7"/>
      <c r="W749" s="7"/>
      <c r="X749" s="7"/>
      <c r="Y749" s="7"/>
      <c r="Z749" s="7"/>
    </row>
    <row r="750" spans="1:26" ht="15.75" x14ac:dyDescent="0.25">
      <c r="A750" s="130"/>
      <c r="B750" s="7"/>
      <c r="C750" s="7"/>
      <c r="D750" s="7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7"/>
      <c r="V750" s="7"/>
      <c r="W750" s="7"/>
      <c r="X750" s="7"/>
      <c r="Y750" s="7"/>
      <c r="Z750" s="7"/>
    </row>
    <row r="751" spans="1:26" ht="15.75" x14ac:dyDescent="0.25">
      <c r="A751" s="130"/>
      <c r="B751" s="7"/>
      <c r="C751" s="7"/>
      <c r="D751" s="7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7"/>
      <c r="V751" s="7"/>
      <c r="W751" s="7"/>
      <c r="X751" s="7"/>
      <c r="Y751" s="7"/>
      <c r="Z751" s="7"/>
    </row>
    <row r="752" spans="1:26" ht="15.75" x14ac:dyDescent="0.25">
      <c r="A752" s="130"/>
      <c r="B752" s="7"/>
      <c r="C752" s="7"/>
      <c r="D752" s="7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7"/>
      <c r="V752" s="7"/>
      <c r="W752" s="7"/>
      <c r="X752" s="7"/>
      <c r="Y752" s="7"/>
      <c r="Z752" s="7"/>
    </row>
    <row r="753" spans="1:26" ht="15.75" x14ac:dyDescent="0.25">
      <c r="A753" s="130"/>
      <c r="B753" s="7"/>
      <c r="C753" s="7"/>
      <c r="D753" s="7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7"/>
      <c r="V753" s="7"/>
      <c r="W753" s="7"/>
      <c r="X753" s="7"/>
      <c r="Y753" s="7"/>
      <c r="Z753" s="7"/>
    </row>
    <row r="754" spans="1:26" ht="15.75" x14ac:dyDescent="0.25">
      <c r="A754" s="130"/>
      <c r="B754" s="7"/>
      <c r="C754" s="7"/>
      <c r="D754" s="7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7"/>
      <c r="V754" s="7"/>
      <c r="W754" s="7"/>
      <c r="X754" s="7"/>
      <c r="Y754" s="7"/>
      <c r="Z754" s="7"/>
    </row>
    <row r="755" spans="1:26" ht="15.75" x14ac:dyDescent="0.25">
      <c r="A755" s="130"/>
      <c r="B755" s="7"/>
      <c r="C755" s="7"/>
      <c r="D755" s="7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7"/>
      <c r="V755" s="7"/>
      <c r="W755" s="7"/>
      <c r="X755" s="7"/>
      <c r="Y755" s="7"/>
      <c r="Z755" s="7"/>
    </row>
    <row r="756" spans="1:26" ht="15.75" x14ac:dyDescent="0.25">
      <c r="A756" s="130"/>
      <c r="B756" s="7"/>
      <c r="C756" s="7"/>
      <c r="D756" s="7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7"/>
      <c r="V756" s="7"/>
      <c r="W756" s="7"/>
      <c r="X756" s="7"/>
      <c r="Y756" s="7"/>
      <c r="Z756" s="7"/>
    </row>
    <row r="757" spans="1:26" ht="15.75" x14ac:dyDescent="0.25">
      <c r="A757" s="130"/>
      <c r="B757" s="7"/>
      <c r="C757" s="7"/>
      <c r="D757" s="7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7"/>
      <c r="V757" s="7"/>
      <c r="W757" s="7"/>
      <c r="X757" s="7"/>
      <c r="Y757" s="7"/>
      <c r="Z757" s="7"/>
    </row>
    <row r="758" spans="1:26" ht="15.75" x14ac:dyDescent="0.25">
      <c r="A758" s="130"/>
      <c r="B758" s="7"/>
      <c r="C758" s="7"/>
      <c r="D758" s="7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7"/>
      <c r="V758" s="7"/>
      <c r="W758" s="7"/>
      <c r="X758" s="7"/>
      <c r="Y758" s="7"/>
      <c r="Z758" s="7"/>
    </row>
    <row r="759" spans="1:26" ht="15.75" x14ac:dyDescent="0.25">
      <c r="A759" s="130"/>
      <c r="B759" s="7"/>
      <c r="C759" s="7"/>
      <c r="D759" s="7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7"/>
      <c r="V759" s="7"/>
      <c r="W759" s="7"/>
      <c r="X759" s="7"/>
      <c r="Y759" s="7"/>
      <c r="Z759" s="7"/>
    </row>
    <row r="760" spans="1:26" ht="15.75" x14ac:dyDescent="0.25">
      <c r="A760" s="130"/>
      <c r="B760" s="7"/>
      <c r="C760" s="7"/>
      <c r="D760" s="7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7"/>
      <c r="V760" s="7"/>
      <c r="W760" s="7"/>
      <c r="X760" s="7"/>
      <c r="Y760" s="7"/>
      <c r="Z760" s="7"/>
    </row>
    <row r="761" spans="1:26" ht="15.75" x14ac:dyDescent="0.25">
      <c r="A761" s="130"/>
      <c r="B761" s="7"/>
      <c r="C761" s="7"/>
      <c r="D761" s="7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7"/>
      <c r="V761" s="7"/>
      <c r="W761" s="7"/>
      <c r="X761" s="7"/>
      <c r="Y761" s="7"/>
      <c r="Z761" s="7"/>
    </row>
    <row r="762" spans="1:26" ht="15.75" x14ac:dyDescent="0.25">
      <c r="A762" s="130"/>
      <c r="B762" s="7"/>
      <c r="C762" s="7"/>
      <c r="D762" s="7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7"/>
      <c r="V762" s="7"/>
      <c r="W762" s="7"/>
      <c r="X762" s="7"/>
      <c r="Y762" s="7"/>
      <c r="Z762" s="7"/>
    </row>
    <row r="763" spans="1:26" ht="15.75" x14ac:dyDescent="0.25">
      <c r="A763" s="130"/>
      <c r="B763" s="7"/>
      <c r="C763" s="7"/>
      <c r="D763" s="7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7"/>
      <c r="V763" s="7"/>
      <c r="W763" s="7"/>
      <c r="X763" s="7"/>
      <c r="Y763" s="7"/>
      <c r="Z763" s="7"/>
    </row>
    <row r="764" spans="1:26" ht="15.75" x14ac:dyDescent="0.25">
      <c r="A764" s="130"/>
      <c r="B764" s="7"/>
      <c r="C764" s="7"/>
      <c r="D764" s="7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7"/>
      <c r="V764" s="7"/>
      <c r="W764" s="7"/>
      <c r="X764" s="7"/>
      <c r="Y764" s="7"/>
      <c r="Z764" s="7"/>
    </row>
    <row r="765" spans="1:26" ht="15.75" x14ac:dyDescent="0.25">
      <c r="A765" s="130"/>
      <c r="B765" s="7"/>
      <c r="C765" s="7"/>
      <c r="D765" s="7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7"/>
      <c r="V765" s="7"/>
      <c r="W765" s="7"/>
      <c r="X765" s="7"/>
      <c r="Y765" s="7"/>
      <c r="Z765" s="7"/>
    </row>
    <row r="766" spans="1:26" ht="15.75" x14ac:dyDescent="0.25">
      <c r="A766" s="130"/>
      <c r="B766" s="7"/>
      <c r="C766" s="7"/>
      <c r="D766" s="7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7"/>
      <c r="V766" s="7"/>
      <c r="W766" s="7"/>
      <c r="X766" s="7"/>
      <c r="Y766" s="7"/>
      <c r="Z766" s="7"/>
    </row>
    <row r="767" spans="1:26" ht="15.75" x14ac:dyDescent="0.25">
      <c r="A767" s="130"/>
      <c r="B767" s="7"/>
      <c r="C767" s="7"/>
      <c r="D767" s="7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7"/>
      <c r="V767" s="7"/>
      <c r="W767" s="7"/>
      <c r="X767" s="7"/>
      <c r="Y767" s="7"/>
      <c r="Z767" s="7"/>
    </row>
    <row r="768" spans="1:26" ht="15.75" x14ac:dyDescent="0.25">
      <c r="A768" s="130"/>
      <c r="B768" s="7"/>
      <c r="C768" s="7"/>
      <c r="D768" s="7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7"/>
      <c r="V768" s="7"/>
      <c r="W768" s="7"/>
      <c r="X768" s="7"/>
      <c r="Y768" s="7"/>
      <c r="Z768" s="7"/>
    </row>
    <row r="769" spans="1:26" ht="15.75" x14ac:dyDescent="0.25">
      <c r="A769" s="130"/>
      <c r="B769" s="7"/>
      <c r="C769" s="7"/>
      <c r="D769" s="7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7"/>
      <c r="V769" s="7"/>
      <c r="W769" s="7"/>
      <c r="X769" s="7"/>
      <c r="Y769" s="7"/>
      <c r="Z769" s="7"/>
    </row>
    <row r="770" spans="1:26" ht="15.75" x14ac:dyDescent="0.25">
      <c r="A770" s="130"/>
      <c r="B770" s="7"/>
      <c r="C770" s="7"/>
      <c r="D770" s="7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7"/>
      <c r="V770" s="7"/>
      <c r="W770" s="7"/>
      <c r="X770" s="7"/>
      <c r="Y770" s="7"/>
      <c r="Z770" s="7"/>
    </row>
    <row r="771" spans="1:26" ht="15.75" x14ac:dyDescent="0.25">
      <c r="A771" s="130"/>
      <c r="B771" s="7"/>
      <c r="C771" s="7"/>
      <c r="D771" s="7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7"/>
      <c r="V771" s="7"/>
      <c r="W771" s="7"/>
      <c r="X771" s="7"/>
      <c r="Y771" s="7"/>
      <c r="Z771" s="7"/>
    </row>
    <row r="772" spans="1:26" ht="15.75" x14ac:dyDescent="0.25">
      <c r="A772" s="130"/>
      <c r="B772" s="7"/>
      <c r="C772" s="7"/>
      <c r="D772" s="7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7"/>
      <c r="V772" s="7"/>
      <c r="W772" s="7"/>
      <c r="X772" s="7"/>
      <c r="Y772" s="7"/>
      <c r="Z772" s="7"/>
    </row>
    <row r="773" spans="1:26" ht="15.75" x14ac:dyDescent="0.25">
      <c r="A773" s="130"/>
      <c r="B773" s="7"/>
      <c r="C773" s="7"/>
      <c r="D773" s="7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7"/>
      <c r="V773" s="7"/>
      <c r="W773" s="7"/>
      <c r="X773" s="7"/>
      <c r="Y773" s="7"/>
      <c r="Z773" s="7"/>
    </row>
    <row r="774" spans="1:26" ht="15.75" x14ac:dyDescent="0.25">
      <c r="A774" s="130"/>
      <c r="B774" s="7"/>
      <c r="C774" s="7"/>
      <c r="D774" s="7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7"/>
      <c r="V774" s="7"/>
      <c r="W774" s="7"/>
      <c r="X774" s="7"/>
      <c r="Y774" s="7"/>
      <c r="Z774" s="7"/>
    </row>
    <row r="775" spans="1:26" ht="15.75" x14ac:dyDescent="0.25">
      <c r="A775" s="130"/>
      <c r="B775" s="7"/>
      <c r="C775" s="7"/>
      <c r="D775" s="7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7"/>
      <c r="V775" s="7"/>
      <c r="W775" s="7"/>
      <c r="X775" s="7"/>
      <c r="Y775" s="7"/>
      <c r="Z775" s="7"/>
    </row>
    <row r="776" spans="1:26" ht="15.75" x14ac:dyDescent="0.25">
      <c r="A776" s="130"/>
      <c r="B776" s="7"/>
      <c r="C776" s="7"/>
      <c r="D776" s="7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7"/>
      <c r="V776" s="7"/>
      <c r="W776" s="7"/>
      <c r="X776" s="7"/>
      <c r="Y776" s="7"/>
      <c r="Z776" s="7"/>
    </row>
    <row r="777" spans="1:26" ht="15.75" x14ac:dyDescent="0.25">
      <c r="A777" s="130"/>
      <c r="B777" s="7"/>
      <c r="C777" s="7"/>
      <c r="D777" s="7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7"/>
      <c r="V777" s="7"/>
      <c r="W777" s="7"/>
      <c r="X777" s="7"/>
      <c r="Y777" s="7"/>
      <c r="Z777" s="7"/>
    </row>
    <row r="778" spans="1:26" ht="15.75" x14ac:dyDescent="0.25">
      <c r="A778" s="130"/>
      <c r="B778" s="7"/>
      <c r="C778" s="7"/>
      <c r="D778" s="7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7"/>
      <c r="V778" s="7"/>
      <c r="W778" s="7"/>
      <c r="X778" s="7"/>
      <c r="Y778" s="7"/>
      <c r="Z778" s="7"/>
    </row>
    <row r="779" spans="1:26" ht="15.75" x14ac:dyDescent="0.25">
      <c r="A779" s="130"/>
      <c r="B779" s="7"/>
      <c r="C779" s="7"/>
      <c r="D779" s="7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7"/>
      <c r="V779" s="7"/>
      <c r="W779" s="7"/>
      <c r="X779" s="7"/>
      <c r="Y779" s="7"/>
      <c r="Z779" s="7"/>
    </row>
    <row r="780" spans="1:26" ht="15.75" x14ac:dyDescent="0.25">
      <c r="A780" s="130"/>
      <c r="B780" s="7"/>
      <c r="C780" s="7"/>
      <c r="D780" s="7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7"/>
      <c r="V780" s="7"/>
      <c r="W780" s="7"/>
      <c r="X780" s="7"/>
      <c r="Y780" s="7"/>
      <c r="Z780" s="7"/>
    </row>
    <row r="781" spans="1:26" ht="15.75" x14ac:dyDescent="0.25">
      <c r="A781" s="130"/>
      <c r="B781" s="7"/>
      <c r="C781" s="7"/>
      <c r="D781" s="7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7"/>
      <c r="V781" s="7"/>
      <c r="W781" s="7"/>
      <c r="X781" s="7"/>
      <c r="Y781" s="7"/>
      <c r="Z781" s="7"/>
    </row>
    <row r="782" spans="1:26" ht="15.75" x14ac:dyDescent="0.25">
      <c r="A782" s="130"/>
      <c r="B782" s="7"/>
      <c r="C782" s="7"/>
      <c r="D782" s="7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7"/>
      <c r="V782" s="7"/>
      <c r="W782" s="7"/>
      <c r="X782" s="7"/>
      <c r="Y782" s="7"/>
      <c r="Z782" s="7"/>
    </row>
    <row r="783" spans="1:26" ht="15.75" x14ac:dyDescent="0.25">
      <c r="A783" s="130"/>
      <c r="B783" s="7"/>
      <c r="C783" s="7"/>
      <c r="D783" s="7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7"/>
      <c r="V783" s="7"/>
      <c r="W783" s="7"/>
      <c r="X783" s="7"/>
      <c r="Y783" s="7"/>
      <c r="Z783" s="7"/>
    </row>
    <row r="784" spans="1:26" ht="15.75" x14ac:dyDescent="0.25">
      <c r="A784" s="130"/>
      <c r="B784" s="7"/>
      <c r="C784" s="7"/>
      <c r="D784" s="7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7"/>
      <c r="V784" s="7"/>
      <c r="W784" s="7"/>
      <c r="X784" s="7"/>
      <c r="Y784" s="7"/>
      <c r="Z784" s="7"/>
    </row>
    <row r="785" spans="1:26" ht="15.75" x14ac:dyDescent="0.25">
      <c r="A785" s="130"/>
      <c r="B785" s="7"/>
      <c r="C785" s="7"/>
      <c r="D785" s="7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7"/>
      <c r="V785" s="7"/>
      <c r="W785" s="7"/>
      <c r="X785" s="7"/>
      <c r="Y785" s="7"/>
      <c r="Z785" s="7"/>
    </row>
    <row r="786" spans="1:26" ht="15.75" x14ac:dyDescent="0.25">
      <c r="A786" s="130"/>
      <c r="B786" s="7"/>
      <c r="C786" s="7"/>
      <c r="D786" s="7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7"/>
      <c r="V786" s="7"/>
      <c r="W786" s="7"/>
      <c r="X786" s="7"/>
      <c r="Y786" s="7"/>
      <c r="Z786" s="7"/>
    </row>
    <row r="787" spans="1:26" ht="15.75" x14ac:dyDescent="0.25">
      <c r="A787" s="130"/>
      <c r="B787" s="7"/>
      <c r="C787" s="7"/>
      <c r="D787" s="7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7"/>
      <c r="V787" s="7"/>
      <c r="W787" s="7"/>
      <c r="X787" s="7"/>
      <c r="Y787" s="7"/>
      <c r="Z787" s="7"/>
    </row>
    <row r="788" spans="1:26" ht="15.75" x14ac:dyDescent="0.25">
      <c r="A788" s="130"/>
      <c r="B788" s="7"/>
      <c r="C788" s="7"/>
      <c r="D788" s="7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7"/>
      <c r="V788" s="7"/>
      <c r="W788" s="7"/>
      <c r="X788" s="7"/>
      <c r="Y788" s="7"/>
      <c r="Z788" s="7"/>
    </row>
    <row r="789" spans="1:26" ht="15.75" x14ac:dyDescent="0.25">
      <c r="A789" s="130"/>
      <c r="B789" s="7"/>
      <c r="C789" s="7"/>
      <c r="D789" s="7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7"/>
      <c r="V789" s="7"/>
      <c r="W789" s="7"/>
      <c r="X789" s="7"/>
      <c r="Y789" s="7"/>
      <c r="Z789" s="7"/>
    </row>
    <row r="790" spans="1:26" ht="15.75" x14ac:dyDescent="0.25">
      <c r="A790" s="130"/>
      <c r="B790" s="7"/>
      <c r="C790" s="7"/>
      <c r="D790" s="7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7"/>
      <c r="V790" s="7"/>
      <c r="W790" s="7"/>
      <c r="X790" s="7"/>
      <c r="Y790" s="7"/>
      <c r="Z790" s="7"/>
    </row>
    <row r="791" spans="1:26" ht="15.75" x14ac:dyDescent="0.25">
      <c r="A791" s="130"/>
      <c r="B791" s="7"/>
      <c r="C791" s="7"/>
      <c r="D791" s="7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7"/>
      <c r="V791" s="7"/>
      <c r="W791" s="7"/>
      <c r="X791" s="7"/>
      <c r="Y791" s="7"/>
      <c r="Z791" s="7"/>
    </row>
    <row r="792" spans="1:26" ht="15.75" x14ac:dyDescent="0.25">
      <c r="A792" s="130"/>
      <c r="B792" s="7"/>
      <c r="C792" s="7"/>
      <c r="D792" s="7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7"/>
      <c r="V792" s="7"/>
      <c r="W792" s="7"/>
      <c r="X792" s="7"/>
      <c r="Y792" s="7"/>
      <c r="Z792" s="7"/>
    </row>
    <row r="793" spans="1:26" ht="15.75" x14ac:dyDescent="0.25">
      <c r="A793" s="130"/>
      <c r="B793" s="7"/>
      <c r="C793" s="7"/>
      <c r="D793" s="7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7"/>
      <c r="V793" s="7"/>
      <c r="W793" s="7"/>
      <c r="X793" s="7"/>
      <c r="Y793" s="7"/>
      <c r="Z793" s="7"/>
    </row>
    <row r="794" spans="1:26" ht="15.75" x14ac:dyDescent="0.25">
      <c r="A794" s="130"/>
      <c r="B794" s="7"/>
      <c r="C794" s="7"/>
      <c r="D794" s="7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7"/>
      <c r="V794" s="7"/>
      <c r="W794" s="7"/>
      <c r="X794" s="7"/>
      <c r="Y794" s="7"/>
      <c r="Z794" s="7"/>
    </row>
    <row r="795" spans="1:26" ht="15.75" x14ac:dyDescent="0.25">
      <c r="A795" s="130"/>
      <c r="B795" s="7"/>
      <c r="C795" s="7"/>
      <c r="D795" s="7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7"/>
      <c r="V795" s="7"/>
      <c r="W795" s="7"/>
      <c r="X795" s="7"/>
      <c r="Y795" s="7"/>
      <c r="Z795" s="7"/>
    </row>
    <row r="796" spans="1:26" ht="15.75" x14ac:dyDescent="0.25">
      <c r="A796" s="130"/>
      <c r="B796" s="7"/>
      <c r="C796" s="7"/>
      <c r="D796" s="7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7"/>
      <c r="V796" s="7"/>
      <c r="W796" s="7"/>
      <c r="X796" s="7"/>
      <c r="Y796" s="7"/>
      <c r="Z796" s="7"/>
    </row>
    <row r="797" spans="1:26" ht="15.75" x14ac:dyDescent="0.25">
      <c r="A797" s="130"/>
      <c r="B797" s="7"/>
      <c r="C797" s="7"/>
      <c r="D797" s="7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7"/>
      <c r="V797" s="7"/>
      <c r="W797" s="7"/>
      <c r="X797" s="7"/>
      <c r="Y797" s="7"/>
      <c r="Z797" s="7"/>
    </row>
    <row r="798" spans="1:26" ht="15.75" x14ac:dyDescent="0.25">
      <c r="A798" s="130"/>
      <c r="B798" s="7"/>
      <c r="C798" s="7"/>
      <c r="D798" s="7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7"/>
      <c r="V798" s="7"/>
      <c r="W798" s="7"/>
      <c r="X798" s="7"/>
      <c r="Y798" s="7"/>
      <c r="Z798" s="7"/>
    </row>
    <row r="799" spans="1:26" ht="15.75" x14ac:dyDescent="0.25">
      <c r="A799" s="130"/>
      <c r="B799" s="7"/>
      <c r="C799" s="7"/>
      <c r="D799" s="7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7"/>
      <c r="V799" s="7"/>
      <c r="W799" s="7"/>
      <c r="X799" s="7"/>
      <c r="Y799" s="7"/>
      <c r="Z799" s="7"/>
    </row>
    <row r="800" spans="1:26" ht="15.75" x14ac:dyDescent="0.25">
      <c r="A800" s="130"/>
      <c r="B800" s="7"/>
      <c r="C800" s="7"/>
      <c r="D800" s="7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7"/>
      <c r="V800" s="7"/>
      <c r="W800" s="7"/>
      <c r="X800" s="7"/>
      <c r="Y800" s="7"/>
      <c r="Z800" s="7"/>
    </row>
    <row r="801" spans="1:26" ht="15.75" x14ac:dyDescent="0.25">
      <c r="A801" s="130"/>
      <c r="B801" s="7"/>
      <c r="C801" s="7"/>
      <c r="D801" s="7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7"/>
      <c r="V801" s="7"/>
      <c r="W801" s="7"/>
      <c r="X801" s="7"/>
      <c r="Y801" s="7"/>
      <c r="Z801" s="7"/>
    </row>
    <row r="802" spans="1:26" ht="15.75" x14ac:dyDescent="0.25">
      <c r="A802" s="130"/>
      <c r="B802" s="7"/>
      <c r="C802" s="7"/>
      <c r="D802" s="7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7"/>
      <c r="V802" s="7"/>
      <c r="W802" s="7"/>
      <c r="X802" s="7"/>
      <c r="Y802" s="7"/>
      <c r="Z802" s="7"/>
    </row>
    <row r="803" spans="1:26" ht="15.75" x14ac:dyDescent="0.25">
      <c r="A803" s="130"/>
      <c r="B803" s="7"/>
      <c r="C803" s="7"/>
      <c r="D803" s="7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7"/>
      <c r="V803" s="7"/>
      <c r="W803" s="7"/>
      <c r="X803" s="7"/>
      <c r="Y803" s="7"/>
      <c r="Z803" s="7"/>
    </row>
    <row r="804" spans="1:26" ht="15.75" x14ac:dyDescent="0.25">
      <c r="A804" s="130"/>
      <c r="B804" s="7"/>
      <c r="C804" s="7"/>
      <c r="D804" s="7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7"/>
      <c r="V804" s="7"/>
      <c r="W804" s="7"/>
      <c r="X804" s="7"/>
      <c r="Y804" s="7"/>
      <c r="Z804" s="7"/>
    </row>
    <row r="805" spans="1:26" ht="15.75" x14ac:dyDescent="0.25">
      <c r="A805" s="130"/>
      <c r="B805" s="7"/>
      <c r="C805" s="7"/>
      <c r="D805" s="7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7"/>
      <c r="V805" s="7"/>
      <c r="W805" s="7"/>
      <c r="X805" s="7"/>
      <c r="Y805" s="7"/>
      <c r="Z805" s="7"/>
    </row>
    <row r="806" spans="1:26" ht="15.75" x14ac:dyDescent="0.25">
      <c r="A806" s="130"/>
      <c r="B806" s="7"/>
      <c r="C806" s="7"/>
      <c r="D806" s="7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7"/>
      <c r="V806" s="7"/>
      <c r="W806" s="7"/>
      <c r="X806" s="7"/>
      <c r="Y806" s="7"/>
      <c r="Z806" s="7"/>
    </row>
    <row r="807" spans="1:26" ht="15.75" x14ac:dyDescent="0.25">
      <c r="A807" s="130"/>
      <c r="B807" s="7"/>
      <c r="C807" s="7"/>
      <c r="D807" s="7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7"/>
      <c r="V807" s="7"/>
      <c r="W807" s="7"/>
      <c r="X807" s="7"/>
      <c r="Y807" s="7"/>
      <c r="Z807" s="7"/>
    </row>
    <row r="808" spans="1:26" ht="15.75" x14ac:dyDescent="0.25">
      <c r="A808" s="130"/>
      <c r="B808" s="7"/>
      <c r="C808" s="7"/>
      <c r="D808" s="7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7"/>
      <c r="V808" s="7"/>
      <c r="W808" s="7"/>
      <c r="X808" s="7"/>
      <c r="Y808" s="7"/>
      <c r="Z808" s="7"/>
    </row>
    <row r="809" spans="1:26" ht="15.75" x14ac:dyDescent="0.25">
      <c r="A809" s="130"/>
      <c r="B809" s="7"/>
      <c r="C809" s="7"/>
      <c r="D809" s="7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7"/>
      <c r="V809" s="7"/>
      <c r="W809" s="7"/>
      <c r="X809" s="7"/>
      <c r="Y809" s="7"/>
      <c r="Z809" s="7"/>
    </row>
    <row r="810" spans="1:26" ht="15.75" x14ac:dyDescent="0.25">
      <c r="A810" s="130"/>
      <c r="B810" s="7"/>
      <c r="C810" s="7"/>
      <c r="D810" s="7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7"/>
      <c r="V810" s="7"/>
      <c r="W810" s="7"/>
      <c r="X810" s="7"/>
      <c r="Y810" s="7"/>
      <c r="Z810" s="7"/>
    </row>
    <row r="811" spans="1:26" ht="15.75" x14ac:dyDescent="0.25">
      <c r="A811" s="130"/>
      <c r="B811" s="7"/>
      <c r="C811" s="7"/>
      <c r="D811" s="7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7"/>
      <c r="V811" s="7"/>
      <c r="W811" s="7"/>
      <c r="X811" s="7"/>
      <c r="Y811" s="7"/>
      <c r="Z811" s="7"/>
    </row>
    <row r="812" spans="1:26" ht="15.75" x14ac:dyDescent="0.25">
      <c r="A812" s="130"/>
      <c r="B812" s="7"/>
      <c r="C812" s="7"/>
      <c r="D812" s="7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7"/>
      <c r="V812" s="7"/>
      <c r="W812" s="7"/>
      <c r="X812" s="7"/>
      <c r="Y812" s="7"/>
      <c r="Z812" s="7"/>
    </row>
    <row r="813" spans="1:26" ht="15.75" x14ac:dyDescent="0.25">
      <c r="A813" s="130"/>
      <c r="B813" s="7"/>
      <c r="C813" s="7"/>
      <c r="D813" s="7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7"/>
      <c r="V813" s="7"/>
      <c r="W813" s="7"/>
      <c r="X813" s="7"/>
      <c r="Y813" s="7"/>
      <c r="Z813" s="7"/>
    </row>
    <row r="814" spans="1:26" ht="15.75" x14ac:dyDescent="0.25">
      <c r="A814" s="130"/>
      <c r="B814" s="7"/>
      <c r="C814" s="7"/>
      <c r="D814" s="7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7"/>
      <c r="V814" s="7"/>
      <c r="W814" s="7"/>
      <c r="X814" s="7"/>
      <c r="Y814" s="7"/>
      <c r="Z814" s="7"/>
    </row>
    <row r="815" spans="1:26" ht="15.75" x14ac:dyDescent="0.25">
      <c r="A815" s="130"/>
      <c r="B815" s="7"/>
      <c r="C815" s="7"/>
      <c r="D815" s="7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7"/>
      <c r="V815" s="7"/>
      <c r="W815" s="7"/>
      <c r="X815" s="7"/>
      <c r="Y815" s="7"/>
      <c r="Z815" s="7"/>
    </row>
    <row r="816" spans="1:26" ht="15.75" x14ac:dyDescent="0.25">
      <c r="A816" s="130"/>
      <c r="B816" s="7"/>
      <c r="C816" s="7"/>
      <c r="D816" s="7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7"/>
      <c r="V816" s="7"/>
      <c r="W816" s="7"/>
      <c r="X816" s="7"/>
      <c r="Y816" s="7"/>
      <c r="Z816" s="7"/>
    </row>
    <row r="817" spans="1:26" ht="15.75" x14ac:dyDescent="0.25">
      <c r="A817" s="130"/>
      <c r="B817" s="7"/>
      <c r="C817" s="7"/>
      <c r="D817" s="7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7"/>
      <c r="V817" s="7"/>
      <c r="W817" s="7"/>
      <c r="X817" s="7"/>
      <c r="Y817" s="7"/>
      <c r="Z817" s="7"/>
    </row>
    <row r="818" spans="1:26" ht="15.75" x14ac:dyDescent="0.25">
      <c r="A818" s="130"/>
      <c r="B818" s="7"/>
      <c r="C818" s="7"/>
      <c r="D818" s="7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7"/>
      <c r="V818" s="7"/>
      <c r="W818" s="7"/>
      <c r="X818" s="7"/>
      <c r="Y818" s="7"/>
      <c r="Z818" s="7"/>
    </row>
    <row r="819" spans="1:26" ht="15.75" x14ac:dyDescent="0.25">
      <c r="A819" s="130"/>
      <c r="B819" s="7"/>
      <c r="C819" s="7"/>
      <c r="D819" s="7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7"/>
      <c r="V819" s="7"/>
      <c r="W819" s="7"/>
      <c r="X819" s="7"/>
      <c r="Y819" s="7"/>
      <c r="Z819" s="7"/>
    </row>
    <row r="820" spans="1:26" ht="15.75" x14ac:dyDescent="0.25">
      <c r="A820" s="130"/>
      <c r="B820" s="7"/>
      <c r="C820" s="7"/>
      <c r="D820" s="7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7"/>
      <c r="V820" s="7"/>
      <c r="W820" s="7"/>
      <c r="X820" s="7"/>
      <c r="Y820" s="7"/>
      <c r="Z820" s="7"/>
    </row>
    <row r="821" spans="1:26" ht="15.75" x14ac:dyDescent="0.25">
      <c r="A821" s="130"/>
      <c r="B821" s="7"/>
      <c r="C821" s="7"/>
      <c r="D821" s="7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7"/>
      <c r="V821" s="7"/>
      <c r="W821" s="7"/>
      <c r="X821" s="7"/>
      <c r="Y821" s="7"/>
      <c r="Z821" s="7"/>
    </row>
    <row r="822" spans="1:26" ht="15.75" x14ac:dyDescent="0.25">
      <c r="A822" s="130"/>
      <c r="B822" s="7"/>
      <c r="C822" s="7"/>
      <c r="D822" s="7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7"/>
      <c r="V822" s="7"/>
      <c r="W822" s="7"/>
      <c r="X822" s="7"/>
      <c r="Y822" s="7"/>
      <c r="Z822" s="7"/>
    </row>
    <row r="823" spans="1:26" ht="15.75" x14ac:dyDescent="0.25">
      <c r="A823" s="130"/>
      <c r="B823" s="7"/>
      <c r="C823" s="7"/>
      <c r="D823" s="7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7"/>
      <c r="V823" s="7"/>
      <c r="W823" s="7"/>
      <c r="X823" s="7"/>
      <c r="Y823" s="7"/>
      <c r="Z823" s="7"/>
    </row>
    <row r="824" spans="1:26" ht="15.75" x14ac:dyDescent="0.25">
      <c r="A824" s="130"/>
      <c r="B824" s="7"/>
      <c r="C824" s="7"/>
      <c r="D824" s="7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7"/>
      <c r="V824" s="7"/>
      <c r="W824" s="7"/>
      <c r="X824" s="7"/>
      <c r="Y824" s="7"/>
      <c r="Z824" s="7"/>
    </row>
    <row r="825" spans="1:26" ht="15.75" x14ac:dyDescent="0.25">
      <c r="A825" s="130"/>
      <c r="B825" s="7"/>
      <c r="C825" s="7"/>
      <c r="D825" s="7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7"/>
      <c r="V825" s="7"/>
      <c r="W825" s="7"/>
      <c r="X825" s="7"/>
      <c r="Y825" s="7"/>
      <c r="Z825" s="7"/>
    </row>
    <row r="826" spans="1:26" ht="15.75" x14ac:dyDescent="0.25">
      <c r="A826" s="130"/>
      <c r="B826" s="7"/>
      <c r="C826" s="7"/>
      <c r="D826" s="7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7"/>
      <c r="V826" s="7"/>
      <c r="W826" s="7"/>
      <c r="X826" s="7"/>
      <c r="Y826" s="7"/>
      <c r="Z826" s="7"/>
    </row>
    <row r="827" spans="1:26" ht="15.75" x14ac:dyDescent="0.25">
      <c r="A827" s="130"/>
      <c r="B827" s="7"/>
      <c r="C827" s="7"/>
      <c r="D827" s="7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7"/>
      <c r="V827" s="7"/>
      <c r="W827" s="7"/>
      <c r="X827" s="7"/>
      <c r="Y827" s="7"/>
      <c r="Z827" s="7"/>
    </row>
    <row r="828" spans="1:26" ht="15.75" x14ac:dyDescent="0.25">
      <c r="A828" s="130"/>
      <c r="B828" s="7"/>
      <c r="C828" s="7"/>
      <c r="D828" s="7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7"/>
      <c r="V828" s="7"/>
      <c r="W828" s="7"/>
      <c r="X828" s="7"/>
      <c r="Y828" s="7"/>
      <c r="Z828" s="7"/>
    </row>
    <row r="829" spans="1:26" ht="15.75" x14ac:dyDescent="0.25">
      <c r="A829" s="130"/>
      <c r="B829" s="7"/>
      <c r="C829" s="7"/>
      <c r="D829" s="7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7"/>
      <c r="V829" s="7"/>
      <c r="W829" s="7"/>
      <c r="X829" s="7"/>
      <c r="Y829" s="7"/>
      <c r="Z829" s="7"/>
    </row>
    <row r="830" spans="1:26" ht="15.75" x14ac:dyDescent="0.25">
      <c r="A830" s="130"/>
      <c r="B830" s="7"/>
      <c r="C830" s="7"/>
      <c r="D830" s="7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7"/>
      <c r="V830" s="7"/>
      <c r="W830" s="7"/>
      <c r="X830" s="7"/>
      <c r="Y830" s="7"/>
      <c r="Z830" s="7"/>
    </row>
    <row r="831" spans="1:26" ht="15.75" x14ac:dyDescent="0.25">
      <c r="A831" s="130"/>
      <c r="B831" s="7"/>
      <c r="C831" s="7"/>
      <c r="D831" s="7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7"/>
      <c r="V831" s="7"/>
      <c r="W831" s="7"/>
      <c r="X831" s="7"/>
      <c r="Y831" s="7"/>
      <c r="Z831" s="7"/>
    </row>
    <row r="832" spans="1:26" ht="15.75" x14ac:dyDescent="0.25">
      <c r="A832" s="130"/>
      <c r="B832" s="7"/>
      <c r="C832" s="7"/>
      <c r="D832" s="7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7"/>
      <c r="V832" s="7"/>
      <c r="W832" s="7"/>
      <c r="X832" s="7"/>
      <c r="Y832" s="7"/>
      <c r="Z832" s="7"/>
    </row>
    <row r="833" spans="1:26" ht="15.75" x14ac:dyDescent="0.25">
      <c r="A833" s="130"/>
      <c r="B833" s="7"/>
      <c r="C833" s="7"/>
      <c r="D833" s="7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7"/>
      <c r="V833" s="7"/>
      <c r="W833" s="7"/>
      <c r="X833" s="7"/>
      <c r="Y833" s="7"/>
      <c r="Z833" s="7"/>
    </row>
    <row r="834" spans="1:26" ht="15.75" x14ac:dyDescent="0.25">
      <c r="A834" s="130"/>
      <c r="B834" s="7"/>
      <c r="C834" s="7"/>
      <c r="D834" s="7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7"/>
      <c r="V834" s="7"/>
      <c r="W834" s="7"/>
      <c r="X834" s="7"/>
      <c r="Y834" s="7"/>
      <c r="Z834" s="7"/>
    </row>
    <row r="835" spans="1:26" ht="15.75" x14ac:dyDescent="0.25">
      <c r="A835" s="130"/>
      <c r="B835" s="7"/>
      <c r="C835" s="7"/>
      <c r="D835" s="7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7"/>
      <c r="V835" s="7"/>
      <c r="W835" s="7"/>
      <c r="X835" s="7"/>
      <c r="Y835" s="7"/>
      <c r="Z835" s="7"/>
    </row>
    <row r="836" spans="1:26" ht="15.75" x14ac:dyDescent="0.25">
      <c r="A836" s="130"/>
      <c r="B836" s="7"/>
      <c r="C836" s="7"/>
      <c r="D836" s="7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7"/>
      <c r="V836" s="7"/>
      <c r="W836" s="7"/>
      <c r="X836" s="7"/>
      <c r="Y836" s="7"/>
      <c r="Z836" s="7"/>
    </row>
    <row r="837" spans="1:26" ht="15.75" x14ac:dyDescent="0.25">
      <c r="A837" s="130"/>
      <c r="B837" s="7"/>
      <c r="C837" s="7"/>
      <c r="D837" s="7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7"/>
      <c r="V837" s="7"/>
      <c r="W837" s="7"/>
      <c r="X837" s="7"/>
      <c r="Y837" s="7"/>
      <c r="Z837" s="7"/>
    </row>
    <row r="838" spans="1:26" ht="15.75" x14ac:dyDescent="0.25">
      <c r="A838" s="130"/>
      <c r="B838" s="7"/>
      <c r="C838" s="7"/>
      <c r="D838" s="7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7"/>
      <c r="V838" s="7"/>
      <c r="W838" s="7"/>
      <c r="X838" s="7"/>
      <c r="Y838" s="7"/>
      <c r="Z838" s="7"/>
    </row>
    <row r="839" spans="1:26" ht="15.75" x14ac:dyDescent="0.25">
      <c r="A839" s="130"/>
      <c r="B839" s="7"/>
      <c r="C839" s="7"/>
      <c r="D839" s="7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7"/>
      <c r="V839" s="7"/>
      <c r="W839" s="7"/>
      <c r="X839" s="7"/>
      <c r="Y839" s="7"/>
      <c r="Z839" s="7"/>
    </row>
    <row r="840" spans="1:26" ht="15.75" x14ac:dyDescent="0.25">
      <c r="A840" s="130"/>
      <c r="B840" s="7"/>
      <c r="C840" s="7"/>
      <c r="D840" s="7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7"/>
      <c r="V840" s="7"/>
      <c r="W840" s="7"/>
      <c r="X840" s="7"/>
      <c r="Y840" s="7"/>
      <c r="Z840" s="7"/>
    </row>
    <row r="841" spans="1:26" ht="15.75" x14ac:dyDescent="0.25">
      <c r="A841" s="130"/>
      <c r="B841" s="7"/>
      <c r="C841" s="7"/>
      <c r="D841" s="7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7"/>
      <c r="V841" s="7"/>
      <c r="W841" s="7"/>
      <c r="X841" s="7"/>
      <c r="Y841" s="7"/>
      <c r="Z841" s="7"/>
    </row>
    <row r="842" spans="1:26" ht="15.75" x14ac:dyDescent="0.25">
      <c r="A842" s="130"/>
      <c r="B842" s="7"/>
      <c r="C842" s="7"/>
      <c r="D842" s="7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7"/>
      <c r="V842" s="7"/>
      <c r="W842" s="7"/>
      <c r="X842" s="7"/>
      <c r="Y842" s="7"/>
      <c r="Z842" s="7"/>
    </row>
    <row r="843" spans="1:26" ht="15.75" x14ac:dyDescent="0.25">
      <c r="A843" s="130"/>
      <c r="B843" s="7"/>
      <c r="C843" s="7"/>
      <c r="D843" s="7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7"/>
      <c r="V843" s="7"/>
      <c r="W843" s="7"/>
      <c r="X843" s="7"/>
      <c r="Y843" s="7"/>
      <c r="Z843" s="7"/>
    </row>
    <row r="844" spans="1:26" ht="15.75" x14ac:dyDescent="0.25">
      <c r="A844" s="130"/>
      <c r="B844" s="7"/>
      <c r="C844" s="7"/>
      <c r="D844" s="7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7"/>
      <c r="V844" s="7"/>
      <c r="W844" s="7"/>
      <c r="X844" s="7"/>
      <c r="Y844" s="7"/>
      <c r="Z844" s="7"/>
    </row>
    <row r="845" spans="1:26" ht="15.75" x14ac:dyDescent="0.25">
      <c r="A845" s="130"/>
      <c r="B845" s="7"/>
      <c r="C845" s="7"/>
      <c r="D845" s="7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7"/>
      <c r="V845" s="7"/>
      <c r="W845" s="7"/>
      <c r="X845" s="7"/>
      <c r="Y845" s="7"/>
      <c r="Z845" s="7"/>
    </row>
    <row r="846" spans="1:26" ht="15.75" x14ac:dyDescent="0.25">
      <c r="A846" s="130"/>
      <c r="B846" s="7"/>
      <c r="C846" s="7"/>
      <c r="D846" s="7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7"/>
      <c r="V846" s="7"/>
      <c r="W846" s="7"/>
      <c r="X846" s="7"/>
      <c r="Y846" s="7"/>
      <c r="Z846" s="7"/>
    </row>
    <row r="847" spans="1:26" ht="15.75" x14ac:dyDescent="0.25">
      <c r="A847" s="130"/>
      <c r="B847" s="7"/>
      <c r="C847" s="7"/>
      <c r="D847" s="7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7"/>
      <c r="V847" s="7"/>
      <c r="W847" s="7"/>
      <c r="X847" s="7"/>
      <c r="Y847" s="7"/>
      <c r="Z847" s="7"/>
    </row>
    <row r="848" spans="1:26" ht="15.75" x14ac:dyDescent="0.25">
      <c r="A848" s="130"/>
      <c r="B848" s="7"/>
      <c r="C848" s="7"/>
      <c r="D848" s="7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7"/>
      <c r="V848" s="7"/>
      <c r="W848" s="7"/>
      <c r="X848" s="7"/>
      <c r="Y848" s="7"/>
      <c r="Z848" s="7"/>
    </row>
    <row r="849" spans="1:26" ht="15.75" x14ac:dyDescent="0.25">
      <c r="A849" s="130"/>
      <c r="B849" s="7"/>
      <c r="C849" s="7"/>
      <c r="D849" s="7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7"/>
      <c r="V849" s="7"/>
      <c r="W849" s="7"/>
      <c r="X849" s="7"/>
      <c r="Y849" s="7"/>
      <c r="Z849" s="7"/>
    </row>
    <row r="850" spans="1:26" ht="15.75" x14ac:dyDescent="0.25">
      <c r="A850" s="130"/>
      <c r="B850" s="7"/>
      <c r="C850" s="7"/>
      <c r="D850" s="7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7"/>
      <c r="V850" s="7"/>
      <c r="W850" s="7"/>
      <c r="X850" s="7"/>
      <c r="Y850" s="7"/>
      <c r="Z850" s="7"/>
    </row>
    <row r="851" spans="1:26" ht="15.75" x14ac:dyDescent="0.25">
      <c r="A851" s="130"/>
      <c r="B851" s="7"/>
      <c r="C851" s="7"/>
      <c r="D851" s="7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7"/>
      <c r="V851" s="7"/>
      <c r="W851" s="7"/>
      <c r="X851" s="7"/>
      <c r="Y851" s="7"/>
      <c r="Z851" s="7"/>
    </row>
    <row r="852" spans="1:26" ht="15.75" x14ac:dyDescent="0.25">
      <c r="A852" s="130"/>
      <c r="B852" s="7"/>
      <c r="C852" s="7"/>
      <c r="D852" s="7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7"/>
      <c r="V852" s="7"/>
      <c r="W852" s="7"/>
      <c r="X852" s="7"/>
      <c r="Y852" s="7"/>
      <c r="Z852" s="7"/>
    </row>
    <row r="853" spans="1:26" ht="15.75" x14ac:dyDescent="0.25">
      <c r="A853" s="130"/>
      <c r="B853" s="7"/>
      <c r="C853" s="7"/>
      <c r="D853" s="7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7"/>
      <c r="V853" s="7"/>
      <c r="W853" s="7"/>
      <c r="X853" s="7"/>
      <c r="Y853" s="7"/>
      <c r="Z853" s="7"/>
    </row>
    <row r="854" spans="1:26" ht="15.75" x14ac:dyDescent="0.25">
      <c r="A854" s="130"/>
      <c r="B854" s="7"/>
      <c r="C854" s="7"/>
      <c r="D854" s="7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7"/>
      <c r="V854" s="7"/>
      <c r="W854" s="7"/>
      <c r="X854" s="7"/>
      <c r="Y854" s="7"/>
      <c r="Z854" s="7"/>
    </row>
    <row r="855" spans="1:26" ht="15.75" x14ac:dyDescent="0.25">
      <c r="A855" s="130"/>
      <c r="B855" s="7"/>
      <c r="C855" s="7"/>
      <c r="D855" s="7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7"/>
      <c r="V855" s="7"/>
      <c r="W855" s="7"/>
      <c r="X855" s="7"/>
      <c r="Y855" s="7"/>
      <c r="Z855" s="7"/>
    </row>
    <row r="856" spans="1:26" ht="15.75" x14ac:dyDescent="0.25">
      <c r="A856" s="130"/>
      <c r="B856" s="7"/>
      <c r="C856" s="7"/>
      <c r="D856" s="7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7"/>
      <c r="V856" s="7"/>
      <c r="W856" s="7"/>
      <c r="X856" s="7"/>
      <c r="Y856" s="7"/>
      <c r="Z856" s="7"/>
    </row>
    <row r="857" spans="1:26" ht="15.75" x14ac:dyDescent="0.25">
      <c r="A857" s="130"/>
      <c r="B857" s="7"/>
      <c r="C857" s="7"/>
      <c r="D857" s="7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7"/>
      <c r="V857" s="7"/>
      <c r="W857" s="7"/>
      <c r="X857" s="7"/>
      <c r="Y857" s="7"/>
      <c r="Z857" s="7"/>
    </row>
    <row r="858" spans="1:26" ht="15.75" x14ac:dyDescent="0.25">
      <c r="A858" s="130"/>
      <c r="B858" s="7"/>
      <c r="C858" s="7"/>
      <c r="D858" s="7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7"/>
      <c r="V858" s="7"/>
      <c r="W858" s="7"/>
      <c r="X858" s="7"/>
      <c r="Y858" s="7"/>
      <c r="Z858" s="7"/>
    </row>
    <row r="859" spans="1:26" ht="15.75" x14ac:dyDescent="0.25">
      <c r="A859" s="130"/>
      <c r="B859" s="7"/>
      <c r="C859" s="7"/>
      <c r="D859" s="7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7"/>
      <c r="V859" s="7"/>
      <c r="W859" s="7"/>
      <c r="X859" s="7"/>
      <c r="Y859" s="7"/>
      <c r="Z859" s="7"/>
    </row>
    <row r="860" spans="1:26" ht="15.75" x14ac:dyDescent="0.25">
      <c r="A860" s="130"/>
      <c r="B860" s="7"/>
      <c r="C860" s="7"/>
      <c r="D860" s="7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7"/>
      <c r="V860" s="7"/>
      <c r="W860" s="7"/>
      <c r="X860" s="7"/>
      <c r="Y860" s="7"/>
      <c r="Z860" s="7"/>
    </row>
    <row r="861" spans="1:26" ht="15.75" x14ac:dyDescent="0.25">
      <c r="A861" s="130"/>
      <c r="B861" s="7"/>
      <c r="C861" s="7"/>
      <c r="D861" s="7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7"/>
      <c r="V861" s="7"/>
      <c r="W861" s="7"/>
      <c r="X861" s="7"/>
      <c r="Y861" s="7"/>
      <c r="Z861" s="7"/>
    </row>
    <row r="862" spans="1:26" ht="15.75" x14ac:dyDescent="0.25">
      <c r="A862" s="130"/>
      <c r="B862" s="7"/>
      <c r="C862" s="7"/>
      <c r="D862" s="7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7"/>
      <c r="V862" s="7"/>
      <c r="W862" s="7"/>
      <c r="X862" s="7"/>
      <c r="Y862" s="7"/>
      <c r="Z862" s="7"/>
    </row>
    <row r="863" spans="1:26" ht="15.75" x14ac:dyDescent="0.25">
      <c r="A863" s="130"/>
      <c r="B863" s="7"/>
      <c r="C863" s="7"/>
      <c r="D863" s="7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7"/>
      <c r="V863" s="7"/>
      <c r="W863" s="7"/>
      <c r="X863" s="7"/>
      <c r="Y863" s="7"/>
      <c r="Z863" s="7"/>
    </row>
    <row r="864" spans="1:26" ht="15.75" x14ac:dyDescent="0.25">
      <c r="A864" s="130"/>
      <c r="B864" s="7"/>
      <c r="C864" s="7"/>
      <c r="D864" s="7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7"/>
      <c r="V864" s="7"/>
      <c r="W864" s="7"/>
      <c r="X864" s="7"/>
      <c r="Y864" s="7"/>
      <c r="Z864" s="7"/>
    </row>
    <row r="865" spans="1:26" ht="15.75" x14ac:dyDescent="0.25">
      <c r="A865" s="130"/>
      <c r="B865" s="7"/>
      <c r="C865" s="7"/>
      <c r="D865" s="7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7"/>
      <c r="V865" s="7"/>
      <c r="W865" s="7"/>
      <c r="X865" s="7"/>
      <c r="Y865" s="7"/>
      <c r="Z865" s="7"/>
    </row>
    <row r="866" spans="1:26" ht="15.75" x14ac:dyDescent="0.25">
      <c r="A866" s="130"/>
      <c r="B866" s="7"/>
      <c r="C866" s="7"/>
      <c r="D866" s="7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7"/>
      <c r="V866" s="7"/>
      <c r="W866" s="7"/>
      <c r="X866" s="7"/>
      <c r="Y866" s="7"/>
      <c r="Z866" s="7"/>
    </row>
    <row r="867" spans="1:26" ht="15.75" x14ac:dyDescent="0.25">
      <c r="A867" s="130"/>
      <c r="B867" s="7"/>
      <c r="C867" s="7"/>
      <c r="D867" s="7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7"/>
      <c r="V867" s="7"/>
      <c r="W867" s="7"/>
      <c r="X867" s="7"/>
      <c r="Y867" s="7"/>
      <c r="Z867" s="7"/>
    </row>
    <row r="868" spans="1:26" ht="15.75" x14ac:dyDescent="0.25">
      <c r="A868" s="130"/>
      <c r="B868" s="7"/>
      <c r="C868" s="7"/>
      <c r="D868" s="7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7"/>
      <c r="V868" s="7"/>
      <c r="W868" s="7"/>
      <c r="X868" s="7"/>
      <c r="Y868" s="7"/>
      <c r="Z868" s="7"/>
    </row>
    <row r="869" spans="1:26" ht="15.75" x14ac:dyDescent="0.25">
      <c r="A869" s="130"/>
      <c r="B869" s="7"/>
      <c r="C869" s="7"/>
      <c r="D869" s="7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7"/>
      <c r="V869" s="7"/>
      <c r="W869" s="7"/>
      <c r="X869" s="7"/>
      <c r="Y869" s="7"/>
      <c r="Z869" s="7"/>
    </row>
    <row r="870" spans="1:26" ht="15.75" x14ac:dyDescent="0.25">
      <c r="A870" s="130"/>
      <c r="B870" s="7"/>
      <c r="C870" s="7"/>
      <c r="D870" s="7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7"/>
      <c r="V870" s="7"/>
      <c r="W870" s="7"/>
      <c r="X870" s="7"/>
      <c r="Y870" s="7"/>
      <c r="Z870" s="7"/>
    </row>
    <row r="871" spans="1:26" ht="15.75" x14ac:dyDescent="0.25">
      <c r="A871" s="130"/>
      <c r="B871" s="7"/>
      <c r="C871" s="7"/>
      <c r="D871" s="7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7"/>
      <c r="V871" s="7"/>
      <c r="W871" s="7"/>
      <c r="X871" s="7"/>
      <c r="Y871" s="7"/>
      <c r="Z871" s="7"/>
    </row>
    <row r="872" spans="1:26" ht="15.75" x14ac:dyDescent="0.25">
      <c r="A872" s="130"/>
      <c r="B872" s="7"/>
      <c r="C872" s="7"/>
      <c r="D872" s="7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7"/>
      <c r="V872" s="7"/>
      <c r="W872" s="7"/>
      <c r="X872" s="7"/>
      <c r="Y872" s="7"/>
      <c r="Z872" s="7"/>
    </row>
    <row r="873" spans="1:26" ht="15.75" x14ac:dyDescent="0.25">
      <c r="A873" s="130"/>
      <c r="B873" s="7"/>
      <c r="C873" s="7"/>
      <c r="D873" s="7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7"/>
      <c r="V873" s="7"/>
      <c r="W873" s="7"/>
      <c r="X873" s="7"/>
      <c r="Y873" s="7"/>
      <c r="Z873" s="7"/>
    </row>
    <row r="874" spans="1:26" ht="15.75" x14ac:dyDescent="0.25">
      <c r="A874" s="130"/>
      <c r="B874" s="7"/>
      <c r="C874" s="7"/>
      <c r="D874" s="7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7"/>
      <c r="V874" s="7"/>
      <c r="W874" s="7"/>
      <c r="X874" s="7"/>
      <c r="Y874" s="7"/>
      <c r="Z874" s="7"/>
    </row>
    <row r="875" spans="1:26" ht="15.75" x14ac:dyDescent="0.25">
      <c r="A875" s="130"/>
      <c r="B875" s="7"/>
      <c r="C875" s="7"/>
      <c r="D875" s="7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7"/>
      <c r="V875" s="7"/>
      <c r="W875" s="7"/>
      <c r="X875" s="7"/>
      <c r="Y875" s="7"/>
      <c r="Z875" s="7"/>
    </row>
    <row r="876" spans="1:26" ht="15.75" x14ac:dyDescent="0.25">
      <c r="A876" s="130"/>
      <c r="B876" s="7"/>
      <c r="C876" s="7"/>
      <c r="D876" s="7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7"/>
      <c r="V876" s="7"/>
      <c r="W876" s="7"/>
      <c r="X876" s="7"/>
      <c r="Y876" s="7"/>
      <c r="Z876" s="7"/>
    </row>
    <row r="877" spans="1:26" ht="15.75" x14ac:dyDescent="0.25">
      <c r="A877" s="130"/>
      <c r="B877" s="7"/>
      <c r="C877" s="7"/>
      <c r="D877" s="7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7"/>
      <c r="V877" s="7"/>
      <c r="W877" s="7"/>
      <c r="X877" s="7"/>
      <c r="Y877" s="7"/>
      <c r="Z877" s="7"/>
    </row>
    <row r="878" spans="1:26" ht="15.75" x14ac:dyDescent="0.25">
      <c r="A878" s="130"/>
      <c r="B878" s="7"/>
      <c r="C878" s="7"/>
      <c r="D878" s="7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7"/>
      <c r="V878" s="7"/>
      <c r="W878" s="7"/>
      <c r="X878" s="7"/>
      <c r="Y878" s="7"/>
      <c r="Z878" s="7"/>
    </row>
    <row r="879" spans="1:26" ht="15.75" x14ac:dyDescent="0.25">
      <c r="A879" s="130"/>
      <c r="B879" s="7"/>
      <c r="C879" s="7"/>
      <c r="D879" s="7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7"/>
      <c r="V879" s="7"/>
      <c r="W879" s="7"/>
      <c r="X879" s="7"/>
      <c r="Y879" s="7"/>
      <c r="Z879" s="7"/>
    </row>
    <row r="880" spans="1:26" ht="15.75" x14ac:dyDescent="0.25">
      <c r="A880" s="130"/>
      <c r="B880" s="7"/>
      <c r="C880" s="7"/>
      <c r="D880" s="7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7"/>
      <c r="V880" s="7"/>
      <c r="W880" s="7"/>
      <c r="X880" s="7"/>
      <c r="Y880" s="7"/>
      <c r="Z880" s="7"/>
    </row>
    <row r="881" spans="1:26" ht="15.75" x14ac:dyDescent="0.25">
      <c r="A881" s="130"/>
      <c r="B881" s="7"/>
      <c r="C881" s="7"/>
      <c r="D881" s="7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7"/>
      <c r="V881" s="7"/>
      <c r="W881" s="7"/>
      <c r="X881" s="7"/>
      <c r="Y881" s="7"/>
      <c r="Z881" s="7"/>
    </row>
    <row r="882" spans="1:26" ht="15.75" x14ac:dyDescent="0.25">
      <c r="A882" s="130"/>
      <c r="B882" s="7"/>
      <c r="C882" s="7"/>
      <c r="D882" s="7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7"/>
      <c r="V882" s="7"/>
      <c r="W882" s="7"/>
      <c r="X882" s="7"/>
      <c r="Y882" s="7"/>
      <c r="Z882" s="7"/>
    </row>
    <row r="883" spans="1:26" ht="15.75" x14ac:dyDescent="0.25">
      <c r="A883" s="130"/>
      <c r="B883" s="7"/>
      <c r="C883" s="7"/>
      <c r="D883" s="7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7"/>
      <c r="V883" s="7"/>
      <c r="W883" s="7"/>
      <c r="X883" s="7"/>
      <c r="Y883" s="7"/>
      <c r="Z883" s="7"/>
    </row>
    <row r="884" spans="1:26" ht="15.75" x14ac:dyDescent="0.25">
      <c r="A884" s="130"/>
      <c r="B884" s="7"/>
      <c r="C884" s="7"/>
      <c r="D884" s="7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7"/>
      <c r="V884" s="7"/>
      <c r="W884" s="7"/>
      <c r="X884" s="7"/>
      <c r="Y884" s="7"/>
      <c r="Z884" s="7"/>
    </row>
    <row r="885" spans="1:26" ht="15.75" x14ac:dyDescent="0.25">
      <c r="A885" s="130"/>
      <c r="B885" s="7"/>
      <c r="C885" s="7"/>
      <c r="D885" s="7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7"/>
      <c r="V885" s="7"/>
      <c r="W885" s="7"/>
      <c r="X885" s="7"/>
      <c r="Y885" s="7"/>
      <c r="Z885" s="7"/>
    </row>
    <row r="886" spans="1:26" ht="15.75" x14ac:dyDescent="0.25">
      <c r="A886" s="130"/>
      <c r="B886" s="7"/>
      <c r="C886" s="7"/>
      <c r="D886" s="7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7"/>
      <c r="V886" s="7"/>
      <c r="W886" s="7"/>
      <c r="X886" s="7"/>
      <c r="Y886" s="7"/>
      <c r="Z886" s="7"/>
    </row>
    <row r="887" spans="1:26" ht="15.75" x14ac:dyDescent="0.25">
      <c r="A887" s="130"/>
      <c r="B887" s="7"/>
      <c r="C887" s="7"/>
      <c r="D887" s="7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7"/>
      <c r="V887" s="7"/>
      <c r="W887" s="7"/>
      <c r="X887" s="7"/>
      <c r="Y887" s="7"/>
      <c r="Z887" s="7"/>
    </row>
    <row r="888" spans="1:26" ht="15.75" x14ac:dyDescent="0.25">
      <c r="A888" s="130"/>
      <c r="B888" s="7"/>
      <c r="C888" s="7"/>
      <c r="D888" s="7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7"/>
      <c r="V888" s="7"/>
      <c r="W888" s="7"/>
      <c r="X888" s="7"/>
      <c r="Y888" s="7"/>
      <c r="Z888" s="7"/>
    </row>
    <row r="889" spans="1:26" ht="15.75" x14ac:dyDescent="0.25">
      <c r="A889" s="130"/>
      <c r="B889" s="7"/>
      <c r="C889" s="7"/>
      <c r="D889" s="7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7"/>
      <c r="V889" s="7"/>
      <c r="W889" s="7"/>
      <c r="X889" s="7"/>
      <c r="Y889" s="7"/>
      <c r="Z889" s="7"/>
    </row>
    <row r="890" spans="1:26" ht="15.75" x14ac:dyDescent="0.25">
      <c r="A890" s="130"/>
      <c r="B890" s="7"/>
      <c r="C890" s="7"/>
      <c r="D890" s="7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7"/>
      <c r="V890" s="7"/>
      <c r="W890" s="7"/>
      <c r="X890" s="7"/>
      <c r="Y890" s="7"/>
      <c r="Z890" s="7"/>
    </row>
    <row r="891" spans="1:26" ht="15.75" x14ac:dyDescent="0.25">
      <c r="A891" s="130"/>
      <c r="B891" s="7"/>
      <c r="C891" s="7"/>
      <c r="D891" s="7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7"/>
      <c r="V891" s="7"/>
      <c r="W891" s="7"/>
      <c r="X891" s="7"/>
      <c r="Y891" s="7"/>
      <c r="Z891" s="7"/>
    </row>
    <row r="892" spans="1:26" ht="15.75" x14ac:dyDescent="0.25">
      <c r="A892" s="130"/>
      <c r="B892" s="7"/>
      <c r="C892" s="7"/>
      <c r="D892" s="7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7"/>
      <c r="V892" s="7"/>
      <c r="W892" s="7"/>
      <c r="X892" s="7"/>
      <c r="Y892" s="7"/>
      <c r="Z892" s="7"/>
    </row>
    <row r="893" spans="1:26" ht="15.75" x14ac:dyDescent="0.25">
      <c r="A893" s="130"/>
      <c r="B893" s="7"/>
      <c r="C893" s="7"/>
      <c r="D893" s="7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7"/>
      <c r="V893" s="7"/>
      <c r="W893" s="7"/>
      <c r="X893" s="7"/>
      <c r="Y893" s="7"/>
      <c r="Z893" s="7"/>
    </row>
    <row r="894" spans="1:26" ht="15.75" x14ac:dyDescent="0.25">
      <c r="A894" s="130"/>
      <c r="B894" s="7"/>
      <c r="C894" s="7"/>
      <c r="D894" s="7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7"/>
      <c r="V894" s="7"/>
      <c r="W894" s="7"/>
      <c r="X894" s="7"/>
      <c r="Y894" s="7"/>
      <c r="Z894" s="7"/>
    </row>
    <row r="895" spans="1:26" ht="15.75" x14ac:dyDescent="0.25">
      <c r="A895" s="130"/>
      <c r="B895" s="7"/>
      <c r="C895" s="7"/>
      <c r="D895" s="7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7"/>
      <c r="V895" s="7"/>
      <c r="W895" s="7"/>
      <c r="X895" s="7"/>
      <c r="Y895" s="7"/>
      <c r="Z895" s="7"/>
    </row>
    <row r="896" spans="1:26" ht="15.75" x14ac:dyDescent="0.25">
      <c r="A896" s="130"/>
      <c r="B896" s="7"/>
      <c r="C896" s="7"/>
      <c r="D896" s="7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7"/>
      <c r="V896" s="7"/>
      <c r="W896" s="7"/>
      <c r="X896" s="7"/>
      <c r="Y896" s="7"/>
      <c r="Z896" s="7"/>
    </row>
    <row r="897" spans="1:26" ht="15.75" x14ac:dyDescent="0.25">
      <c r="A897" s="130"/>
      <c r="B897" s="7"/>
      <c r="C897" s="7"/>
      <c r="D897" s="7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7"/>
      <c r="V897" s="7"/>
      <c r="W897" s="7"/>
      <c r="X897" s="7"/>
      <c r="Y897" s="7"/>
      <c r="Z897" s="7"/>
    </row>
    <row r="898" spans="1:26" ht="15.75" x14ac:dyDescent="0.25">
      <c r="A898" s="130"/>
      <c r="B898" s="7"/>
      <c r="C898" s="7"/>
      <c r="D898" s="7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7"/>
      <c r="V898" s="7"/>
      <c r="W898" s="7"/>
      <c r="X898" s="7"/>
      <c r="Y898" s="7"/>
      <c r="Z898" s="7"/>
    </row>
    <row r="899" spans="1:26" ht="15.75" x14ac:dyDescent="0.25">
      <c r="A899" s="130"/>
      <c r="B899" s="7"/>
      <c r="C899" s="7"/>
      <c r="D899" s="7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7"/>
      <c r="V899" s="7"/>
      <c r="W899" s="7"/>
      <c r="X899" s="7"/>
      <c r="Y899" s="7"/>
      <c r="Z899" s="7"/>
    </row>
    <row r="900" spans="1:26" ht="15.75" x14ac:dyDescent="0.25">
      <c r="A900" s="130"/>
      <c r="B900" s="7"/>
      <c r="C900" s="7"/>
      <c r="D900" s="7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7"/>
      <c r="V900" s="7"/>
      <c r="W900" s="7"/>
      <c r="X900" s="7"/>
      <c r="Y900" s="7"/>
      <c r="Z900" s="7"/>
    </row>
    <row r="901" spans="1:26" ht="15.75" x14ac:dyDescent="0.25">
      <c r="A901" s="130"/>
      <c r="B901" s="7"/>
      <c r="C901" s="7"/>
      <c r="D901" s="7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7"/>
      <c r="V901" s="7"/>
      <c r="W901" s="7"/>
      <c r="X901" s="7"/>
      <c r="Y901" s="7"/>
      <c r="Z901" s="7"/>
    </row>
    <row r="902" spans="1:26" ht="15.75" x14ac:dyDescent="0.25">
      <c r="A902" s="130"/>
      <c r="B902" s="7"/>
      <c r="C902" s="7"/>
      <c r="D902" s="7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7"/>
      <c r="V902" s="7"/>
      <c r="W902" s="7"/>
      <c r="X902" s="7"/>
      <c r="Y902" s="7"/>
      <c r="Z902" s="7"/>
    </row>
    <row r="903" spans="1:26" ht="15.75" x14ac:dyDescent="0.25">
      <c r="A903" s="130"/>
      <c r="B903" s="7"/>
      <c r="C903" s="7"/>
      <c r="D903" s="7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7"/>
      <c r="V903" s="7"/>
      <c r="W903" s="7"/>
      <c r="X903" s="7"/>
      <c r="Y903" s="7"/>
      <c r="Z903" s="7"/>
    </row>
    <row r="904" spans="1:26" ht="15.75" x14ac:dyDescent="0.25">
      <c r="A904" s="130"/>
      <c r="B904" s="7"/>
      <c r="C904" s="7"/>
      <c r="D904" s="7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7"/>
      <c r="V904" s="7"/>
      <c r="W904" s="7"/>
      <c r="X904" s="7"/>
      <c r="Y904" s="7"/>
      <c r="Z904" s="7"/>
    </row>
    <row r="905" spans="1:26" ht="15.75" x14ac:dyDescent="0.25">
      <c r="A905" s="130"/>
      <c r="B905" s="7"/>
      <c r="C905" s="7"/>
      <c r="D905" s="7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7"/>
      <c r="V905" s="7"/>
      <c r="W905" s="7"/>
      <c r="X905" s="7"/>
      <c r="Y905" s="7"/>
      <c r="Z905" s="7"/>
    </row>
    <row r="906" spans="1:26" ht="15.75" x14ac:dyDescent="0.25">
      <c r="A906" s="130"/>
      <c r="B906" s="7"/>
      <c r="C906" s="7"/>
      <c r="D906" s="7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7"/>
      <c r="V906" s="7"/>
      <c r="W906" s="7"/>
      <c r="X906" s="7"/>
      <c r="Y906" s="7"/>
      <c r="Z906" s="7"/>
    </row>
    <row r="907" spans="1:26" ht="15.75" x14ac:dyDescent="0.25">
      <c r="A907" s="130"/>
      <c r="B907" s="7"/>
      <c r="C907" s="7"/>
      <c r="D907" s="7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7"/>
      <c r="V907" s="7"/>
      <c r="W907" s="7"/>
      <c r="X907" s="7"/>
      <c r="Y907" s="7"/>
      <c r="Z907" s="7"/>
    </row>
    <row r="908" spans="1:26" ht="15.75" x14ac:dyDescent="0.25">
      <c r="A908" s="130"/>
      <c r="B908" s="7"/>
      <c r="C908" s="7"/>
      <c r="D908" s="7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7"/>
      <c r="V908" s="7"/>
      <c r="W908" s="7"/>
      <c r="X908" s="7"/>
      <c r="Y908" s="7"/>
      <c r="Z908" s="7"/>
    </row>
    <row r="909" spans="1:26" ht="15.75" x14ac:dyDescent="0.25">
      <c r="A909" s="130"/>
      <c r="B909" s="7"/>
      <c r="C909" s="7"/>
      <c r="D909" s="7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7"/>
      <c r="V909" s="7"/>
      <c r="W909" s="7"/>
      <c r="X909" s="7"/>
      <c r="Y909" s="7"/>
      <c r="Z909" s="7"/>
    </row>
    <row r="910" spans="1:26" ht="15.75" x14ac:dyDescent="0.25">
      <c r="A910" s="130"/>
      <c r="B910" s="7"/>
      <c r="C910" s="7"/>
      <c r="D910" s="7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7"/>
      <c r="V910" s="7"/>
      <c r="W910" s="7"/>
      <c r="X910" s="7"/>
      <c r="Y910" s="7"/>
      <c r="Z910" s="7"/>
    </row>
    <row r="911" spans="1:26" ht="15.75" x14ac:dyDescent="0.25">
      <c r="A911" s="130"/>
      <c r="B911" s="7"/>
      <c r="C911" s="7"/>
      <c r="D911" s="7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7"/>
      <c r="V911" s="7"/>
      <c r="W911" s="7"/>
      <c r="X911" s="7"/>
      <c r="Y911" s="7"/>
      <c r="Z911" s="7"/>
    </row>
    <row r="912" spans="1:26" ht="15.75" x14ac:dyDescent="0.25">
      <c r="A912" s="130"/>
      <c r="B912" s="7"/>
      <c r="C912" s="7"/>
      <c r="D912" s="7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7"/>
      <c r="V912" s="7"/>
      <c r="W912" s="7"/>
      <c r="X912" s="7"/>
      <c r="Y912" s="7"/>
      <c r="Z912" s="7"/>
    </row>
    <row r="913" spans="1:26" ht="15.75" x14ac:dyDescent="0.25">
      <c r="A913" s="130"/>
      <c r="B913" s="7"/>
      <c r="C913" s="7"/>
      <c r="D913" s="7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7"/>
      <c r="V913" s="7"/>
      <c r="W913" s="7"/>
      <c r="X913" s="7"/>
      <c r="Y913" s="7"/>
      <c r="Z913" s="7"/>
    </row>
    <row r="914" spans="1:26" ht="15.75" x14ac:dyDescent="0.25">
      <c r="A914" s="130"/>
      <c r="B914" s="7"/>
      <c r="C914" s="7"/>
      <c r="D914" s="7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7"/>
      <c r="V914" s="7"/>
      <c r="W914" s="7"/>
      <c r="X914" s="7"/>
      <c r="Y914" s="7"/>
      <c r="Z914" s="7"/>
    </row>
    <row r="915" spans="1:26" ht="15.75" x14ac:dyDescent="0.25">
      <c r="A915" s="130"/>
      <c r="B915" s="7"/>
      <c r="C915" s="7"/>
      <c r="D915" s="7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7"/>
      <c r="V915" s="7"/>
      <c r="W915" s="7"/>
      <c r="X915" s="7"/>
      <c r="Y915" s="7"/>
      <c r="Z915" s="7"/>
    </row>
    <row r="916" spans="1:26" ht="15.75" x14ac:dyDescent="0.25">
      <c r="A916" s="130"/>
      <c r="B916" s="7"/>
      <c r="C916" s="7"/>
      <c r="D916" s="7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7"/>
      <c r="V916" s="7"/>
      <c r="W916" s="7"/>
      <c r="X916" s="7"/>
      <c r="Y916" s="7"/>
      <c r="Z916" s="7"/>
    </row>
    <row r="917" spans="1:26" ht="15.75" x14ac:dyDescent="0.25">
      <c r="A917" s="130"/>
      <c r="B917" s="7"/>
      <c r="C917" s="7"/>
      <c r="D917" s="7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7"/>
      <c r="V917" s="7"/>
      <c r="W917" s="7"/>
      <c r="X917" s="7"/>
      <c r="Y917" s="7"/>
      <c r="Z917" s="7"/>
    </row>
    <row r="918" spans="1:26" ht="15.75" x14ac:dyDescent="0.25">
      <c r="A918" s="130"/>
      <c r="B918" s="7"/>
      <c r="C918" s="7"/>
      <c r="D918" s="7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7"/>
      <c r="V918" s="7"/>
      <c r="W918" s="7"/>
      <c r="X918" s="7"/>
      <c r="Y918" s="7"/>
      <c r="Z918" s="7"/>
    </row>
    <row r="919" spans="1:26" ht="15.75" x14ac:dyDescent="0.25">
      <c r="A919" s="130"/>
      <c r="B919" s="7"/>
      <c r="C919" s="7"/>
      <c r="D919" s="7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7"/>
      <c r="V919" s="7"/>
      <c r="W919" s="7"/>
      <c r="X919" s="7"/>
      <c r="Y919" s="7"/>
      <c r="Z919" s="7"/>
    </row>
    <row r="920" spans="1:26" ht="15.75" x14ac:dyDescent="0.25">
      <c r="A920" s="130"/>
      <c r="B920" s="7"/>
      <c r="C920" s="7"/>
      <c r="D920" s="7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7"/>
      <c r="V920" s="7"/>
      <c r="W920" s="7"/>
      <c r="X920" s="7"/>
      <c r="Y920" s="7"/>
      <c r="Z920" s="7"/>
    </row>
    <row r="921" spans="1:26" ht="15.75" x14ac:dyDescent="0.25">
      <c r="A921" s="130"/>
      <c r="B921" s="7"/>
      <c r="C921" s="7"/>
      <c r="D921" s="7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7"/>
      <c r="V921" s="7"/>
      <c r="W921" s="7"/>
      <c r="X921" s="7"/>
      <c r="Y921" s="7"/>
      <c r="Z921" s="7"/>
    </row>
    <row r="922" spans="1:26" ht="15.75" x14ac:dyDescent="0.25">
      <c r="A922" s="130"/>
      <c r="B922" s="7"/>
      <c r="C922" s="7"/>
      <c r="D922" s="7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7"/>
      <c r="V922" s="7"/>
      <c r="W922" s="7"/>
      <c r="X922" s="7"/>
      <c r="Y922" s="7"/>
      <c r="Z922" s="7"/>
    </row>
    <row r="923" spans="1:26" ht="15.75" x14ac:dyDescent="0.25">
      <c r="A923" s="130"/>
      <c r="B923" s="7"/>
      <c r="C923" s="7"/>
      <c r="D923" s="7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7"/>
      <c r="V923" s="7"/>
      <c r="W923" s="7"/>
      <c r="X923" s="7"/>
      <c r="Y923" s="7"/>
      <c r="Z923" s="7"/>
    </row>
    <row r="924" spans="1:26" ht="15.75" x14ac:dyDescent="0.25">
      <c r="A924" s="130"/>
      <c r="B924" s="7"/>
      <c r="C924" s="7"/>
      <c r="D924" s="7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7"/>
      <c r="V924" s="7"/>
      <c r="W924" s="7"/>
      <c r="X924" s="7"/>
      <c r="Y924" s="7"/>
      <c r="Z924" s="7"/>
    </row>
    <row r="925" spans="1:26" ht="15.75" x14ac:dyDescent="0.25">
      <c r="A925" s="130"/>
      <c r="B925" s="7"/>
      <c r="C925" s="7"/>
      <c r="D925" s="7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7"/>
      <c r="V925" s="7"/>
      <c r="W925" s="7"/>
      <c r="X925" s="7"/>
      <c r="Y925" s="7"/>
      <c r="Z925" s="7"/>
    </row>
    <row r="926" spans="1:26" ht="15.75" x14ac:dyDescent="0.25">
      <c r="A926" s="130"/>
      <c r="B926" s="7"/>
      <c r="C926" s="7"/>
      <c r="D926" s="7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7"/>
      <c r="V926" s="7"/>
      <c r="W926" s="7"/>
      <c r="X926" s="7"/>
      <c r="Y926" s="7"/>
      <c r="Z926" s="7"/>
    </row>
    <row r="927" spans="1:26" ht="15.75" x14ac:dyDescent="0.25">
      <c r="A927" s="130"/>
      <c r="B927" s="7"/>
      <c r="C927" s="7"/>
      <c r="D927" s="7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7"/>
      <c r="V927" s="7"/>
      <c r="W927" s="7"/>
      <c r="X927" s="7"/>
      <c r="Y927" s="7"/>
      <c r="Z927" s="7"/>
    </row>
    <row r="928" spans="1:26" ht="15.75" x14ac:dyDescent="0.25">
      <c r="A928" s="130"/>
      <c r="B928" s="7"/>
      <c r="C928" s="7"/>
      <c r="D928" s="7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7"/>
      <c r="V928" s="7"/>
      <c r="W928" s="7"/>
      <c r="X928" s="7"/>
      <c r="Y928" s="7"/>
      <c r="Z928" s="7"/>
    </row>
    <row r="929" spans="1:26" ht="15.75" x14ac:dyDescent="0.25">
      <c r="A929" s="130"/>
      <c r="B929" s="7"/>
      <c r="C929" s="7"/>
      <c r="D929" s="7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7"/>
      <c r="V929" s="7"/>
      <c r="W929" s="7"/>
      <c r="X929" s="7"/>
      <c r="Y929" s="7"/>
      <c r="Z929" s="7"/>
    </row>
    <row r="930" spans="1:26" ht="15.75" x14ac:dyDescent="0.25">
      <c r="A930" s="130"/>
      <c r="B930" s="7"/>
      <c r="C930" s="7"/>
      <c r="D930" s="7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7"/>
      <c r="V930" s="7"/>
      <c r="W930" s="7"/>
      <c r="X930" s="7"/>
      <c r="Y930" s="7"/>
      <c r="Z930" s="7"/>
    </row>
    <row r="931" spans="1:26" ht="15.75" x14ac:dyDescent="0.25">
      <c r="A931" s="130"/>
      <c r="B931" s="7"/>
      <c r="C931" s="7"/>
      <c r="D931" s="7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7"/>
      <c r="V931" s="7"/>
      <c r="W931" s="7"/>
      <c r="X931" s="7"/>
      <c r="Y931" s="7"/>
      <c r="Z931" s="7"/>
    </row>
    <row r="932" spans="1:26" ht="15.75" x14ac:dyDescent="0.25">
      <c r="A932" s="130"/>
      <c r="B932" s="7"/>
      <c r="C932" s="7"/>
      <c r="D932" s="7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7"/>
      <c r="V932" s="7"/>
      <c r="W932" s="7"/>
      <c r="X932" s="7"/>
      <c r="Y932" s="7"/>
      <c r="Z932" s="7"/>
    </row>
    <row r="933" spans="1:26" ht="15.75" x14ac:dyDescent="0.25">
      <c r="A933" s="130"/>
      <c r="B933" s="7"/>
      <c r="C933" s="7"/>
      <c r="D933" s="7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7"/>
      <c r="V933" s="7"/>
      <c r="W933" s="7"/>
      <c r="X933" s="7"/>
      <c r="Y933" s="7"/>
      <c r="Z933" s="7"/>
    </row>
    <row r="934" spans="1:26" ht="15.75" x14ac:dyDescent="0.25">
      <c r="A934" s="130"/>
      <c r="B934" s="7"/>
      <c r="C934" s="7"/>
      <c r="D934" s="7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7"/>
      <c r="V934" s="7"/>
      <c r="W934" s="7"/>
      <c r="X934" s="7"/>
      <c r="Y934" s="7"/>
      <c r="Z934" s="7"/>
    </row>
    <row r="935" spans="1:26" ht="15.75" x14ac:dyDescent="0.25">
      <c r="A935" s="130"/>
      <c r="B935" s="7"/>
      <c r="C935" s="7"/>
      <c r="D935" s="7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7"/>
      <c r="V935" s="7"/>
      <c r="W935" s="7"/>
      <c r="X935" s="7"/>
      <c r="Y935" s="7"/>
      <c r="Z935" s="7"/>
    </row>
    <row r="936" spans="1:26" ht="15.75" x14ac:dyDescent="0.25">
      <c r="A936" s="130"/>
      <c r="B936" s="7"/>
      <c r="C936" s="7"/>
      <c r="D936" s="7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7"/>
      <c r="V936" s="7"/>
      <c r="W936" s="7"/>
      <c r="X936" s="7"/>
      <c r="Y936" s="7"/>
      <c r="Z936" s="7"/>
    </row>
    <row r="937" spans="1:26" ht="15.75" x14ac:dyDescent="0.25">
      <c r="A937" s="130"/>
      <c r="B937" s="7"/>
      <c r="C937" s="7"/>
      <c r="D937" s="7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7"/>
      <c r="V937" s="7"/>
      <c r="W937" s="7"/>
      <c r="X937" s="7"/>
      <c r="Y937" s="7"/>
      <c r="Z937" s="7"/>
    </row>
    <row r="938" spans="1:26" ht="15.75" x14ac:dyDescent="0.25">
      <c r="A938" s="130"/>
      <c r="B938" s="7"/>
      <c r="C938" s="7"/>
      <c r="D938" s="7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7"/>
      <c r="V938" s="7"/>
      <c r="W938" s="7"/>
      <c r="X938" s="7"/>
      <c r="Y938" s="7"/>
      <c r="Z938" s="7"/>
    </row>
    <row r="939" spans="1:26" ht="15.75" x14ac:dyDescent="0.25">
      <c r="A939" s="130"/>
      <c r="B939" s="7"/>
      <c r="C939" s="7"/>
      <c r="D939" s="7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7"/>
      <c r="V939" s="7"/>
      <c r="W939" s="7"/>
      <c r="X939" s="7"/>
      <c r="Y939" s="7"/>
      <c r="Z939" s="7"/>
    </row>
    <row r="940" spans="1:26" ht="15.75" x14ac:dyDescent="0.25">
      <c r="A940" s="130"/>
      <c r="B940" s="7"/>
      <c r="C940" s="7"/>
      <c r="D940" s="7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7"/>
      <c r="V940" s="7"/>
      <c r="W940" s="7"/>
      <c r="X940" s="7"/>
      <c r="Y940" s="7"/>
      <c r="Z940" s="7"/>
    </row>
    <row r="941" spans="1:26" ht="15.75" x14ac:dyDescent="0.25">
      <c r="A941" s="130"/>
      <c r="B941" s="7"/>
      <c r="C941" s="7"/>
      <c r="D941" s="7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7"/>
      <c r="V941" s="7"/>
      <c r="W941" s="7"/>
      <c r="X941" s="7"/>
      <c r="Y941" s="7"/>
      <c r="Z941" s="7"/>
    </row>
    <row r="942" spans="1:26" ht="15.75" x14ac:dyDescent="0.25">
      <c r="A942" s="130"/>
      <c r="B942" s="7"/>
      <c r="C942" s="7"/>
      <c r="D942" s="7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7"/>
      <c r="V942" s="7"/>
      <c r="W942" s="7"/>
      <c r="X942" s="7"/>
      <c r="Y942" s="7"/>
      <c r="Z942" s="7"/>
    </row>
    <row r="943" spans="1:26" ht="15.75" x14ac:dyDescent="0.25">
      <c r="A943" s="130"/>
      <c r="B943" s="7"/>
      <c r="C943" s="7"/>
      <c r="D943" s="7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7"/>
      <c r="V943" s="7"/>
      <c r="W943" s="7"/>
      <c r="X943" s="7"/>
      <c r="Y943" s="7"/>
      <c r="Z943" s="7"/>
    </row>
    <row r="944" spans="1:26" ht="15.75" x14ac:dyDescent="0.25">
      <c r="A944" s="130"/>
      <c r="B944" s="7"/>
      <c r="C944" s="7"/>
      <c r="D944" s="7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7"/>
      <c r="V944" s="7"/>
      <c r="W944" s="7"/>
      <c r="X944" s="7"/>
      <c r="Y944" s="7"/>
      <c r="Z944" s="7"/>
    </row>
    <row r="945" spans="1:26" ht="15.75" x14ac:dyDescent="0.25">
      <c r="A945" s="130"/>
      <c r="B945" s="7"/>
      <c r="C945" s="7"/>
      <c r="D945" s="7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7"/>
      <c r="V945" s="7"/>
      <c r="W945" s="7"/>
      <c r="X945" s="7"/>
      <c r="Y945" s="7"/>
      <c r="Z945" s="7"/>
    </row>
    <row r="946" spans="1:26" ht="15.75" x14ac:dyDescent="0.25">
      <c r="A946" s="130"/>
      <c r="B946" s="7"/>
      <c r="C946" s="7"/>
      <c r="D946" s="7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7"/>
      <c r="V946" s="7"/>
      <c r="W946" s="7"/>
      <c r="X946" s="7"/>
      <c r="Y946" s="7"/>
      <c r="Z946" s="7"/>
    </row>
    <row r="947" spans="1:26" ht="15.75" x14ac:dyDescent="0.25">
      <c r="A947" s="130"/>
      <c r="B947" s="7"/>
      <c r="C947" s="7"/>
      <c r="D947" s="7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7"/>
      <c r="V947" s="7"/>
      <c r="W947" s="7"/>
      <c r="X947" s="7"/>
      <c r="Y947" s="7"/>
      <c r="Z947" s="7"/>
    </row>
    <row r="948" spans="1:26" ht="15.75" x14ac:dyDescent="0.25">
      <c r="A948" s="130"/>
      <c r="B948" s="7"/>
      <c r="C948" s="7"/>
      <c r="D948" s="7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7"/>
      <c r="V948" s="7"/>
      <c r="W948" s="7"/>
      <c r="X948" s="7"/>
      <c r="Y948" s="7"/>
      <c r="Z948" s="7"/>
    </row>
    <row r="949" spans="1:26" ht="15.75" x14ac:dyDescent="0.25">
      <c r="A949" s="130"/>
      <c r="B949" s="7"/>
      <c r="C949" s="7"/>
      <c r="D949" s="7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7"/>
      <c r="V949" s="7"/>
      <c r="W949" s="7"/>
      <c r="X949" s="7"/>
      <c r="Y949" s="7"/>
      <c r="Z949" s="7"/>
    </row>
    <row r="950" spans="1:26" ht="15.75" x14ac:dyDescent="0.25">
      <c r="A950" s="130"/>
      <c r="B950" s="7"/>
      <c r="C950" s="7"/>
      <c r="D950" s="7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7"/>
      <c r="V950" s="7"/>
      <c r="W950" s="7"/>
      <c r="X950" s="7"/>
      <c r="Y950" s="7"/>
      <c r="Z950" s="7"/>
    </row>
    <row r="951" spans="1:26" ht="15.75" x14ac:dyDescent="0.25">
      <c r="A951" s="130"/>
      <c r="B951" s="7"/>
      <c r="C951" s="7"/>
      <c r="D951" s="7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7"/>
      <c r="V951" s="7"/>
      <c r="W951" s="7"/>
      <c r="X951" s="7"/>
      <c r="Y951" s="7"/>
      <c r="Z951" s="7"/>
    </row>
    <row r="952" spans="1:26" ht="15.75" x14ac:dyDescent="0.25">
      <c r="A952" s="130"/>
      <c r="B952" s="7"/>
      <c r="C952" s="7"/>
      <c r="D952" s="7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7"/>
      <c r="V952" s="7"/>
      <c r="W952" s="7"/>
      <c r="X952" s="7"/>
      <c r="Y952" s="7"/>
      <c r="Z952" s="7"/>
    </row>
    <row r="953" spans="1:26" ht="15.75" x14ac:dyDescent="0.25">
      <c r="A953" s="130"/>
      <c r="B953" s="7"/>
      <c r="C953" s="7"/>
      <c r="D953" s="7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7"/>
      <c r="V953" s="7"/>
      <c r="W953" s="7"/>
      <c r="X953" s="7"/>
      <c r="Y953" s="7"/>
      <c r="Z953" s="7"/>
    </row>
    <row r="954" spans="1:26" ht="15.75" x14ac:dyDescent="0.25">
      <c r="A954" s="130"/>
      <c r="B954" s="7"/>
      <c r="C954" s="7"/>
      <c r="D954" s="7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7"/>
      <c r="V954" s="7"/>
      <c r="W954" s="7"/>
      <c r="X954" s="7"/>
      <c r="Y954" s="7"/>
      <c r="Z954" s="7"/>
    </row>
    <row r="955" spans="1:26" ht="15.75" x14ac:dyDescent="0.25">
      <c r="A955" s="130"/>
      <c r="B955" s="7"/>
      <c r="C955" s="7"/>
      <c r="D955" s="7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7"/>
      <c r="V955" s="7"/>
      <c r="W955" s="7"/>
      <c r="X955" s="7"/>
      <c r="Y955" s="7"/>
      <c r="Z955" s="7"/>
    </row>
    <row r="956" spans="1:26" ht="15.75" x14ac:dyDescent="0.25">
      <c r="A956" s="130"/>
      <c r="B956" s="7"/>
      <c r="C956" s="7"/>
      <c r="D956" s="7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7"/>
      <c r="V956" s="7"/>
      <c r="W956" s="7"/>
      <c r="X956" s="7"/>
      <c r="Y956" s="7"/>
      <c r="Z956" s="7"/>
    </row>
    <row r="957" spans="1:26" ht="15.75" x14ac:dyDescent="0.25">
      <c r="A957" s="130"/>
      <c r="B957" s="7"/>
      <c r="C957" s="7"/>
      <c r="D957" s="7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7"/>
      <c r="V957" s="7"/>
      <c r="W957" s="7"/>
      <c r="X957" s="7"/>
      <c r="Y957" s="7"/>
      <c r="Z957" s="7"/>
    </row>
    <row r="958" spans="1:26" ht="15.75" x14ac:dyDescent="0.25">
      <c r="A958" s="130"/>
      <c r="B958" s="7"/>
      <c r="C958" s="7"/>
      <c r="D958" s="7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7"/>
      <c r="V958" s="7"/>
      <c r="W958" s="7"/>
      <c r="X958" s="7"/>
      <c r="Y958" s="7"/>
      <c r="Z958" s="7"/>
    </row>
    <row r="959" spans="1:26" ht="15.75" x14ac:dyDescent="0.25">
      <c r="A959" s="130"/>
      <c r="B959" s="7"/>
      <c r="C959" s="7"/>
      <c r="D959" s="7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7"/>
      <c r="V959" s="7"/>
      <c r="W959" s="7"/>
      <c r="X959" s="7"/>
      <c r="Y959" s="7"/>
      <c r="Z959" s="7"/>
    </row>
    <row r="960" spans="1:26" ht="15.75" x14ac:dyDescent="0.25">
      <c r="A960" s="130"/>
      <c r="B960" s="7"/>
      <c r="C960" s="7"/>
      <c r="D960" s="7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7"/>
      <c r="V960" s="7"/>
      <c r="W960" s="7"/>
      <c r="X960" s="7"/>
      <c r="Y960" s="7"/>
      <c r="Z960" s="7"/>
    </row>
    <row r="961" spans="1:26" ht="15.75" x14ac:dyDescent="0.25">
      <c r="A961" s="130"/>
      <c r="B961" s="7"/>
      <c r="C961" s="7"/>
      <c r="D961" s="7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7"/>
      <c r="V961" s="7"/>
      <c r="W961" s="7"/>
      <c r="X961" s="7"/>
      <c r="Y961" s="7"/>
      <c r="Z961" s="7"/>
    </row>
    <row r="962" spans="1:26" ht="15.75" x14ac:dyDescent="0.25">
      <c r="A962" s="130"/>
      <c r="B962" s="7"/>
      <c r="C962" s="7"/>
      <c r="D962" s="7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7"/>
      <c r="V962" s="7"/>
      <c r="W962" s="7"/>
      <c r="X962" s="7"/>
      <c r="Y962" s="7"/>
      <c r="Z962" s="7"/>
    </row>
    <row r="963" spans="1:26" ht="15.75" x14ac:dyDescent="0.25">
      <c r="A963" s="130"/>
      <c r="B963" s="7"/>
      <c r="C963" s="7"/>
      <c r="D963" s="7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7"/>
      <c r="V963" s="7"/>
      <c r="W963" s="7"/>
      <c r="X963" s="7"/>
      <c r="Y963" s="7"/>
      <c r="Z963" s="7"/>
    </row>
    <row r="964" spans="1:26" ht="15.75" x14ac:dyDescent="0.25">
      <c r="A964" s="130"/>
      <c r="B964" s="7"/>
      <c r="C964" s="7"/>
      <c r="D964" s="7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7"/>
      <c r="V964" s="7"/>
      <c r="W964" s="7"/>
      <c r="X964" s="7"/>
      <c r="Y964" s="7"/>
      <c r="Z964" s="7"/>
    </row>
    <row r="965" spans="1:26" ht="15.75" x14ac:dyDescent="0.25">
      <c r="A965" s="130"/>
      <c r="B965" s="7"/>
      <c r="C965" s="7"/>
      <c r="D965" s="7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7"/>
      <c r="V965" s="7"/>
      <c r="W965" s="7"/>
      <c r="X965" s="7"/>
      <c r="Y965" s="7"/>
      <c r="Z965" s="7"/>
    </row>
    <row r="966" spans="1:26" ht="15.75" x14ac:dyDescent="0.25">
      <c r="A966" s="130"/>
      <c r="B966" s="7"/>
      <c r="C966" s="7"/>
      <c r="D966" s="7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7"/>
      <c r="V966" s="7"/>
      <c r="W966" s="7"/>
      <c r="X966" s="7"/>
      <c r="Y966" s="7"/>
      <c r="Z966" s="7"/>
    </row>
    <row r="967" spans="1:26" ht="15.75" x14ac:dyDescent="0.25">
      <c r="A967" s="130"/>
      <c r="B967" s="7"/>
      <c r="C967" s="7"/>
      <c r="D967" s="7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7"/>
      <c r="V967" s="7"/>
      <c r="W967" s="7"/>
      <c r="X967" s="7"/>
      <c r="Y967" s="7"/>
      <c r="Z967" s="7"/>
    </row>
    <row r="968" spans="1:26" ht="15.75" x14ac:dyDescent="0.25">
      <c r="A968" s="130"/>
      <c r="B968" s="7"/>
      <c r="C968" s="7"/>
      <c r="D968" s="7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7"/>
      <c r="V968" s="7"/>
      <c r="W968" s="7"/>
      <c r="X968" s="7"/>
      <c r="Y968" s="7"/>
      <c r="Z968" s="7"/>
    </row>
    <row r="969" spans="1:26" ht="15.75" x14ac:dyDescent="0.25">
      <c r="A969" s="130"/>
      <c r="B969" s="7"/>
      <c r="C969" s="7"/>
      <c r="D969" s="7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7"/>
      <c r="V969" s="7"/>
      <c r="W969" s="7"/>
      <c r="X969" s="7"/>
      <c r="Y969" s="7"/>
      <c r="Z969" s="7"/>
    </row>
    <row r="970" spans="1:26" ht="15.75" x14ac:dyDescent="0.25">
      <c r="A970" s="130"/>
      <c r="B970" s="7"/>
      <c r="C970" s="7"/>
      <c r="D970" s="7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7"/>
      <c r="V970" s="7"/>
      <c r="W970" s="7"/>
      <c r="X970" s="7"/>
      <c r="Y970" s="7"/>
      <c r="Z970" s="7"/>
    </row>
    <row r="971" spans="1:26" ht="15.75" x14ac:dyDescent="0.25">
      <c r="A971" s="130"/>
      <c r="B971" s="7"/>
      <c r="C971" s="7"/>
      <c r="D971" s="7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7"/>
      <c r="V971" s="7"/>
      <c r="W971" s="7"/>
      <c r="X971" s="7"/>
      <c r="Y971" s="7"/>
      <c r="Z971" s="7"/>
    </row>
    <row r="972" spans="1:26" ht="15.75" x14ac:dyDescent="0.25">
      <c r="A972" s="130"/>
      <c r="B972" s="7"/>
      <c r="C972" s="7"/>
      <c r="D972" s="7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7"/>
      <c r="V972" s="7"/>
      <c r="W972" s="7"/>
      <c r="X972" s="7"/>
      <c r="Y972" s="7"/>
      <c r="Z972" s="7"/>
    </row>
    <row r="973" spans="1:26" ht="15.75" x14ac:dyDescent="0.25">
      <c r="A973" s="130"/>
      <c r="B973" s="7"/>
      <c r="C973" s="7"/>
      <c r="D973" s="7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7"/>
      <c r="V973" s="7"/>
      <c r="W973" s="7"/>
      <c r="X973" s="7"/>
      <c r="Y973" s="7"/>
      <c r="Z973" s="7"/>
    </row>
    <row r="974" spans="1:26" ht="15.75" x14ac:dyDescent="0.25">
      <c r="A974" s="130"/>
      <c r="B974" s="7"/>
      <c r="C974" s="7"/>
      <c r="D974" s="7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7"/>
      <c r="V974" s="7"/>
      <c r="W974" s="7"/>
      <c r="X974" s="7"/>
      <c r="Y974" s="7"/>
      <c r="Z974" s="7"/>
    </row>
    <row r="975" spans="1:26" ht="15.75" x14ac:dyDescent="0.25">
      <c r="A975" s="130"/>
      <c r="B975" s="7"/>
      <c r="C975" s="7"/>
      <c r="D975" s="7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7"/>
      <c r="V975" s="7"/>
      <c r="W975" s="7"/>
      <c r="X975" s="7"/>
      <c r="Y975" s="7"/>
      <c r="Z975" s="7"/>
    </row>
    <row r="976" spans="1:26" ht="15.75" x14ac:dyDescent="0.25">
      <c r="A976" s="130"/>
      <c r="B976" s="7"/>
      <c r="C976" s="7"/>
      <c r="D976" s="7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7"/>
      <c r="V976" s="7"/>
      <c r="W976" s="7"/>
      <c r="X976" s="7"/>
      <c r="Y976" s="7"/>
      <c r="Z976" s="7"/>
    </row>
    <row r="977" spans="1:26" ht="15.75" x14ac:dyDescent="0.25">
      <c r="A977" s="130"/>
      <c r="B977" s="7"/>
      <c r="C977" s="7"/>
      <c r="D977" s="7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7"/>
      <c r="V977" s="7"/>
      <c r="W977" s="7"/>
      <c r="X977" s="7"/>
      <c r="Y977" s="7"/>
      <c r="Z977" s="7"/>
    </row>
    <row r="978" spans="1:26" ht="15.75" x14ac:dyDescent="0.25">
      <c r="A978" s="130"/>
      <c r="B978" s="7"/>
      <c r="C978" s="7"/>
      <c r="D978" s="7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7"/>
      <c r="V978" s="7"/>
      <c r="W978" s="7"/>
      <c r="X978" s="7"/>
      <c r="Y978" s="7"/>
      <c r="Z978" s="7"/>
    </row>
    <row r="979" spans="1:26" ht="15.75" x14ac:dyDescent="0.25">
      <c r="A979" s="130"/>
      <c r="B979" s="7"/>
      <c r="C979" s="7"/>
      <c r="D979" s="7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7"/>
      <c r="V979" s="7"/>
      <c r="W979" s="7"/>
      <c r="X979" s="7"/>
      <c r="Y979" s="7"/>
      <c r="Z979" s="7"/>
    </row>
    <row r="980" spans="1:26" ht="15.75" x14ac:dyDescent="0.25">
      <c r="A980" s="130"/>
      <c r="B980" s="7"/>
      <c r="C980" s="7"/>
      <c r="D980" s="7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7"/>
      <c r="V980" s="7"/>
      <c r="W980" s="7"/>
      <c r="X980" s="7"/>
      <c r="Y980" s="7"/>
      <c r="Z980" s="7"/>
    </row>
    <row r="981" spans="1:26" ht="15.75" x14ac:dyDescent="0.25">
      <c r="A981" s="130"/>
      <c r="B981" s="7"/>
      <c r="C981" s="7"/>
      <c r="D981" s="7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7"/>
      <c r="V981" s="7"/>
      <c r="W981" s="7"/>
      <c r="X981" s="7"/>
      <c r="Y981" s="7"/>
      <c r="Z981" s="7"/>
    </row>
    <row r="982" spans="1:26" ht="15.75" x14ac:dyDescent="0.25">
      <c r="A982" s="130"/>
      <c r="B982" s="7"/>
      <c r="C982" s="7"/>
      <c r="D982" s="7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7"/>
      <c r="V982" s="7"/>
      <c r="W982" s="7"/>
      <c r="X982" s="7"/>
      <c r="Y982" s="7"/>
      <c r="Z982" s="7"/>
    </row>
    <row r="983" spans="1:26" ht="15.75" x14ac:dyDescent="0.25">
      <c r="A983" s="130"/>
      <c r="B983" s="7"/>
      <c r="C983" s="7"/>
      <c r="D983" s="7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7"/>
      <c r="V983" s="7"/>
      <c r="W983" s="7"/>
      <c r="X983" s="7"/>
      <c r="Y983" s="7"/>
      <c r="Z983" s="7"/>
    </row>
    <row r="984" spans="1:26" ht="15.75" x14ac:dyDescent="0.25">
      <c r="A984" s="130"/>
      <c r="B984" s="7"/>
      <c r="C984" s="7"/>
      <c r="D984" s="7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7"/>
      <c r="V984" s="7"/>
      <c r="W984" s="7"/>
      <c r="X984" s="7"/>
      <c r="Y984" s="7"/>
      <c r="Z984" s="7"/>
    </row>
    <row r="985" spans="1:26" ht="15.75" x14ac:dyDescent="0.25">
      <c r="A985" s="130"/>
      <c r="B985" s="7"/>
      <c r="C985" s="7"/>
      <c r="D985" s="7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7"/>
      <c r="V985" s="7"/>
      <c r="W985" s="7"/>
      <c r="X985" s="7"/>
      <c r="Y985" s="7"/>
      <c r="Z985" s="7"/>
    </row>
    <row r="986" spans="1:26" ht="15.75" x14ac:dyDescent="0.25">
      <c r="A986" s="130"/>
      <c r="B986" s="7"/>
      <c r="C986" s="7"/>
      <c r="D986" s="7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7"/>
      <c r="V986" s="7"/>
      <c r="W986" s="7"/>
      <c r="X986" s="7"/>
      <c r="Y986" s="7"/>
      <c r="Z986" s="7"/>
    </row>
    <row r="987" spans="1:26" ht="15.75" x14ac:dyDescent="0.25">
      <c r="A987" s="130"/>
      <c r="B987" s="7"/>
      <c r="C987" s="7"/>
      <c r="D987" s="7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7"/>
      <c r="V987" s="7"/>
      <c r="W987" s="7"/>
      <c r="X987" s="7"/>
      <c r="Y987" s="7"/>
      <c r="Z987" s="7"/>
    </row>
    <row r="988" spans="1:26" ht="15.75" x14ac:dyDescent="0.25">
      <c r="A988" s="130"/>
      <c r="B988" s="7"/>
      <c r="C988" s="7"/>
      <c r="D988" s="7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7"/>
      <c r="V988" s="7"/>
      <c r="W988" s="7"/>
      <c r="X988" s="7"/>
      <c r="Y988" s="7"/>
      <c r="Z988" s="7"/>
    </row>
    <row r="989" spans="1:26" ht="15.75" x14ac:dyDescent="0.25">
      <c r="A989" s="130"/>
      <c r="B989" s="7"/>
      <c r="C989" s="7"/>
      <c r="D989" s="7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7"/>
      <c r="V989" s="7"/>
      <c r="W989" s="7"/>
      <c r="X989" s="7"/>
      <c r="Y989" s="7"/>
      <c r="Z989" s="7"/>
    </row>
    <row r="990" spans="1:26" ht="15.75" x14ac:dyDescent="0.25">
      <c r="A990" s="130"/>
      <c r="B990" s="7"/>
      <c r="C990" s="7"/>
      <c r="D990" s="7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7"/>
      <c r="V990" s="7"/>
      <c r="W990" s="7"/>
      <c r="X990" s="7"/>
      <c r="Y990" s="7"/>
      <c r="Z990" s="7"/>
    </row>
    <row r="991" spans="1:26" ht="15.75" x14ac:dyDescent="0.25">
      <c r="A991" s="130"/>
      <c r="B991" s="7"/>
      <c r="C991" s="7"/>
      <c r="D991" s="7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7"/>
      <c r="V991" s="7"/>
      <c r="W991" s="7"/>
      <c r="X991" s="7"/>
      <c r="Y991" s="7"/>
      <c r="Z991" s="7"/>
    </row>
    <row r="992" spans="1:26" ht="15.75" x14ac:dyDescent="0.25">
      <c r="A992" s="130"/>
      <c r="B992" s="7"/>
      <c r="C992" s="7"/>
      <c r="D992" s="7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7"/>
      <c r="V992" s="7"/>
      <c r="W992" s="7"/>
      <c r="X992" s="7"/>
      <c r="Y992" s="7"/>
      <c r="Z992" s="7"/>
    </row>
    <row r="993" spans="1:26" ht="15.75" x14ac:dyDescent="0.25">
      <c r="A993" s="130"/>
      <c r="B993" s="7"/>
      <c r="C993" s="7"/>
      <c r="D993" s="7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7"/>
      <c r="V993" s="7"/>
      <c r="W993" s="7"/>
      <c r="X993" s="7"/>
      <c r="Y993" s="7"/>
      <c r="Z993" s="7"/>
    </row>
    <row r="994" spans="1:26" ht="15.75" x14ac:dyDescent="0.25">
      <c r="A994" s="130"/>
      <c r="B994" s="7"/>
      <c r="C994" s="7"/>
      <c r="D994" s="7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7"/>
      <c r="V994" s="7"/>
      <c r="W994" s="7"/>
      <c r="X994" s="7"/>
      <c r="Y994" s="7"/>
      <c r="Z994" s="7"/>
    </row>
    <row r="995" spans="1:26" ht="15.75" x14ac:dyDescent="0.25">
      <c r="A995" s="130"/>
      <c r="B995" s="7"/>
      <c r="C995" s="7"/>
      <c r="D995" s="7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7"/>
      <c r="V995" s="7"/>
      <c r="W995" s="7"/>
      <c r="X995" s="7"/>
      <c r="Y995" s="7"/>
      <c r="Z995" s="7"/>
    </row>
    <row r="996" spans="1:26" ht="15.75" x14ac:dyDescent="0.25">
      <c r="A996" s="130"/>
      <c r="B996" s="7"/>
      <c r="C996" s="7"/>
      <c r="D996" s="7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7"/>
      <c r="V996" s="7"/>
      <c r="W996" s="7"/>
      <c r="X996" s="7"/>
      <c r="Y996" s="7"/>
      <c r="Z996" s="7"/>
    </row>
    <row r="997" spans="1:26" ht="15.75" x14ac:dyDescent="0.25">
      <c r="A997" s="130"/>
      <c r="B997" s="7"/>
      <c r="C997" s="7"/>
      <c r="D997" s="7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7"/>
      <c r="V997" s="7"/>
      <c r="W997" s="7"/>
      <c r="X997" s="7"/>
      <c r="Y997" s="7"/>
      <c r="Z997" s="7"/>
    </row>
    <row r="998" spans="1:26" ht="15.75" x14ac:dyDescent="0.25">
      <c r="A998" s="130"/>
      <c r="B998" s="7"/>
      <c r="C998" s="7"/>
      <c r="D998" s="7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7"/>
      <c r="V998" s="7"/>
      <c r="W998" s="7"/>
      <c r="X998" s="7"/>
      <c r="Y998" s="7"/>
      <c r="Z998" s="7"/>
    </row>
    <row r="999" spans="1:26" ht="15.75" x14ac:dyDescent="0.25">
      <c r="A999" s="130"/>
      <c r="B999" s="7"/>
      <c r="C999" s="7"/>
      <c r="D999" s="7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7"/>
      <c r="V999" s="7"/>
      <c r="W999" s="7"/>
      <c r="X999" s="7"/>
      <c r="Y999" s="7"/>
      <c r="Z999" s="7"/>
    </row>
    <row r="1000" spans="1:26" ht="15.75" x14ac:dyDescent="0.25">
      <c r="A1000" s="130"/>
      <c r="B1000" s="7"/>
      <c r="C1000" s="7"/>
      <c r="D1000" s="7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7"/>
      <c r="V1000" s="7"/>
      <c r="W1000" s="7"/>
      <c r="X1000" s="7"/>
      <c r="Y1000" s="7"/>
      <c r="Z1000" s="7"/>
    </row>
  </sheetData>
  <mergeCells count="8">
    <mergeCell ref="A43:B43"/>
    <mergeCell ref="A45:E45"/>
    <mergeCell ref="A49:E49"/>
    <mergeCell ref="A1:E1"/>
    <mergeCell ref="A2:B2"/>
    <mergeCell ref="A25:B25"/>
    <mergeCell ref="A27:E27"/>
    <mergeCell ref="A28:B28"/>
  </mergeCells>
  <printOptions horizontalCentered="1"/>
  <pageMargins left="0.70866141732283472" right="0.70866141732283472" top="0.74803149606299213" bottom="0.74803149606299213" header="0" footer="0"/>
  <pageSetup paperSize="9" scale="80" orientation="portrait"/>
  <headerFooter>
    <oddHeader>&amp;CMartonvásár Város Önkormányzat 2020. évi költségvetésének pénzügyi mérlege&amp;R 1. melléklet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5.375" customWidth="1"/>
    <col min="2" max="2" width="6.25" customWidth="1"/>
    <col min="3" max="3" width="21.875" customWidth="1"/>
    <col min="4" max="4" width="7.75" customWidth="1"/>
    <col min="5" max="5" width="5.625" customWidth="1"/>
    <col min="6" max="6" width="10.625" customWidth="1"/>
    <col min="7" max="7" width="7.75" customWidth="1"/>
    <col min="8" max="8" width="5.875" customWidth="1"/>
    <col min="9" max="9" width="9.5" customWidth="1"/>
    <col min="10" max="10" width="7.75" customWidth="1"/>
    <col min="11" max="11" width="6.25" customWidth="1"/>
    <col min="12" max="12" width="5.625" customWidth="1"/>
    <col min="13" max="13" width="5.75" customWidth="1"/>
    <col min="14" max="15" width="6" customWidth="1"/>
    <col min="16" max="16" width="7.75" customWidth="1"/>
    <col min="17" max="18" width="5.875" customWidth="1"/>
    <col min="19" max="26" width="7.625" customWidth="1"/>
  </cols>
  <sheetData>
    <row r="1" spans="1:26" ht="14.25" customHeight="1" x14ac:dyDescent="0.25">
      <c r="A1" s="491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869" t="s">
        <v>414</v>
      </c>
      <c r="Q1" s="762"/>
      <c r="R1" s="762"/>
      <c r="S1" s="27"/>
      <c r="T1" s="27"/>
      <c r="U1" s="27"/>
      <c r="V1" s="27"/>
      <c r="W1" s="27"/>
      <c r="X1" s="27"/>
      <c r="Y1" s="27"/>
      <c r="Z1" s="27"/>
    </row>
    <row r="2" spans="1:26" ht="40.5" customHeight="1" x14ac:dyDescent="0.25">
      <c r="A2" s="803" t="s">
        <v>118</v>
      </c>
      <c r="B2" s="805" t="s">
        <v>63</v>
      </c>
      <c r="C2" s="806"/>
      <c r="D2" s="871" t="s">
        <v>278</v>
      </c>
      <c r="E2" s="860"/>
      <c r="F2" s="806"/>
      <c r="G2" s="847" t="s">
        <v>694</v>
      </c>
      <c r="H2" s="766"/>
      <c r="I2" s="754"/>
      <c r="J2" s="847" t="s">
        <v>695</v>
      </c>
      <c r="K2" s="766"/>
      <c r="L2" s="754"/>
      <c r="M2" s="847" t="s">
        <v>696</v>
      </c>
      <c r="N2" s="766"/>
      <c r="O2" s="754"/>
      <c r="P2" s="847" t="s">
        <v>597</v>
      </c>
      <c r="Q2" s="766"/>
      <c r="R2" s="754"/>
      <c r="S2" s="27"/>
      <c r="T2" s="27"/>
      <c r="U2" s="27"/>
      <c r="V2" s="27"/>
      <c r="W2" s="27"/>
      <c r="X2" s="27"/>
      <c r="Y2" s="27"/>
      <c r="Z2" s="27"/>
    </row>
    <row r="3" spans="1:26" ht="15" customHeight="1" x14ac:dyDescent="0.25">
      <c r="A3" s="804"/>
      <c r="B3" s="807"/>
      <c r="C3" s="798"/>
      <c r="D3" s="808"/>
      <c r="E3" s="762"/>
      <c r="F3" s="796"/>
      <c r="G3" s="847" t="s">
        <v>416</v>
      </c>
      <c r="H3" s="766"/>
      <c r="I3" s="754"/>
      <c r="J3" s="847" t="s">
        <v>416</v>
      </c>
      <c r="K3" s="766"/>
      <c r="L3" s="754"/>
      <c r="M3" s="847" t="s">
        <v>416</v>
      </c>
      <c r="N3" s="766"/>
      <c r="O3" s="754"/>
      <c r="P3" s="847" t="s">
        <v>416</v>
      </c>
      <c r="Q3" s="766"/>
      <c r="R3" s="754"/>
      <c r="S3" s="27"/>
      <c r="T3" s="27"/>
      <c r="U3" s="27"/>
      <c r="V3" s="27"/>
      <c r="W3" s="27"/>
      <c r="X3" s="27"/>
      <c r="Y3" s="27"/>
      <c r="Z3" s="27"/>
    </row>
    <row r="4" spans="1:26" ht="25.5" customHeight="1" x14ac:dyDescent="0.2">
      <c r="A4" s="764"/>
      <c r="B4" s="808"/>
      <c r="C4" s="796"/>
      <c r="D4" s="494" t="s">
        <v>64</v>
      </c>
      <c r="E4" s="72" t="s">
        <v>65</v>
      </c>
      <c r="F4" s="72" t="s">
        <v>697</v>
      </c>
      <c r="G4" s="494" t="s">
        <v>64</v>
      </c>
      <c r="H4" s="72" t="s">
        <v>65</v>
      </c>
      <c r="I4" s="72" t="s">
        <v>697</v>
      </c>
      <c r="J4" s="494" t="s">
        <v>64</v>
      </c>
      <c r="K4" s="72" t="s">
        <v>65</v>
      </c>
      <c r="L4" s="72" t="s">
        <v>697</v>
      </c>
      <c r="M4" s="494" t="s">
        <v>64</v>
      </c>
      <c r="N4" s="72" t="s">
        <v>65</v>
      </c>
      <c r="O4" s="72" t="s">
        <v>697</v>
      </c>
      <c r="P4" s="494" t="s">
        <v>64</v>
      </c>
      <c r="Q4" s="72" t="s">
        <v>65</v>
      </c>
      <c r="R4" s="72" t="s">
        <v>697</v>
      </c>
      <c r="S4" s="495"/>
      <c r="T4" s="495"/>
      <c r="U4" s="495"/>
      <c r="V4" s="495"/>
      <c r="W4" s="495"/>
      <c r="X4" s="495"/>
      <c r="Y4" s="495"/>
      <c r="Z4" s="495"/>
    </row>
    <row r="5" spans="1:26" ht="23.25" customHeight="1" x14ac:dyDescent="0.25">
      <c r="A5" s="61" t="s">
        <v>653</v>
      </c>
      <c r="B5" s="801" t="s">
        <v>654</v>
      </c>
      <c r="C5" s="754"/>
      <c r="D5" s="159">
        <f t="shared" ref="D5:F5" si="0">+G5+J5+M5+P5</f>
        <v>118602</v>
      </c>
      <c r="E5" s="159">
        <f t="shared" si="0"/>
        <v>-502</v>
      </c>
      <c r="F5" s="159">
        <f t="shared" si="0"/>
        <v>118100</v>
      </c>
      <c r="G5" s="159">
        <f>118602-959</f>
        <v>117643</v>
      </c>
      <c r="H5" s="159">
        <f>-487+15</f>
        <v>-472</v>
      </c>
      <c r="I5" s="159">
        <f t="shared" ref="I5:I18" si="1">+G5+H5</f>
        <v>117171</v>
      </c>
      <c r="J5" s="159">
        <v>959</v>
      </c>
      <c r="K5" s="159">
        <v>-30</v>
      </c>
      <c r="L5" s="159">
        <f t="shared" ref="L5:L18" si="2">+K5+J5</f>
        <v>929</v>
      </c>
      <c r="M5" s="159"/>
      <c r="N5" s="159"/>
      <c r="O5" s="159">
        <f t="shared" ref="O5:O18" si="3">+M5+N5</f>
        <v>0</v>
      </c>
      <c r="P5" s="159"/>
      <c r="Q5" s="159"/>
      <c r="R5" s="159">
        <f t="shared" ref="R5:R18" si="4">+P5+Q5</f>
        <v>0</v>
      </c>
      <c r="S5" s="27"/>
      <c r="T5" s="27"/>
      <c r="U5" s="27"/>
      <c r="V5" s="27"/>
      <c r="W5" s="27"/>
      <c r="X5" s="27"/>
      <c r="Y5" s="27"/>
      <c r="Z5" s="27"/>
    </row>
    <row r="6" spans="1:26" ht="15" customHeight="1" x14ac:dyDescent="0.25">
      <c r="A6" s="61" t="s">
        <v>655</v>
      </c>
      <c r="B6" s="801" t="s">
        <v>656</v>
      </c>
      <c r="C6" s="754"/>
      <c r="D6" s="159">
        <f t="shared" ref="D6:F6" si="5">+G6+J6+M6+P6</f>
        <v>0</v>
      </c>
      <c r="E6" s="159">
        <f t="shared" si="5"/>
        <v>0</v>
      </c>
      <c r="F6" s="159">
        <f t="shared" si="5"/>
        <v>0</v>
      </c>
      <c r="G6" s="159"/>
      <c r="H6" s="159"/>
      <c r="I6" s="159">
        <f t="shared" si="1"/>
        <v>0</v>
      </c>
      <c r="J6" s="159"/>
      <c r="K6" s="159"/>
      <c r="L6" s="159">
        <f t="shared" si="2"/>
        <v>0</v>
      </c>
      <c r="M6" s="159"/>
      <c r="N6" s="159"/>
      <c r="O6" s="159">
        <f t="shared" si="3"/>
        <v>0</v>
      </c>
      <c r="P6" s="159"/>
      <c r="Q6" s="159"/>
      <c r="R6" s="159">
        <f t="shared" si="4"/>
        <v>0</v>
      </c>
      <c r="S6" s="27"/>
      <c r="T6" s="27"/>
      <c r="U6" s="27"/>
      <c r="V6" s="27"/>
      <c r="W6" s="27"/>
      <c r="X6" s="27"/>
      <c r="Y6" s="27"/>
      <c r="Z6" s="27"/>
    </row>
    <row r="7" spans="1:26" ht="15" customHeight="1" x14ac:dyDescent="0.25">
      <c r="A7" s="61" t="s">
        <v>657</v>
      </c>
      <c r="B7" s="801" t="s">
        <v>658</v>
      </c>
      <c r="C7" s="754"/>
      <c r="D7" s="159">
        <f t="shared" ref="D7:F7" si="6">+G7+J7+M7+P7</f>
        <v>0</v>
      </c>
      <c r="E7" s="159">
        <f t="shared" si="6"/>
        <v>0</v>
      </c>
      <c r="F7" s="159">
        <f t="shared" si="6"/>
        <v>0</v>
      </c>
      <c r="G7" s="159"/>
      <c r="H7" s="159"/>
      <c r="I7" s="159">
        <f t="shared" si="1"/>
        <v>0</v>
      </c>
      <c r="J7" s="159"/>
      <c r="K7" s="159"/>
      <c r="L7" s="159">
        <f t="shared" si="2"/>
        <v>0</v>
      </c>
      <c r="M7" s="159"/>
      <c r="N7" s="159"/>
      <c r="O7" s="159">
        <f t="shared" si="3"/>
        <v>0</v>
      </c>
      <c r="P7" s="159"/>
      <c r="Q7" s="159"/>
      <c r="R7" s="159">
        <f t="shared" si="4"/>
        <v>0</v>
      </c>
      <c r="S7" s="27"/>
      <c r="T7" s="27"/>
      <c r="U7" s="27"/>
      <c r="V7" s="27"/>
      <c r="W7" s="27"/>
      <c r="X7" s="27"/>
      <c r="Y7" s="27"/>
      <c r="Z7" s="27"/>
    </row>
    <row r="8" spans="1:26" ht="22.5" customHeight="1" x14ac:dyDescent="0.25">
      <c r="A8" s="61" t="s">
        <v>659</v>
      </c>
      <c r="B8" s="801" t="s">
        <v>660</v>
      </c>
      <c r="C8" s="754"/>
      <c r="D8" s="159">
        <f t="shared" ref="D8:F8" si="7">+G8+J8+M8+P8</f>
        <v>1100</v>
      </c>
      <c r="E8" s="159">
        <f t="shared" si="7"/>
        <v>0</v>
      </c>
      <c r="F8" s="159">
        <f t="shared" si="7"/>
        <v>1100</v>
      </c>
      <c r="G8" s="496">
        <v>1100</v>
      </c>
      <c r="H8" s="159"/>
      <c r="I8" s="159">
        <f t="shared" si="1"/>
        <v>1100</v>
      </c>
      <c r="J8" s="159"/>
      <c r="K8" s="159"/>
      <c r="L8" s="159">
        <f t="shared" si="2"/>
        <v>0</v>
      </c>
      <c r="M8" s="159"/>
      <c r="N8" s="159"/>
      <c r="O8" s="159">
        <f t="shared" si="3"/>
        <v>0</v>
      </c>
      <c r="P8" s="159"/>
      <c r="Q8" s="159"/>
      <c r="R8" s="159">
        <f t="shared" si="4"/>
        <v>0</v>
      </c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25">
      <c r="A9" s="61" t="s">
        <v>661</v>
      </c>
      <c r="B9" s="801" t="s">
        <v>662</v>
      </c>
      <c r="C9" s="754"/>
      <c r="D9" s="159">
        <f t="shared" ref="D9:F9" si="8">+G9+J9+M9+P9</f>
        <v>0</v>
      </c>
      <c r="E9" s="159">
        <f t="shared" si="8"/>
        <v>0</v>
      </c>
      <c r="F9" s="159">
        <f t="shared" si="8"/>
        <v>0</v>
      </c>
      <c r="G9" s="159"/>
      <c r="H9" s="159"/>
      <c r="I9" s="159">
        <f t="shared" si="1"/>
        <v>0</v>
      </c>
      <c r="J9" s="159"/>
      <c r="K9" s="159"/>
      <c r="L9" s="159">
        <f t="shared" si="2"/>
        <v>0</v>
      </c>
      <c r="M9" s="159"/>
      <c r="N9" s="159"/>
      <c r="O9" s="159">
        <f t="shared" si="3"/>
        <v>0</v>
      </c>
      <c r="P9" s="159"/>
      <c r="Q9" s="159"/>
      <c r="R9" s="159">
        <f t="shared" si="4"/>
        <v>0</v>
      </c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25">
      <c r="A10" s="61" t="s">
        <v>663</v>
      </c>
      <c r="B10" s="801" t="s">
        <v>664</v>
      </c>
      <c r="C10" s="754"/>
      <c r="D10" s="159">
        <f t="shared" ref="D10:F10" si="9">+G10+J10+M10+P10</f>
        <v>0</v>
      </c>
      <c r="E10" s="159">
        <f t="shared" si="9"/>
        <v>0</v>
      </c>
      <c r="F10" s="159">
        <f t="shared" si="9"/>
        <v>0</v>
      </c>
      <c r="G10" s="159">
        <v>0</v>
      </c>
      <c r="H10" s="159"/>
      <c r="I10" s="159">
        <f t="shared" si="1"/>
        <v>0</v>
      </c>
      <c r="J10" s="159"/>
      <c r="K10" s="159"/>
      <c r="L10" s="159">
        <f t="shared" si="2"/>
        <v>0</v>
      </c>
      <c r="M10" s="159"/>
      <c r="N10" s="159"/>
      <c r="O10" s="159">
        <f t="shared" si="3"/>
        <v>0</v>
      </c>
      <c r="P10" s="159"/>
      <c r="Q10" s="159"/>
      <c r="R10" s="159">
        <f t="shared" si="4"/>
        <v>0</v>
      </c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25">
      <c r="A11" s="61" t="s">
        <v>665</v>
      </c>
      <c r="B11" s="801" t="s">
        <v>666</v>
      </c>
      <c r="C11" s="754"/>
      <c r="D11" s="159">
        <f t="shared" ref="D11:F11" si="10">+G11+J11+M11+P11</f>
        <v>2160</v>
      </c>
      <c r="E11" s="159">
        <f t="shared" si="10"/>
        <v>0</v>
      </c>
      <c r="F11" s="159">
        <f t="shared" si="10"/>
        <v>2160</v>
      </c>
      <c r="G11" s="159">
        <f>2160-60</f>
        <v>2100</v>
      </c>
      <c r="H11" s="159"/>
      <c r="I11" s="159">
        <f t="shared" si="1"/>
        <v>2100</v>
      </c>
      <c r="J11" s="159">
        <v>60</v>
      </c>
      <c r="K11" s="159"/>
      <c r="L11" s="159">
        <f t="shared" si="2"/>
        <v>60</v>
      </c>
      <c r="M11" s="159"/>
      <c r="N11" s="159"/>
      <c r="O11" s="159">
        <f t="shared" si="3"/>
        <v>0</v>
      </c>
      <c r="P11" s="159"/>
      <c r="Q11" s="159"/>
      <c r="R11" s="159">
        <f t="shared" si="4"/>
        <v>0</v>
      </c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25">
      <c r="A12" s="61" t="s">
        <v>667</v>
      </c>
      <c r="B12" s="801" t="s">
        <v>668</v>
      </c>
      <c r="C12" s="754"/>
      <c r="D12" s="159">
        <f t="shared" ref="D12:F12" si="11">+G12+J12+M12+P12</f>
        <v>0</v>
      </c>
      <c r="E12" s="159">
        <f t="shared" si="11"/>
        <v>0</v>
      </c>
      <c r="F12" s="159">
        <f t="shared" si="11"/>
        <v>0</v>
      </c>
      <c r="G12" s="159"/>
      <c r="H12" s="159"/>
      <c r="I12" s="159">
        <f t="shared" si="1"/>
        <v>0</v>
      </c>
      <c r="J12" s="159"/>
      <c r="K12" s="159"/>
      <c r="L12" s="159">
        <f t="shared" si="2"/>
        <v>0</v>
      </c>
      <c r="M12" s="159"/>
      <c r="N12" s="159"/>
      <c r="O12" s="159">
        <f t="shared" si="3"/>
        <v>0</v>
      </c>
      <c r="P12" s="159"/>
      <c r="Q12" s="159"/>
      <c r="R12" s="159">
        <f t="shared" si="4"/>
        <v>0</v>
      </c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25">
      <c r="A13" s="61" t="s">
        <v>669</v>
      </c>
      <c r="B13" s="801" t="s">
        <v>670</v>
      </c>
      <c r="C13" s="754"/>
      <c r="D13" s="159">
        <f t="shared" ref="D13:F13" si="12">+G13+J13+M13+P13</f>
        <v>959</v>
      </c>
      <c r="E13" s="159">
        <f t="shared" si="12"/>
        <v>0</v>
      </c>
      <c r="F13" s="159">
        <f t="shared" si="12"/>
        <v>959</v>
      </c>
      <c r="G13" s="159">
        <v>959</v>
      </c>
      <c r="H13" s="159"/>
      <c r="I13" s="159">
        <f t="shared" si="1"/>
        <v>959</v>
      </c>
      <c r="J13" s="159"/>
      <c r="K13" s="159"/>
      <c r="L13" s="159">
        <f t="shared" si="2"/>
        <v>0</v>
      </c>
      <c r="M13" s="159"/>
      <c r="N13" s="159"/>
      <c r="O13" s="159">
        <f t="shared" si="3"/>
        <v>0</v>
      </c>
      <c r="P13" s="159"/>
      <c r="Q13" s="159"/>
      <c r="R13" s="159">
        <f t="shared" si="4"/>
        <v>0</v>
      </c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5">
      <c r="A14" s="61" t="s">
        <v>671</v>
      </c>
      <c r="B14" s="801" t="s">
        <v>672</v>
      </c>
      <c r="C14" s="754"/>
      <c r="D14" s="159">
        <f t="shared" ref="D14:F14" si="13">+G14+J14+M14+P14</f>
        <v>0</v>
      </c>
      <c r="E14" s="159">
        <f t="shared" si="13"/>
        <v>0</v>
      </c>
      <c r="F14" s="159">
        <f t="shared" si="13"/>
        <v>0</v>
      </c>
      <c r="G14" s="159"/>
      <c r="H14" s="159"/>
      <c r="I14" s="159">
        <f t="shared" si="1"/>
        <v>0</v>
      </c>
      <c r="J14" s="159"/>
      <c r="K14" s="159"/>
      <c r="L14" s="159">
        <f t="shared" si="2"/>
        <v>0</v>
      </c>
      <c r="M14" s="159"/>
      <c r="N14" s="159"/>
      <c r="O14" s="159">
        <f t="shared" si="3"/>
        <v>0</v>
      </c>
      <c r="P14" s="159"/>
      <c r="Q14" s="159"/>
      <c r="R14" s="159">
        <f t="shared" si="4"/>
        <v>0</v>
      </c>
      <c r="S14" s="27"/>
      <c r="T14" s="27"/>
      <c r="U14" s="27"/>
      <c r="V14" s="27"/>
      <c r="W14" s="27"/>
      <c r="X14" s="27"/>
      <c r="Y14" s="27"/>
      <c r="Z14" s="27"/>
    </row>
    <row r="15" spans="1:26" ht="15" customHeight="1" x14ac:dyDescent="0.25">
      <c r="A15" s="61" t="s">
        <v>673</v>
      </c>
      <c r="B15" s="801" t="s">
        <v>674</v>
      </c>
      <c r="C15" s="754"/>
      <c r="D15" s="159">
        <f t="shared" ref="D15:F15" si="14">+G15+J15+M15+P15</f>
        <v>0</v>
      </c>
      <c r="E15" s="159">
        <f t="shared" si="14"/>
        <v>0</v>
      </c>
      <c r="F15" s="159">
        <f t="shared" si="14"/>
        <v>0</v>
      </c>
      <c r="G15" s="159"/>
      <c r="H15" s="159"/>
      <c r="I15" s="159">
        <f t="shared" si="1"/>
        <v>0</v>
      </c>
      <c r="J15" s="159"/>
      <c r="K15" s="159"/>
      <c r="L15" s="159">
        <f t="shared" si="2"/>
        <v>0</v>
      </c>
      <c r="M15" s="159"/>
      <c r="N15" s="159"/>
      <c r="O15" s="159">
        <f t="shared" si="3"/>
        <v>0</v>
      </c>
      <c r="P15" s="159"/>
      <c r="Q15" s="159"/>
      <c r="R15" s="159">
        <f t="shared" si="4"/>
        <v>0</v>
      </c>
      <c r="S15" s="27"/>
      <c r="T15" s="27"/>
      <c r="U15" s="27"/>
      <c r="V15" s="27"/>
      <c r="W15" s="27"/>
      <c r="X15" s="27"/>
      <c r="Y15" s="27"/>
      <c r="Z15" s="27"/>
    </row>
    <row r="16" spans="1:26" ht="15" customHeight="1" x14ac:dyDescent="0.25">
      <c r="A16" s="61" t="s">
        <v>675</v>
      </c>
      <c r="B16" s="801" t="s">
        <v>676</v>
      </c>
      <c r="C16" s="754"/>
      <c r="D16" s="159">
        <f t="shared" ref="D16:F16" si="15">+G16+J16+M16+P16</f>
        <v>0</v>
      </c>
      <c r="E16" s="159">
        <f t="shared" si="15"/>
        <v>0</v>
      </c>
      <c r="F16" s="159">
        <f t="shared" si="15"/>
        <v>0</v>
      </c>
      <c r="G16" s="159"/>
      <c r="H16" s="159"/>
      <c r="I16" s="159">
        <f t="shared" si="1"/>
        <v>0</v>
      </c>
      <c r="J16" s="159"/>
      <c r="K16" s="159"/>
      <c r="L16" s="159">
        <f t="shared" si="2"/>
        <v>0</v>
      </c>
      <c r="M16" s="159"/>
      <c r="N16" s="159"/>
      <c r="O16" s="159">
        <f t="shared" si="3"/>
        <v>0</v>
      </c>
      <c r="P16" s="159"/>
      <c r="Q16" s="159"/>
      <c r="R16" s="159">
        <f t="shared" si="4"/>
        <v>0</v>
      </c>
      <c r="S16" s="27"/>
      <c r="T16" s="27"/>
      <c r="U16" s="27"/>
      <c r="V16" s="27"/>
      <c r="W16" s="27"/>
      <c r="X16" s="27"/>
      <c r="Y16" s="27"/>
      <c r="Z16" s="27"/>
    </row>
    <row r="17" spans="1:26" ht="27.75" customHeight="1" x14ac:dyDescent="0.25">
      <c r="A17" s="61" t="s">
        <v>677</v>
      </c>
      <c r="B17" s="801" t="s">
        <v>678</v>
      </c>
      <c r="C17" s="754"/>
      <c r="D17" s="159">
        <f t="shared" ref="D17:F17" si="16">+G17+J17+M17+P17</f>
        <v>0</v>
      </c>
      <c r="E17" s="159">
        <f t="shared" si="16"/>
        <v>254</v>
      </c>
      <c r="F17" s="159">
        <f t="shared" si="16"/>
        <v>254</v>
      </c>
      <c r="G17" s="159"/>
      <c r="H17" s="159">
        <v>224</v>
      </c>
      <c r="I17" s="159">
        <f t="shared" si="1"/>
        <v>224</v>
      </c>
      <c r="J17" s="159"/>
      <c r="K17" s="159">
        <v>30</v>
      </c>
      <c r="L17" s="159">
        <f t="shared" si="2"/>
        <v>30</v>
      </c>
      <c r="M17" s="159"/>
      <c r="N17" s="159"/>
      <c r="O17" s="159">
        <f t="shared" si="3"/>
        <v>0</v>
      </c>
      <c r="P17" s="159"/>
      <c r="Q17" s="159"/>
      <c r="R17" s="159">
        <f t="shared" si="4"/>
        <v>0</v>
      </c>
      <c r="S17" s="27"/>
      <c r="T17" s="27"/>
      <c r="U17" s="27"/>
      <c r="V17" s="27"/>
      <c r="W17" s="27"/>
      <c r="X17" s="27"/>
      <c r="Y17" s="27"/>
      <c r="Z17" s="27"/>
    </row>
    <row r="18" spans="1:26" ht="15" customHeight="1" x14ac:dyDescent="0.25">
      <c r="A18" s="61" t="s">
        <v>677</v>
      </c>
      <c r="B18" s="801" t="s">
        <v>679</v>
      </c>
      <c r="C18" s="754"/>
      <c r="D18" s="159">
        <f t="shared" ref="D18:F18" si="17">+G18+J18+M18+P18</f>
        <v>0</v>
      </c>
      <c r="E18" s="159">
        <f t="shared" si="17"/>
        <v>0</v>
      </c>
      <c r="F18" s="159">
        <f t="shared" si="17"/>
        <v>0</v>
      </c>
      <c r="G18" s="159"/>
      <c r="H18" s="159"/>
      <c r="I18" s="159">
        <f t="shared" si="1"/>
        <v>0</v>
      </c>
      <c r="J18" s="159"/>
      <c r="K18" s="159"/>
      <c r="L18" s="159">
        <f t="shared" si="2"/>
        <v>0</v>
      </c>
      <c r="M18" s="159"/>
      <c r="N18" s="159"/>
      <c r="O18" s="159">
        <f t="shared" si="3"/>
        <v>0</v>
      </c>
      <c r="P18" s="159"/>
      <c r="Q18" s="159"/>
      <c r="R18" s="159">
        <f t="shared" si="4"/>
        <v>0</v>
      </c>
      <c r="S18" s="27"/>
      <c r="T18" s="27"/>
      <c r="U18" s="27"/>
      <c r="V18" s="27"/>
      <c r="W18" s="27"/>
      <c r="X18" s="27"/>
      <c r="Y18" s="27"/>
      <c r="Z18" s="27"/>
    </row>
    <row r="19" spans="1:26" ht="15" customHeight="1" x14ac:dyDescent="0.25">
      <c r="A19" s="77" t="s">
        <v>387</v>
      </c>
      <c r="B19" s="802" t="s">
        <v>698</v>
      </c>
      <c r="C19" s="754"/>
      <c r="D19" s="497">
        <f t="shared" ref="D19:R19" si="18">SUM(D5:D18)</f>
        <v>122821</v>
      </c>
      <c r="E19" s="497">
        <f t="shared" si="18"/>
        <v>-248</v>
      </c>
      <c r="F19" s="497">
        <f t="shared" si="18"/>
        <v>122573</v>
      </c>
      <c r="G19" s="497">
        <f t="shared" si="18"/>
        <v>121802</v>
      </c>
      <c r="H19" s="497">
        <f t="shared" si="18"/>
        <v>-248</v>
      </c>
      <c r="I19" s="497">
        <f t="shared" si="18"/>
        <v>121554</v>
      </c>
      <c r="J19" s="497">
        <f t="shared" si="18"/>
        <v>1019</v>
      </c>
      <c r="K19" s="497">
        <f t="shared" si="18"/>
        <v>0</v>
      </c>
      <c r="L19" s="497">
        <f t="shared" si="18"/>
        <v>1019</v>
      </c>
      <c r="M19" s="497">
        <f t="shared" si="18"/>
        <v>0</v>
      </c>
      <c r="N19" s="497">
        <f t="shared" si="18"/>
        <v>0</v>
      </c>
      <c r="O19" s="497">
        <f t="shared" si="18"/>
        <v>0</v>
      </c>
      <c r="P19" s="497">
        <f t="shared" si="18"/>
        <v>0</v>
      </c>
      <c r="Q19" s="497">
        <f t="shared" si="18"/>
        <v>0</v>
      </c>
      <c r="R19" s="497">
        <f t="shared" si="18"/>
        <v>0</v>
      </c>
      <c r="S19" s="498"/>
      <c r="T19" s="498"/>
      <c r="U19" s="498"/>
      <c r="V19" s="498"/>
      <c r="W19" s="498"/>
      <c r="X19" s="498"/>
      <c r="Y19" s="498"/>
      <c r="Z19" s="498"/>
    </row>
    <row r="20" spans="1:26" ht="15" customHeight="1" x14ac:dyDescent="0.25">
      <c r="A20" s="61" t="s">
        <v>680</v>
      </c>
      <c r="B20" s="801" t="s">
        <v>681</v>
      </c>
      <c r="C20" s="754"/>
      <c r="D20" s="159">
        <f t="shared" ref="D20:F20" si="19">+G20+J20+M20+P20</f>
        <v>0</v>
      </c>
      <c r="E20" s="159">
        <f t="shared" si="19"/>
        <v>0</v>
      </c>
      <c r="F20" s="159">
        <f t="shared" si="19"/>
        <v>0</v>
      </c>
      <c r="G20" s="159"/>
      <c r="H20" s="159"/>
      <c r="I20" s="159">
        <f t="shared" ref="I20:I22" si="20">+G20+H20</f>
        <v>0</v>
      </c>
      <c r="J20" s="159"/>
      <c r="K20" s="159"/>
      <c r="L20" s="159">
        <f t="shared" ref="L20:L22" si="21">+J20+K20</f>
        <v>0</v>
      </c>
      <c r="M20" s="159"/>
      <c r="N20" s="159"/>
      <c r="O20" s="159"/>
      <c r="P20" s="159"/>
      <c r="Q20" s="159"/>
      <c r="R20" s="159"/>
      <c r="S20" s="27"/>
      <c r="T20" s="27"/>
      <c r="U20" s="27"/>
      <c r="V20" s="27"/>
      <c r="W20" s="27"/>
      <c r="X20" s="27"/>
      <c r="Y20" s="27"/>
      <c r="Z20" s="27"/>
    </row>
    <row r="21" spans="1:26" ht="38.25" customHeight="1" x14ac:dyDescent="0.25">
      <c r="A21" s="61" t="s">
        <v>682</v>
      </c>
      <c r="B21" s="801" t="s">
        <v>683</v>
      </c>
      <c r="C21" s="754"/>
      <c r="D21" s="159">
        <f t="shared" ref="D21:F21" si="22">+G21+J21+M21+P21</f>
        <v>2500</v>
      </c>
      <c r="E21" s="159">
        <f t="shared" si="22"/>
        <v>-20</v>
      </c>
      <c r="F21" s="159">
        <f t="shared" si="22"/>
        <v>2480</v>
      </c>
      <c r="G21" s="159"/>
      <c r="H21" s="159">
        <v>280</v>
      </c>
      <c r="I21" s="159">
        <f t="shared" si="20"/>
        <v>280</v>
      </c>
      <c r="J21" s="159"/>
      <c r="K21" s="159"/>
      <c r="L21" s="159">
        <f t="shared" si="21"/>
        <v>0</v>
      </c>
      <c r="M21" s="159">
        <v>2500</v>
      </c>
      <c r="N21" s="496">
        <v>-300</v>
      </c>
      <c r="O21" s="159">
        <f t="shared" ref="O21:O22" si="23">+M21+N21</f>
        <v>2200</v>
      </c>
      <c r="P21" s="159"/>
      <c r="Q21" s="159"/>
      <c r="R21" s="159">
        <f t="shared" ref="R21:R22" si="24">+P21+Q21</f>
        <v>0</v>
      </c>
      <c r="S21" s="27"/>
      <c r="T21" s="27"/>
      <c r="U21" s="27"/>
      <c r="V21" s="27"/>
      <c r="W21" s="27"/>
      <c r="X21" s="27"/>
      <c r="Y21" s="27"/>
      <c r="Z21" s="27"/>
    </row>
    <row r="22" spans="1:26" ht="15" customHeight="1" x14ac:dyDescent="0.25">
      <c r="A22" s="61" t="s">
        <v>684</v>
      </c>
      <c r="B22" s="801" t="s">
        <v>685</v>
      </c>
      <c r="C22" s="754"/>
      <c r="D22" s="159">
        <f>+G22+J22+M22+P22</f>
        <v>30</v>
      </c>
      <c r="E22" s="159"/>
      <c r="F22" s="159">
        <f>+D22+E22</f>
        <v>30</v>
      </c>
      <c r="G22" s="159">
        <v>30</v>
      </c>
      <c r="H22" s="159"/>
      <c r="I22" s="159">
        <f t="shared" si="20"/>
        <v>30</v>
      </c>
      <c r="J22" s="159"/>
      <c r="K22" s="159"/>
      <c r="L22" s="159">
        <f t="shared" si="21"/>
        <v>0</v>
      </c>
      <c r="M22" s="159"/>
      <c r="N22" s="159"/>
      <c r="O22" s="159">
        <f t="shared" si="23"/>
        <v>0</v>
      </c>
      <c r="P22" s="159"/>
      <c r="Q22" s="159"/>
      <c r="R22" s="159">
        <f t="shared" si="24"/>
        <v>0</v>
      </c>
      <c r="S22" s="27"/>
      <c r="T22" s="27"/>
      <c r="U22" s="27"/>
      <c r="V22" s="27"/>
      <c r="W22" s="27"/>
      <c r="X22" s="27"/>
      <c r="Y22" s="27"/>
      <c r="Z22" s="27"/>
    </row>
    <row r="23" spans="1:26" ht="15" customHeight="1" x14ac:dyDescent="0.25">
      <c r="A23" s="77" t="s">
        <v>389</v>
      </c>
      <c r="B23" s="802" t="s">
        <v>699</v>
      </c>
      <c r="C23" s="754"/>
      <c r="D23" s="497">
        <f t="shared" ref="D23:R23" si="25">SUM(D20:D22)</f>
        <v>2530</v>
      </c>
      <c r="E23" s="497">
        <f t="shared" si="25"/>
        <v>-20</v>
      </c>
      <c r="F23" s="497">
        <f t="shared" si="25"/>
        <v>2510</v>
      </c>
      <c r="G23" s="497">
        <f t="shared" si="25"/>
        <v>30</v>
      </c>
      <c r="H23" s="497">
        <f t="shared" si="25"/>
        <v>280</v>
      </c>
      <c r="I23" s="497">
        <f t="shared" si="25"/>
        <v>310</v>
      </c>
      <c r="J23" s="497">
        <f t="shared" si="25"/>
        <v>0</v>
      </c>
      <c r="K23" s="497">
        <f t="shared" si="25"/>
        <v>0</v>
      </c>
      <c r="L23" s="497">
        <f t="shared" si="25"/>
        <v>0</v>
      </c>
      <c r="M23" s="497">
        <f t="shared" si="25"/>
        <v>2500</v>
      </c>
      <c r="N23" s="497">
        <f t="shared" si="25"/>
        <v>-300</v>
      </c>
      <c r="O23" s="497">
        <f t="shared" si="25"/>
        <v>2200</v>
      </c>
      <c r="P23" s="497">
        <f t="shared" si="25"/>
        <v>0</v>
      </c>
      <c r="Q23" s="497">
        <f t="shared" si="25"/>
        <v>0</v>
      </c>
      <c r="R23" s="497">
        <f t="shared" si="25"/>
        <v>0</v>
      </c>
      <c r="S23" s="498"/>
      <c r="T23" s="498"/>
      <c r="U23" s="498"/>
      <c r="V23" s="498"/>
      <c r="W23" s="498"/>
      <c r="X23" s="498"/>
      <c r="Y23" s="498"/>
      <c r="Z23" s="498"/>
    </row>
    <row r="24" spans="1:26" ht="15" customHeight="1" x14ac:dyDescent="0.25">
      <c r="A24" s="77" t="s">
        <v>391</v>
      </c>
      <c r="B24" s="802" t="s">
        <v>700</v>
      </c>
      <c r="C24" s="754"/>
      <c r="D24" s="497">
        <f t="shared" ref="D24:R24" si="26">+D23+D19</f>
        <v>125351</v>
      </c>
      <c r="E24" s="497">
        <f t="shared" si="26"/>
        <v>-268</v>
      </c>
      <c r="F24" s="497">
        <f t="shared" si="26"/>
        <v>125083</v>
      </c>
      <c r="G24" s="497">
        <f t="shared" si="26"/>
        <v>121832</v>
      </c>
      <c r="H24" s="497">
        <f t="shared" si="26"/>
        <v>32</v>
      </c>
      <c r="I24" s="497">
        <f t="shared" si="26"/>
        <v>121864</v>
      </c>
      <c r="J24" s="497">
        <f t="shared" si="26"/>
        <v>1019</v>
      </c>
      <c r="K24" s="497">
        <f t="shared" si="26"/>
        <v>0</v>
      </c>
      <c r="L24" s="497">
        <f t="shared" si="26"/>
        <v>1019</v>
      </c>
      <c r="M24" s="497">
        <f t="shared" si="26"/>
        <v>2500</v>
      </c>
      <c r="N24" s="497">
        <f t="shared" si="26"/>
        <v>-300</v>
      </c>
      <c r="O24" s="497">
        <f t="shared" si="26"/>
        <v>2200</v>
      </c>
      <c r="P24" s="497">
        <f t="shared" si="26"/>
        <v>0</v>
      </c>
      <c r="Q24" s="497">
        <f t="shared" si="26"/>
        <v>0</v>
      </c>
      <c r="R24" s="497">
        <f t="shared" si="26"/>
        <v>0</v>
      </c>
      <c r="S24" s="134"/>
      <c r="T24" s="134"/>
      <c r="U24" s="134"/>
      <c r="V24" s="134"/>
      <c r="W24" s="134"/>
      <c r="X24" s="134"/>
      <c r="Y24" s="134"/>
      <c r="Z24" s="134"/>
    </row>
    <row r="25" spans="1:26" ht="14.25" customHeight="1" x14ac:dyDescent="0.25">
      <c r="A25" s="320"/>
      <c r="B25" s="321"/>
      <c r="C25" s="321"/>
      <c r="D25" s="499"/>
      <c r="E25" s="499"/>
      <c r="F25" s="500"/>
      <c r="G25" s="501"/>
      <c r="H25" s="499"/>
      <c r="I25" s="500"/>
      <c r="J25" s="501"/>
      <c r="K25" s="499"/>
      <c r="L25" s="500"/>
      <c r="M25" s="501"/>
      <c r="N25" s="499"/>
      <c r="O25" s="500"/>
      <c r="P25" s="501"/>
      <c r="Q25" s="499"/>
      <c r="R25" s="499"/>
      <c r="S25" s="27"/>
      <c r="T25" s="27"/>
      <c r="U25" s="27"/>
      <c r="V25" s="27"/>
      <c r="W25" s="27"/>
      <c r="X25" s="27"/>
      <c r="Y25" s="27"/>
      <c r="Z25" s="27"/>
    </row>
    <row r="26" spans="1:26" ht="27" customHeight="1" x14ac:dyDescent="0.25">
      <c r="A26" s="77" t="s">
        <v>392</v>
      </c>
      <c r="B26" s="802" t="s">
        <v>701</v>
      </c>
      <c r="C26" s="754"/>
      <c r="D26" s="502">
        <f>SUM(D27:D31)</f>
        <v>25035.5</v>
      </c>
      <c r="E26" s="159">
        <f t="shared" ref="E26:F26" si="27">+H26+K26+N26+Q26</f>
        <v>2</v>
      </c>
      <c r="F26" s="503">
        <f t="shared" si="27"/>
        <v>25037.5</v>
      </c>
      <c r="G26" s="497">
        <f t="shared" ref="G26:R26" si="28">SUM(G27:G31)</f>
        <v>24410</v>
      </c>
      <c r="H26" s="497">
        <f t="shared" si="28"/>
        <v>2</v>
      </c>
      <c r="I26" s="497">
        <f t="shared" si="28"/>
        <v>24412</v>
      </c>
      <c r="J26" s="497">
        <f t="shared" si="28"/>
        <v>188</v>
      </c>
      <c r="K26" s="497">
        <f t="shared" si="28"/>
        <v>0</v>
      </c>
      <c r="L26" s="497">
        <f t="shared" si="28"/>
        <v>188</v>
      </c>
      <c r="M26" s="502">
        <f t="shared" si="28"/>
        <v>437.5</v>
      </c>
      <c r="N26" s="497">
        <f t="shared" si="28"/>
        <v>0</v>
      </c>
      <c r="O26" s="502">
        <f t="shared" si="28"/>
        <v>437.5</v>
      </c>
      <c r="P26" s="497">
        <f t="shared" si="28"/>
        <v>0</v>
      </c>
      <c r="Q26" s="497">
        <f t="shared" si="28"/>
        <v>0</v>
      </c>
      <c r="R26" s="497">
        <f t="shared" si="28"/>
        <v>0</v>
      </c>
      <c r="S26" s="134"/>
      <c r="T26" s="134"/>
      <c r="U26" s="134"/>
      <c r="V26" s="134"/>
      <c r="W26" s="134"/>
      <c r="X26" s="134"/>
      <c r="Y26" s="134"/>
      <c r="Z26" s="134"/>
    </row>
    <row r="27" spans="1:26" ht="14.25" customHeight="1" x14ac:dyDescent="0.25">
      <c r="A27" s="460" t="s">
        <v>392</v>
      </c>
      <c r="B27" s="504"/>
      <c r="C27" s="505" t="s">
        <v>686</v>
      </c>
      <c r="D27" s="503">
        <f t="shared" ref="D27:F27" si="29">+G27+J27+M27+P27</f>
        <v>21384.5</v>
      </c>
      <c r="E27" s="159">
        <f t="shared" si="29"/>
        <v>2</v>
      </c>
      <c r="F27" s="503">
        <f t="shared" si="29"/>
        <v>21386.5</v>
      </c>
      <c r="G27" s="159">
        <f>20947-168</f>
        <v>20779</v>
      </c>
      <c r="H27" s="159">
        <v>2</v>
      </c>
      <c r="I27" s="159">
        <f t="shared" ref="I27:I31" si="30">+G27+H27</f>
        <v>20781</v>
      </c>
      <c r="J27" s="159">
        <v>168</v>
      </c>
      <c r="K27" s="159"/>
      <c r="L27" s="159">
        <f t="shared" ref="L27:L31" si="31">+J27+K27</f>
        <v>168</v>
      </c>
      <c r="M27" s="503">
        <f>M21*0.175</f>
        <v>437.5</v>
      </c>
      <c r="N27" s="159">
        <v>0</v>
      </c>
      <c r="O27" s="503">
        <f t="shared" ref="O27:O31" si="32">+M27+N27</f>
        <v>437.5</v>
      </c>
      <c r="P27" s="159"/>
      <c r="Q27" s="159"/>
      <c r="R27" s="159">
        <f t="shared" ref="R27:R31" si="33">+P27+Q27</f>
        <v>0</v>
      </c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25">
      <c r="A28" s="460" t="s">
        <v>392</v>
      </c>
      <c r="B28" s="504"/>
      <c r="C28" s="505" t="s">
        <v>687</v>
      </c>
      <c r="D28" s="159">
        <f t="shared" ref="D28:F28" si="34">+G28+J28+M28+P28</f>
        <v>2897</v>
      </c>
      <c r="E28" s="159">
        <f t="shared" si="34"/>
        <v>0</v>
      </c>
      <c r="F28" s="159">
        <f t="shared" si="34"/>
        <v>2897</v>
      </c>
      <c r="G28" s="159">
        <v>2897</v>
      </c>
      <c r="H28" s="159"/>
      <c r="I28" s="159">
        <f t="shared" si="30"/>
        <v>2897</v>
      </c>
      <c r="J28" s="159"/>
      <c r="K28" s="159"/>
      <c r="L28" s="159">
        <f t="shared" si="31"/>
        <v>0</v>
      </c>
      <c r="M28" s="159"/>
      <c r="N28" s="159"/>
      <c r="O28" s="159">
        <f t="shared" si="32"/>
        <v>0</v>
      </c>
      <c r="P28" s="159"/>
      <c r="Q28" s="159"/>
      <c r="R28" s="159">
        <f t="shared" si="33"/>
        <v>0</v>
      </c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25">
      <c r="A29" s="460" t="s">
        <v>392</v>
      </c>
      <c r="B29" s="504"/>
      <c r="C29" s="505" t="s">
        <v>688</v>
      </c>
      <c r="D29" s="159">
        <f t="shared" ref="D29:F29" si="35">+G29+J29+M29+P29</f>
        <v>366</v>
      </c>
      <c r="E29" s="159">
        <f t="shared" si="35"/>
        <v>0</v>
      </c>
      <c r="F29" s="159">
        <f t="shared" si="35"/>
        <v>366</v>
      </c>
      <c r="G29" s="159">
        <f>366-10</f>
        <v>356</v>
      </c>
      <c r="H29" s="159"/>
      <c r="I29" s="159">
        <f t="shared" si="30"/>
        <v>356</v>
      </c>
      <c r="J29" s="159">
        <v>10</v>
      </c>
      <c r="K29" s="159"/>
      <c r="L29" s="159">
        <f t="shared" si="31"/>
        <v>10</v>
      </c>
      <c r="M29" s="159"/>
      <c r="N29" s="159"/>
      <c r="O29" s="159">
        <f t="shared" si="32"/>
        <v>0</v>
      </c>
      <c r="P29" s="159"/>
      <c r="Q29" s="159"/>
      <c r="R29" s="159">
        <f t="shared" si="33"/>
        <v>0</v>
      </c>
      <c r="S29" s="27"/>
      <c r="T29" s="27"/>
      <c r="U29" s="27"/>
      <c r="V29" s="27"/>
      <c r="W29" s="27"/>
      <c r="X29" s="27"/>
      <c r="Y29" s="27"/>
      <c r="Z29" s="27"/>
    </row>
    <row r="30" spans="1:26" ht="62.25" customHeight="1" x14ac:dyDescent="0.25">
      <c r="A30" s="460" t="s">
        <v>392</v>
      </c>
      <c r="B30" s="504"/>
      <c r="C30" s="505" t="s">
        <v>689</v>
      </c>
      <c r="D30" s="159">
        <f t="shared" ref="D30:F30" si="36">+G30+J30+M30+P30</f>
        <v>0</v>
      </c>
      <c r="E30" s="159">
        <f t="shared" si="36"/>
        <v>0</v>
      </c>
      <c r="F30" s="159">
        <f t="shared" si="36"/>
        <v>0</v>
      </c>
      <c r="G30" s="159"/>
      <c r="H30" s="159"/>
      <c r="I30" s="159">
        <f t="shared" si="30"/>
        <v>0</v>
      </c>
      <c r="J30" s="159"/>
      <c r="K30" s="159"/>
      <c r="L30" s="159">
        <f t="shared" si="31"/>
        <v>0</v>
      </c>
      <c r="M30" s="159"/>
      <c r="N30" s="159"/>
      <c r="O30" s="159">
        <f t="shared" si="32"/>
        <v>0</v>
      </c>
      <c r="P30" s="159"/>
      <c r="Q30" s="159"/>
      <c r="R30" s="159">
        <f t="shared" si="33"/>
        <v>0</v>
      </c>
      <c r="S30" s="27"/>
      <c r="T30" s="27"/>
      <c r="U30" s="27"/>
      <c r="V30" s="27"/>
      <c r="W30" s="27"/>
      <c r="X30" s="27"/>
      <c r="Y30" s="27"/>
      <c r="Z30" s="27"/>
    </row>
    <row r="31" spans="1:26" ht="25.5" customHeight="1" x14ac:dyDescent="0.25">
      <c r="A31" s="460" t="s">
        <v>392</v>
      </c>
      <c r="B31" s="504"/>
      <c r="C31" s="505" t="s">
        <v>690</v>
      </c>
      <c r="D31" s="159">
        <f t="shared" ref="D31:F31" si="37">+G31+J31+M31+P31</f>
        <v>388</v>
      </c>
      <c r="E31" s="159">
        <f t="shared" si="37"/>
        <v>0</v>
      </c>
      <c r="F31" s="159">
        <f t="shared" si="37"/>
        <v>388</v>
      </c>
      <c r="G31" s="159">
        <f>388-10</f>
        <v>378</v>
      </c>
      <c r="H31" s="159"/>
      <c r="I31" s="159">
        <f t="shared" si="30"/>
        <v>378</v>
      </c>
      <c r="J31" s="159">
        <v>10</v>
      </c>
      <c r="K31" s="159"/>
      <c r="L31" s="159">
        <f t="shared" si="31"/>
        <v>10</v>
      </c>
      <c r="M31" s="159"/>
      <c r="N31" s="159"/>
      <c r="O31" s="159">
        <f t="shared" si="32"/>
        <v>0</v>
      </c>
      <c r="P31" s="159"/>
      <c r="Q31" s="159"/>
      <c r="R31" s="159">
        <f t="shared" si="33"/>
        <v>0</v>
      </c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25">
      <c r="A32" s="506"/>
      <c r="B32" s="507"/>
      <c r="C32" s="508"/>
      <c r="D32" s="509"/>
      <c r="E32" s="509"/>
      <c r="F32" s="509"/>
      <c r="G32" s="509"/>
      <c r="H32" s="509"/>
      <c r="I32" s="509"/>
      <c r="J32" s="509"/>
      <c r="K32" s="509"/>
      <c r="L32" s="509"/>
      <c r="M32" s="509"/>
      <c r="N32" s="509"/>
      <c r="O32" s="509"/>
      <c r="P32" s="509"/>
      <c r="Q32" s="509"/>
      <c r="R32" s="509"/>
      <c r="S32" s="27"/>
      <c r="T32" s="27"/>
      <c r="U32" s="27"/>
      <c r="V32" s="27"/>
      <c r="W32" s="27"/>
      <c r="X32" s="27"/>
      <c r="Y32" s="27"/>
      <c r="Z32" s="27"/>
    </row>
    <row r="33" spans="1:26" ht="15" customHeight="1" x14ac:dyDescent="0.25">
      <c r="A33" s="61" t="s">
        <v>417</v>
      </c>
      <c r="B33" s="801" t="s">
        <v>418</v>
      </c>
      <c r="C33" s="754"/>
      <c r="D33" s="159">
        <f t="shared" ref="D33:F33" si="38">+G33+J33+M33+P33</f>
        <v>835</v>
      </c>
      <c r="E33" s="159">
        <f t="shared" si="38"/>
        <v>0</v>
      </c>
      <c r="F33" s="159">
        <f t="shared" si="38"/>
        <v>835</v>
      </c>
      <c r="G33" s="159">
        <v>835</v>
      </c>
      <c r="H33" s="159"/>
      <c r="I33" s="159">
        <f t="shared" ref="I33:I35" si="39">+G33+H33</f>
        <v>835</v>
      </c>
      <c r="J33" s="159"/>
      <c r="K33" s="159"/>
      <c r="L33" s="159">
        <f t="shared" ref="L33:L35" si="40">+J33+K33</f>
        <v>0</v>
      </c>
      <c r="M33" s="159"/>
      <c r="N33" s="159"/>
      <c r="O33" s="159">
        <f t="shared" ref="O33:O35" si="41">+M33+N33</f>
        <v>0</v>
      </c>
      <c r="P33" s="159"/>
      <c r="Q33" s="159"/>
      <c r="R33" s="159">
        <f t="shared" ref="R33:R35" si="42">+P33+Q33</f>
        <v>0</v>
      </c>
      <c r="S33" s="27"/>
      <c r="T33" s="27"/>
      <c r="U33" s="27"/>
      <c r="V33" s="27"/>
      <c r="W33" s="27"/>
      <c r="X33" s="27"/>
      <c r="Y33" s="27"/>
      <c r="Z33" s="27"/>
    </row>
    <row r="34" spans="1:26" ht="15" customHeight="1" x14ac:dyDescent="0.25">
      <c r="A34" s="61" t="s">
        <v>419</v>
      </c>
      <c r="B34" s="801" t="s">
        <v>420</v>
      </c>
      <c r="C34" s="754"/>
      <c r="D34" s="159">
        <f t="shared" ref="D34:F34" si="43">+G34+J34+M34+P34</f>
        <v>2032</v>
      </c>
      <c r="E34" s="159">
        <f t="shared" si="43"/>
        <v>159</v>
      </c>
      <c r="F34" s="159">
        <f t="shared" si="43"/>
        <v>2191</v>
      </c>
      <c r="G34" s="159">
        <v>2032</v>
      </c>
      <c r="H34" s="159"/>
      <c r="I34" s="159">
        <f t="shared" si="39"/>
        <v>2032</v>
      </c>
      <c r="J34" s="159"/>
      <c r="K34" s="159">
        <v>159</v>
      </c>
      <c r="L34" s="159">
        <f t="shared" si="40"/>
        <v>159</v>
      </c>
      <c r="M34" s="159"/>
      <c r="N34" s="159"/>
      <c r="O34" s="159">
        <f t="shared" si="41"/>
        <v>0</v>
      </c>
      <c r="P34" s="159"/>
      <c r="Q34" s="159"/>
      <c r="R34" s="159">
        <f t="shared" si="42"/>
        <v>0</v>
      </c>
      <c r="S34" s="27"/>
      <c r="T34" s="27"/>
      <c r="U34" s="27"/>
      <c r="V34" s="27"/>
      <c r="W34" s="27"/>
      <c r="X34" s="27"/>
      <c r="Y34" s="27"/>
      <c r="Z34" s="27"/>
    </row>
    <row r="35" spans="1:26" ht="15" customHeight="1" x14ac:dyDescent="0.25">
      <c r="A35" s="61" t="s">
        <v>421</v>
      </c>
      <c r="B35" s="801" t="s">
        <v>422</v>
      </c>
      <c r="C35" s="754"/>
      <c r="D35" s="159">
        <f t="shared" ref="D35:F35" si="44">+G35+J35+M35+P35</f>
        <v>0</v>
      </c>
      <c r="E35" s="159">
        <f t="shared" si="44"/>
        <v>0</v>
      </c>
      <c r="F35" s="159">
        <f t="shared" si="44"/>
        <v>0</v>
      </c>
      <c r="G35" s="159"/>
      <c r="H35" s="159"/>
      <c r="I35" s="159">
        <f t="shared" si="39"/>
        <v>0</v>
      </c>
      <c r="J35" s="159"/>
      <c r="K35" s="159"/>
      <c r="L35" s="159">
        <f t="shared" si="40"/>
        <v>0</v>
      </c>
      <c r="M35" s="159"/>
      <c r="N35" s="159"/>
      <c r="O35" s="159">
        <f t="shared" si="41"/>
        <v>0</v>
      </c>
      <c r="P35" s="159"/>
      <c r="Q35" s="159"/>
      <c r="R35" s="159">
        <f t="shared" si="42"/>
        <v>0</v>
      </c>
      <c r="S35" s="27"/>
      <c r="T35" s="27"/>
      <c r="U35" s="27"/>
      <c r="V35" s="27"/>
      <c r="W35" s="27"/>
      <c r="X35" s="27"/>
      <c r="Y35" s="27"/>
      <c r="Z35" s="27"/>
    </row>
    <row r="36" spans="1:26" ht="15" customHeight="1" x14ac:dyDescent="0.25">
      <c r="A36" s="77" t="s">
        <v>393</v>
      </c>
      <c r="B36" s="802" t="s">
        <v>702</v>
      </c>
      <c r="C36" s="754"/>
      <c r="D36" s="497">
        <f t="shared" ref="D36:R36" si="45">SUM(D33:D35)</f>
        <v>2867</v>
      </c>
      <c r="E36" s="497">
        <f t="shared" si="45"/>
        <v>159</v>
      </c>
      <c r="F36" s="497">
        <f t="shared" si="45"/>
        <v>3026</v>
      </c>
      <c r="G36" s="497">
        <f t="shared" si="45"/>
        <v>2867</v>
      </c>
      <c r="H36" s="497">
        <f t="shared" si="45"/>
        <v>0</v>
      </c>
      <c r="I36" s="497">
        <f t="shared" si="45"/>
        <v>2867</v>
      </c>
      <c r="J36" s="497">
        <f t="shared" si="45"/>
        <v>0</v>
      </c>
      <c r="K36" s="497">
        <f t="shared" si="45"/>
        <v>159</v>
      </c>
      <c r="L36" s="497">
        <f t="shared" si="45"/>
        <v>159</v>
      </c>
      <c r="M36" s="497">
        <f t="shared" si="45"/>
        <v>0</v>
      </c>
      <c r="N36" s="497">
        <f t="shared" si="45"/>
        <v>0</v>
      </c>
      <c r="O36" s="497">
        <f t="shared" si="45"/>
        <v>0</v>
      </c>
      <c r="P36" s="497">
        <f t="shared" si="45"/>
        <v>0</v>
      </c>
      <c r="Q36" s="497">
        <f t="shared" si="45"/>
        <v>0</v>
      </c>
      <c r="R36" s="497">
        <f t="shared" si="45"/>
        <v>0</v>
      </c>
      <c r="S36" s="134"/>
      <c r="T36" s="134"/>
      <c r="U36" s="134"/>
      <c r="V36" s="134"/>
      <c r="W36" s="134"/>
      <c r="X36" s="134"/>
      <c r="Y36" s="134"/>
      <c r="Z36" s="134"/>
    </row>
    <row r="37" spans="1:26" ht="15" customHeight="1" x14ac:dyDescent="0.25">
      <c r="A37" s="61" t="s">
        <v>423</v>
      </c>
      <c r="B37" s="801" t="s">
        <v>424</v>
      </c>
      <c r="C37" s="754"/>
      <c r="D37" s="159">
        <f t="shared" ref="D37:F37" si="46">+G37+J37+M37+P37</f>
        <v>80</v>
      </c>
      <c r="E37" s="159">
        <f t="shared" si="46"/>
        <v>0</v>
      </c>
      <c r="F37" s="159">
        <f t="shared" si="46"/>
        <v>80</v>
      </c>
      <c r="G37" s="159"/>
      <c r="H37" s="159"/>
      <c r="I37" s="159">
        <f t="shared" ref="I37:I38" si="47">+G37+H37</f>
        <v>0</v>
      </c>
      <c r="J37" s="159">
        <v>80</v>
      </c>
      <c r="K37" s="159"/>
      <c r="L37" s="159">
        <f t="shared" ref="L37:L38" si="48">+J37+K37</f>
        <v>80</v>
      </c>
      <c r="M37" s="159"/>
      <c r="N37" s="159"/>
      <c r="O37" s="159">
        <f t="shared" ref="O37:O38" si="49">+M37+N37</f>
        <v>0</v>
      </c>
      <c r="P37" s="159"/>
      <c r="Q37" s="159"/>
      <c r="R37" s="159">
        <f t="shared" ref="R37:R38" si="50">+P37+Q37</f>
        <v>0</v>
      </c>
      <c r="S37" s="27"/>
      <c r="T37" s="27"/>
      <c r="U37" s="27"/>
      <c r="V37" s="27"/>
      <c r="W37" s="27"/>
      <c r="X37" s="27"/>
      <c r="Y37" s="27"/>
      <c r="Z37" s="27"/>
    </row>
    <row r="38" spans="1:26" ht="15" customHeight="1" x14ac:dyDescent="0.25">
      <c r="A38" s="61" t="s">
        <v>425</v>
      </c>
      <c r="B38" s="801" t="s">
        <v>426</v>
      </c>
      <c r="C38" s="754"/>
      <c r="D38" s="159">
        <f t="shared" ref="D38:F38" si="51">+G38+J38+M38+P38</f>
        <v>50</v>
      </c>
      <c r="E38" s="159">
        <f t="shared" si="51"/>
        <v>0</v>
      </c>
      <c r="F38" s="159">
        <f t="shared" si="51"/>
        <v>50</v>
      </c>
      <c r="G38" s="159"/>
      <c r="H38" s="159"/>
      <c r="I38" s="159">
        <f t="shared" si="47"/>
        <v>0</v>
      </c>
      <c r="J38" s="159">
        <v>50</v>
      </c>
      <c r="K38" s="159"/>
      <c r="L38" s="159">
        <f t="shared" si="48"/>
        <v>50</v>
      </c>
      <c r="M38" s="159"/>
      <c r="N38" s="159"/>
      <c r="O38" s="159">
        <f t="shared" si="49"/>
        <v>0</v>
      </c>
      <c r="P38" s="159"/>
      <c r="Q38" s="159"/>
      <c r="R38" s="159">
        <f t="shared" si="50"/>
        <v>0</v>
      </c>
      <c r="S38" s="27"/>
      <c r="T38" s="27"/>
      <c r="U38" s="27"/>
      <c r="V38" s="27"/>
      <c r="W38" s="27"/>
      <c r="X38" s="27"/>
      <c r="Y38" s="27"/>
      <c r="Z38" s="27"/>
    </row>
    <row r="39" spans="1:26" ht="15" customHeight="1" x14ac:dyDescent="0.25">
      <c r="A39" s="77" t="s">
        <v>395</v>
      </c>
      <c r="B39" s="802" t="s">
        <v>703</v>
      </c>
      <c r="C39" s="754"/>
      <c r="D39" s="497">
        <f t="shared" ref="D39:F39" si="52">SUM(D37:D38)</f>
        <v>130</v>
      </c>
      <c r="E39" s="497">
        <f t="shared" si="52"/>
        <v>0</v>
      </c>
      <c r="F39" s="497">
        <f t="shared" si="52"/>
        <v>130</v>
      </c>
      <c r="G39" s="497">
        <f t="shared" ref="G39:R39" si="53">+G38+G37</f>
        <v>0</v>
      </c>
      <c r="H39" s="497">
        <f t="shared" si="53"/>
        <v>0</v>
      </c>
      <c r="I39" s="497">
        <f t="shared" si="53"/>
        <v>0</v>
      </c>
      <c r="J39" s="497">
        <f t="shared" si="53"/>
        <v>130</v>
      </c>
      <c r="K39" s="497">
        <f t="shared" si="53"/>
        <v>0</v>
      </c>
      <c r="L39" s="497">
        <f t="shared" si="53"/>
        <v>130</v>
      </c>
      <c r="M39" s="497">
        <f t="shared" si="53"/>
        <v>0</v>
      </c>
      <c r="N39" s="497">
        <f t="shared" si="53"/>
        <v>0</v>
      </c>
      <c r="O39" s="497">
        <f t="shared" si="53"/>
        <v>0</v>
      </c>
      <c r="P39" s="497">
        <f t="shared" si="53"/>
        <v>0</v>
      </c>
      <c r="Q39" s="497">
        <f t="shared" si="53"/>
        <v>0</v>
      </c>
      <c r="R39" s="497">
        <f t="shared" si="53"/>
        <v>0</v>
      </c>
      <c r="S39" s="134"/>
      <c r="T39" s="134"/>
      <c r="U39" s="134"/>
      <c r="V39" s="134"/>
      <c r="W39" s="134"/>
      <c r="X39" s="134"/>
      <c r="Y39" s="134"/>
      <c r="Z39" s="134"/>
    </row>
    <row r="40" spans="1:26" ht="15" customHeight="1" x14ac:dyDescent="0.25">
      <c r="A40" s="61" t="s">
        <v>427</v>
      </c>
      <c r="B40" s="801" t="s">
        <v>428</v>
      </c>
      <c r="C40" s="754"/>
      <c r="D40" s="159">
        <f t="shared" ref="D40:F40" si="54">+G40+J40+M40+P40</f>
        <v>0</v>
      </c>
      <c r="E40" s="159">
        <f t="shared" si="54"/>
        <v>0</v>
      </c>
      <c r="F40" s="159">
        <f t="shared" si="54"/>
        <v>0</v>
      </c>
      <c r="G40" s="159"/>
      <c r="H40" s="159"/>
      <c r="I40" s="159">
        <f t="shared" ref="I40:I48" si="55">+G40+H40</f>
        <v>0</v>
      </c>
      <c r="J40" s="159"/>
      <c r="K40" s="159"/>
      <c r="L40" s="159">
        <f t="shared" ref="L40:L48" si="56">+J40+K40</f>
        <v>0</v>
      </c>
      <c r="M40" s="159"/>
      <c r="N40" s="159"/>
      <c r="O40" s="159">
        <f t="shared" ref="O40:O48" si="57">+M40+N40</f>
        <v>0</v>
      </c>
      <c r="P40" s="159"/>
      <c r="Q40" s="159"/>
      <c r="R40" s="159">
        <f t="shared" ref="R40:R48" si="58">+P40+Q40</f>
        <v>0</v>
      </c>
      <c r="S40" s="27"/>
      <c r="T40" s="27"/>
      <c r="U40" s="27"/>
      <c r="V40" s="27"/>
      <c r="W40" s="27"/>
      <c r="X40" s="27"/>
      <c r="Y40" s="27"/>
      <c r="Z40" s="27"/>
    </row>
    <row r="41" spans="1:26" ht="15" customHeight="1" x14ac:dyDescent="0.25">
      <c r="A41" s="61" t="s">
        <v>429</v>
      </c>
      <c r="B41" s="801" t="s">
        <v>430</v>
      </c>
      <c r="C41" s="754"/>
      <c r="D41" s="159">
        <f t="shared" ref="D41:F41" si="59">+G41+J41+M41+P41</f>
        <v>26763</v>
      </c>
      <c r="E41" s="159">
        <f t="shared" si="59"/>
        <v>0</v>
      </c>
      <c r="F41" s="159">
        <f t="shared" si="59"/>
        <v>26763</v>
      </c>
      <c r="G41" s="159"/>
      <c r="H41" s="159"/>
      <c r="I41" s="159">
        <f t="shared" si="55"/>
        <v>0</v>
      </c>
      <c r="J41" s="336"/>
      <c r="K41" s="159"/>
      <c r="L41" s="159">
        <f t="shared" si="56"/>
        <v>0</v>
      </c>
      <c r="M41" s="159"/>
      <c r="N41" s="159"/>
      <c r="O41" s="159">
        <f t="shared" si="57"/>
        <v>0</v>
      </c>
      <c r="P41" s="336">
        <v>26763</v>
      </c>
      <c r="Q41" s="159"/>
      <c r="R41" s="159">
        <f t="shared" si="58"/>
        <v>26763</v>
      </c>
      <c r="S41" s="27"/>
      <c r="T41" s="27"/>
      <c r="U41" s="27"/>
      <c r="V41" s="27"/>
      <c r="W41" s="27"/>
      <c r="X41" s="27"/>
      <c r="Y41" s="27"/>
      <c r="Z41" s="27"/>
    </row>
    <row r="42" spans="1:26" ht="15" customHeight="1" x14ac:dyDescent="0.25">
      <c r="A42" s="61" t="s">
        <v>431</v>
      </c>
      <c r="B42" s="801" t="s">
        <v>704</v>
      </c>
      <c r="C42" s="754"/>
      <c r="D42" s="159">
        <f t="shared" ref="D42:F42" si="60">+G42+J42+M42+P42</f>
        <v>0</v>
      </c>
      <c r="E42" s="159">
        <f t="shared" si="60"/>
        <v>0</v>
      </c>
      <c r="F42" s="159">
        <f t="shared" si="60"/>
        <v>0</v>
      </c>
      <c r="G42" s="159"/>
      <c r="H42" s="159"/>
      <c r="I42" s="159">
        <f t="shared" si="55"/>
        <v>0</v>
      </c>
      <c r="J42" s="159"/>
      <c r="K42" s="159"/>
      <c r="L42" s="159">
        <f t="shared" si="56"/>
        <v>0</v>
      </c>
      <c r="M42" s="159"/>
      <c r="N42" s="159"/>
      <c r="O42" s="159">
        <f t="shared" si="57"/>
        <v>0</v>
      </c>
      <c r="P42" s="159"/>
      <c r="Q42" s="159"/>
      <c r="R42" s="159">
        <f t="shared" si="58"/>
        <v>0</v>
      </c>
      <c r="S42" s="27"/>
      <c r="T42" s="27"/>
      <c r="U42" s="27"/>
      <c r="V42" s="27"/>
      <c r="W42" s="27"/>
      <c r="X42" s="27"/>
      <c r="Y42" s="27"/>
      <c r="Z42" s="27"/>
    </row>
    <row r="43" spans="1:26" ht="15" customHeight="1" x14ac:dyDescent="0.25">
      <c r="A43" s="61" t="s">
        <v>433</v>
      </c>
      <c r="B43" s="801" t="s">
        <v>434</v>
      </c>
      <c r="C43" s="754"/>
      <c r="D43" s="159">
        <f t="shared" ref="D43:F43" si="61">+G43+J43+M43+P43</f>
        <v>110</v>
      </c>
      <c r="E43" s="159">
        <f t="shared" si="61"/>
        <v>0</v>
      </c>
      <c r="F43" s="159">
        <f t="shared" si="61"/>
        <v>110</v>
      </c>
      <c r="G43" s="159"/>
      <c r="H43" s="159"/>
      <c r="I43" s="159">
        <f t="shared" si="55"/>
        <v>0</v>
      </c>
      <c r="J43" s="159">
        <v>110</v>
      </c>
      <c r="K43" s="159"/>
      <c r="L43" s="159">
        <f t="shared" si="56"/>
        <v>110</v>
      </c>
      <c r="M43" s="159"/>
      <c r="N43" s="159"/>
      <c r="O43" s="159">
        <f t="shared" si="57"/>
        <v>0</v>
      </c>
      <c r="P43" s="159"/>
      <c r="Q43" s="159"/>
      <c r="R43" s="159">
        <f t="shared" si="58"/>
        <v>0</v>
      </c>
      <c r="S43" s="27"/>
      <c r="T43" s="27"/>
      <c r="U43" s="27"/>
      <c r="V43" s="27"/>
      <c r="W43" s="27"/>
      <c r="X43" s="27"/>
      <c r="Y43" s="27"/>
      <c r="Z43" s="27"/>
    </row>
    <row r="44" spans="1:26" ht="15" customHeight="1" x14ac:dyDescent="0.25">
      <c r="A44" s="61" t="s">
        <v>435</v>
      </c>
      <c r="B44" s="801" t="s">
        <v>436</v>
      </c>
      <c r="C44" s="754"/>
      <c r="D44" s="159">
        <f t="shared" ref="D44:F44" si="62">+G44+J44+M44+P44</f>
        <v>0</v>
      </c>
      <c r="E44" s="159">
        <f t="shared" si="62"/>
        <v>0</v>
      </c>
      <c r="F44" s="159">
        <f t="shared" si="62"/>
        <v>0</v>
      </c>
      <c r="G44" s="159"/>
      <c r="H44" s="159"/>
      <c r="I44" s="159">
        <f t="shared" si="55"/>
        <v>0</v>
      </c>
      <c r="J44" s="159"/>
      <c r="K44" s="159"/>
      <c r="L44" s="159">
        <f t="shared" si="56"/>
        <v>0</v>
      </c>
      <c r="M44" s="159"/>
      <c r="N44" s="159"/>
      <c r="O44" s="159">
        <f t="shared" si="57"/>
        <v>0</v>
      </c>
      <c r="P44" s="159"/>
      <c r="Q44" s="159"/>
      <c r="R44" s="159">
        <f t="shared" si="58"/>
        <v>0</v>
      </c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25">
      <c r="A45" s="460" t="s">
        <v>435</v>
      </c>
      <c r="B45" s="510"/>
      <c r="C45" s="511" t="s">
        <v>691</v>
      </c>
      <c r="D45" s="159"/>
      <c r="E45" s="159"/>
      <c r="F45" s="159"/>
      <c r="G45" s="159"/>
      <c r="H45" s="159"/>
      <c r="I45" s="159">
        <f t="shared" si="55"/>
        <v>0</v>
      </c>
      <c r="J45" s="159"/>
      <c r="K45" s="159"/>
      <c r="L45" s="159">
        <f t="shared" si="56"/>
        <v>0</v>
      </c>
      <c r="M45" s="159"/>
      <c r="N45" s="159"/>
      <c r="O45" s="159">
        <f t="shared" si="57"/>
        <v>0</v>
      </c>
      <c r="P45" s="159"/>
      <c r="Q45" s="159"/>
      <c r="R45" s="159">
        <f t="shared" si="58"/>
        <v>0</v>
      </c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25">
      <c r="A46" s="460" t="s">
        <v>435</v>
      </c>
      <c r="B46" s="510"/>
      <c r="C46" s="511" t="s">
        <v>692</v>
      </c>
      <c r="D46" s="159"/>
      <c r="E46" s="159"/>
      <c r="F46" s="159"/>
      <c r="G46" s="159"/>
      <c r="H46" s="159"/>
      <c r="I46" s="159">
        <f t="shared" si="55"/>
        <v>0</v>
      </c>
      <c r="J46" s="159"/>
      <c r="K46" s="159"/>
      <c r="L46" s="159">
        <f t="shared" si="56"/>
        <v>0</v>
      </c>
      <c r="M46" s="159"/>
      <c r="N46" s="159"/>
      <c r="O46" s="159">
        <f t="shared" si="57"/>
        <v>0</v>
      </c>
      <c r="P46" s="159"/>
      <c r="Q46" s="159"/>
      <c r="R46" s="159">
        <f t="shared" si="58"/>
        <v>0</v>
      </c>
      <c r="S46" s="27"/>
      <c r="T46" s="27"/>
      <c r="U46" s="27"/>
      <c r="V46" s="27"/>
      <c r="W46" s="27"/>
      <c r="X46" s="27"/>
      <c r="Y46" s="27"/>
      <c r="Z46" s="27"/>
    </row>
    <row r="47" spans="1:26" ht="28.5" customHeight="1" x14ac:dyDescent="0.25">
      <c r="A47" s="61" t="s">
        <v>437</v>
      </c>
      <c r="B47" s="801" t="s">
        <v>705</v>
      </c>
      <c r="C47" s="754"/>
      <c r="D47" s="159">
        <f t="shared" ref="D47:F47" si="63">+G47+J47+M47+P47</f>
        <v>150</v>
      </c>
      <c r="E47" s="159">
        <f t="shared" si="63"/>
        <v>300</v>
      </c>
      <c r="F47" s="159">
        <f t="shared" si="63"/>
        <v>450</v>
      </c>
      <c r="G47" s="159">
        <v>150</v>
      </c>
      <c r="H47" s="159"/>
      <c r="I47" s="159">
        <f t="shared" si="55"/>
        <v>150</v>
      </c>
      <c r="J47" s="159"/>
      <c r="K47" s="159"/>
      <c r="L47" s="159">
        <f t="shared" si="56"/>
        <v>0</v>
      </c>
      <c r="M47" s="159"/>
      <c r="N47" s="159">
        <v>300</v>
      </c>
      <c r="O47" s="159">
        <f t="shared" si="57"/>
        <v>300</v>
      </c>
      <c r="P47" s="159"/>
      <c r="Q47" s="159"/>
      <c r="R47" s="159">
        <f t="shared" si="58"/>
        <v>0</v>
      </c>
      <c r="S47" s="27"/>
      <c r="T47" s="27"/>
      <c r="U47" s="27"/>
      <c r="V47" s="27"/>
      <c r="W47" s="27"/>
      <c r="X47" s="27"/>
      <c r="Y47" s="27"/>
      <c r="Z47" s="27"/>
    </row>
    <row r="48" spans="1:26" ht="15" customHeight="1" x14ac:dyDescent="0.25">
      <c r="A48" s="61" t="s">
        <v>439</v>
      </c>
      <c r="B48" s="801" t="s">
        <v>706</v>
      </c>
      <c r="C48" s="754"/>
      <c r="D48" s="159">
        <f t="shared" ref="D48:F48" si="64">+G48+J48+M48+P48</f>
        <v>710</v>
      </c>
      <c r="E48" s="159">
        <f t="shared" si="64"/>
        <v>-58</v>
      </c>
      <c r="F48" s="159">
        <f t="shared" si="64"/>
        <v>652</v>
      </c>
      <c r="G48" s="159">
        <v>60</v>
      </c>
      <c r="H48" s="159">
        <v>-58</v>
      </c>
      <c r="I48" s="159">
        <f t="shared" si="55"/>
        <v>2</v>
      </c>
      <c r="J48" s="159">
        <v>650</v>
      </c>
      <c r="K48" s="159"/>
      <c r="L48" s="159">
        <f t="shared" si="56"/>
        <v>650</v>
      </c>
      <c r="M48" s="159"/>
      <c r="N48" s="159"/>
      <c r="O48" s="159">
        <f t="shared" si="57"/>
        <v>0</v>
      </c>
      <c r="P48" s="159"/>
      <c r="Q48" s="159"/>
      <c r="R48" s="159">
        <f t="shared" si="58"/>
        <v>0</v>
      </c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25">
      <c r="A49" s="77" t="s">
        <v>397</v>
      </c>
      <c r="B49" s="802" t="s">
        <v>707</v>
      </c>
      <c r="C49" s="754"/>
      <c r="D49" s="497">
        <f t="shared" ref="D49:G49" si="65">SUM(D40:D48)</f>
        <v>27733</v>
      </c>
      <c r="E49" s="497">
        <f t="shared" si="65"/>
        <v>242</v>
      </c>
      <c r="F49" s="497">
        <f t="shared" si="65"/>
        <v>27975</v>
      </c>
      <c r="G49" s="497">
        <f t="shared" si="65"/>
        <v>210</v>
      </c>
      <c r="H49" s="497">
        <v>22</v>
      </c>
      <c r="I49" s="497">
        <f t="shared" ref="I49:R49" si="66">SUM(I40:I48)</f>
        <v>152</v>
      </c>
      <c r="J49" s="497">
        <f t="shared" si="66"/>
        <v>760</v>
      </c>
      <c r="K49" s="497">
        <f t="shared" si="66"/>
        <v>0</v>
      </c>
      <c r="L49" s="497">
        <f t="shared" si="66"/>
        <v>760</v>
      </c>
      <c r="M49" s="497">
        <f t="shared" si="66"/>
        <v>0</v>
      </c>
      <c r="N49" s="497">
        <f t="shared" si="66"/>
        <v>300</v>
      </c>
      <c r="O49" s="497">
        <f t="shared" si="66"/>
        <v>300</v>
      </c>
      <c r="P49" s="497">
        <f t="shared" si="66"/>
        <v>26763</v>
      </c>
      <c r="Q49" s="497">
        <f t="shared" si="66"/>
        <v>0</v>
      </c>
      <c r="R49" s="497">
        <f t="shared" si="66"/>
        <v>26763</v>
      </c>
      <c r="S49" s="134"/>
      <c r="T49" s="134"/>
      <c r="U49" s="134"/>
      <c r="V49" s="134"/>
      <c r="W49" s="134"/>
      <c r="X49" s="134"/>
      <c r="Y49" s="134"/>
      <c r="Z49" s="134"/>
    </row>
    <row r="50" spans="1:26" ht="14.25" customHeight="1" x14ac:dyDescent="0.25">
      <c r="A50" s="61" t="s">
        <v>441</v>
      </c>
      <c r="B50" s="801" t="s">
        <v>442</v>
      </c>
      <c r="C50" s="754"/>
      <c r="D50" s="159">
        <f>G50</f>
        <v>50</v>
      </c>
      <c r="E50" s="159">
        <f t="shared" ref="E50:F50" si="67">+H50+K50+N50+Q50</f>
        <v>0</v>
      </c>
      <c r="F50" s="159">
        <f t="shared" si="67"/>
        <v>50</v>
      </c>
      <c r="G50" s="159">
        <v>50</v>
      </c>
      <c r="H50" s="159"/>
      <c r="I50" s="159">
        <f t="shared" ref="I50:I51" si="68">+G50+H50</f>
        <v>50</v>
      </c>
      <c r="J50" s="159"/>
      <c r="K50" s="159"/>
      <c r="L50" s="159">
        <f t="shared" ref="L50:L51" si="69">+J50+K50</f>
        <v>0</v>
      </c>
      <c r="M50" s="159"/>
      <c r="N50" s="159"/>
      <c r="O50" s="159">
        <f t="shared" ref="O50:O51" si="70">+M50+N50</f>
        <v>0</v>
      </c>
      <c r="P50" s="159"/>
      <c r="Q50" s="159"/>
      <c r="R50" s="159">
        <f t="shared" ref="R50:R51" si="71">+P50+Q50</f>
        <v>0</v>
      </c>
      <c r="S50" s="27"/>
      <c r="T50" s="27"/>
      <c r="U50" s="27"/>
      <c r="V50" s="27"/>
      <c r="W50" s="27"/>
      <c r="X50" s="27"/>
      <c r="Y50" s="27"/>
      <c r="Z50" s="27"/>
    </row>
    <row r="51" spans="1:26" ht="14.25" customHeight="1" x14ac:dyDescent="0.25">
      <c r="A51" s="61" t="s">
        <v>443</v>
      </c>
      <c r="B51" s="801" t="s">
        <v>444</v>
      </c>
      <c r="C51" s="754"/>
      <c r="D51" s="159"/>
      <c r="E51" s="159">
        <f t="shared" ref="E51:F51" si="72">+H51+K51+N51+Q51</f>
        <v>0</v>
      </c>
      <c r="F51" s="159">
        <f t="shared" si="72"/>
        <v>0</v>
      </c>
      <c r="G51" s="159"/>
      <c r="H51" s="159"/>
      <c r="I51" s="159">
        <f t="shared" si="68"/>
        <v>0</v>
      </c>
      <c r="J51" s="159"/>
      <c r="K51" s="159"/>
      <c r="L51" s="159">
        <f t="shared" si="69"/>
        <v>0</v>
      </c>
      <c r="M51" s="159"/>
      <c r="N51" s="159"/>
      <c r="O51" s="159">
        <f t="shared" si="70"/>
        <v>0</v>
      </c>
      <c r="P51" s="159"/>
      <c r="Q51" s="159"/>
      <c r="R51" s="159">
        <f t="shared" si="71"/>
        <v>0</v>
      </c>
      <c r="S51" s="27"/>
      <c r="T51" s="27"/>
      <c r="U51" s="27"/>
      <c r="V51" s="27"/>
      <c r="W51" s="27"/>
      <c r="X51" s="27"/>
      <c r="Y51" s="27"/>
      <c r="Z51" s="27"/>
    </row>
    <row r="52" spans="1:26" ht="26.25" customHeight="1" x14ac:dyDescent="0.25">
      <c r="A52" s="77" t="s">
        <v>399</v>
      </c>
      <c r="B52" s="802" t="s">
        <v>400</v>
      </c>
      <c r="C52" s="754"/>
      <c r="D52" s="497">
        <f>SUM(D50:D51)</f>
        <v>50</v>
      </c>
      <c r="E52" s="497">
        <f t="shared" ref="E52:R52" si="73">+E51+E50</f>
        <v>0</v>
      </c>
      <c r="F52" s="497">
        <f t="shared" si="73"/>
        <v>50</v>
      </c>
      <c r="G52" s="497">
        <f t="shared" si="73"/>
        <v>50</v>
      </c>
      <c r="H52" s="497">
        <f t="shared" si="73"/>
        <v>0</v>
      </c>
      <c r="I52" s="497">
        <f t="shared" si="73"/>
        <v>50</v>
      </c>
      <c r="J52" s="497">
        <f t="shared" si="73"/>
        <v>0</v>
      </c>
      <c r="K52" s="497">
        <f t="shared" si="73"/>
        <v>0</v>
      </c>
      <c r="L52" s="497">
        <f t="shared" si="73"/>
        <v>0</v>
      </c>
      <c r="M52" s="497">
        <f t="shared" si="73"/>
        <v>0</v>
      </c>
      <c r="N52" s="497">
        <f t="shared" si="73"/>
        <v>0</v>
      </c>
      <c r="O52" s="497">
        <f t="shared" si="73"/>
        <v>0</v>
      </c>
      <c r="P52" s="497">
        <f t="shared" si="73"/>
        <v>0</v>
      </c>
      <c r="Q52" s="497">
        <f t="shared" si="73"/>
        <v>0</v>
      </c>
      <c r="R52" s="497">
        <f t="shared" si="73"/>
        <v>0</v>
      </c>
      <c r="S52" s="498"/>
      <c r="T52" s="498"/>
      <c r="U52" s="498"/>
      <c r="V52" s="498"/>
      <c r="W52" s="498"/>
      <c r="X52" s="498"/>
      <c r="Y52" s="498"/>
      <c r="Z52" s="498"/>
    </row>
    <row r="53" spans="1:26" ht="25.5" customHeight="1" x14ac:dyDescent="0.25">
      <c r="A53" s="61" t="s">
        <v>445</v>
      </c>
      <c r="B53" s="801" t="s">
        <v>446</v>
      </c>
      <c r="C53" s="754"/>
      <c r="D53" s="503">
        <f t="shared" ref="D53:F53" si="74">+G53+J53+M53+P53</f>
        <v>8184.56</v>
      </c>
      <c r="E53" s="159">
        <f t="shared" si="74"/>
        <v>-102</v>
      </c>
      <c r="F53" s="503">
        <f t="shared" si="74"/>
        <v>8082.56</v>
      </c>
      <c r="G53" s="503">
        <f>+(G36+G49+G509)*0.27</f>
        <v>830.79000000000008</v>
      </c>
      <c r="H53" s="159">
        <v>-102</v>
      </c>
      <c r="I53" s="503">
        <f t="shared" ref="I53:I57" si="75">+G53+H53</f>
        <v>728.79000000000008</v>
      </c>
      <c r="J53" s="503">
        <f>+J37*0.05+J38*0.27+J43+0.27</f>
        <v>127.77</v>
      </c>
      <c r="K53" s="159"/>
      <c r="L53" s="503">
        <f t="shared" ref="L53:L57" si="76">+J53+K53</f>
        <v>127.77</v>
      </c>
      <c r="M53" s="159"/>
      <c r="N53" s="159"/>
      <c r="O53" s="159">
        <f t="shared" ref="O53:O57" si="77">+M53+N53</f>
        <v>0</v>
      </c>
      <c r="P53" s="512">
        <v>7226</v>
      </c>
      <c r="Q53" s="159"/>
      <c r="R53" s="503">
        <f t="shared" ref="R53:R57" si="78">+P53+Q53</f>
        <v>7226</v>
      </c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25">
      <c r="A54" s="61" t="s">
        <v>447</v>
      </c>
      <c r="B54" s="801" t="s">
        <v>708</v>
      </c>
      <c r="C54" s="754"/>
      <c r="D54" s="503">
        <f t="shared" ref="D54:F54" si="79">+G54+J54+M54+P54</f>
        <v>1019</v>
      </c>
      <c r="E54" s="159">
        <f t="shared" si="79"/>
        <v>0</v>
      </c>
      <c r="F54" s="503">
        <f t="shared" si="79"/>
        <v>1019</v>
      </c>
      <c r="G54" s="159"/>
      <c r="H54" s="159"/>
      <c r="I54" s="159">
        <f t="shared" si="75"/>
        <v>0</v>
      </c>
      <c r="J54" s="503"/>
      <c r="K54" s="159"/>
      <c r="L54" s="503">
        <f t="shared" si="76"/>
        <v>0</v>
      </c>
      <c r="M54" s="159"/>
      <c r="N54" s="159"/>
      <c r="O54" s="159">
        <f t="shared" si="77"/>
        <v>0</v>
      </c>
      <c r="P54" s="512">
        <v>1019</v>
      </c>
      <c r="Q54" s="159"/>
      <c r="R54" s="503">
        <f t="shared" si="78"/>
        <v>1019</v>
      </c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25">
      <c r="A55" s="61" t="s">
        <v>449</v>
      </c>
      <c r="B55" s="801" t="s">
        <v>709</v>
      </c>
      <c r="C55" s="754"/>
      <c r="D55" s="503">
        <f t="shared" ref="D55:F55" si="80">+G55+J55+M55+P55</f>
        <v>0</v>
      </c>
      <c r="E55" s="159">
        <f t="shared" si="80"/>
        <v>0</v>
      </c>
      <c r="F55" s="503">
        <f t="shared" si="80"/>
        <v>0</v>
      </c>
      <c r="G55" s="159"/>
      <c r="H55" s="159"/>
      <c r="I55" s="159">
        <f t="shared" si="75"/>
        <v>0</v>
      </c>
      <c r="J55" s="503"/>
      <c r="K55" s="159"/>
      <c r="L55" s="503">
        <f t="shared" si="76"/>
        <v>0</v>
      </c>
      <c r="M55" s="159"/>
      <c r="N55" s="159"/>
      <c r="O55" s="159">
        <f t="shared" si="77"/>
        <v>0</v>
      </c>
      <c r="P55" s="159"/>
      <c r="Q55" s="159"/>
      <c r="R55" s="159">
        <f t="shared" si="78"/>
        <v>0</v>
      </c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25">
      <c r="A56" s="61" t="s">
        <v>451</v>
      </c>
      <c r="B56" s="801" t="s">
        <v>710</v>
      </c>
      <c r="C56" s="754"/>
      <c r="D56" s="503">
        <f t="shared" ref="D56:F56" si="81">+G56+J56+M56+P56</f>
        <v>0</v>
      </c>
      <c r="E56" s="159">
        <f t="shared" si="81"/>
        <v>0</v>
      </c>
      <c r="F56" s="503">
        <f t="shared" si="81"/>
        <v>0</v>
      </c>
      <c r="G56" s="159"/>
      <c r="H56" s="159"/>
      <c r="I56" s="159">
        <f t="shared" si="75"/>
        <v>0</v>
      </c>
      <c r="J56" s="503"/>
      <c r="K56" s="159"/>
      <c r="L56" s="503">
        <f t="shared" si="76"/>
        <v>0</v>
      </c>
      <c r="M56" s="159"/>
      <c r="N56" s="159"/>
      <c r="O56" s="159">
        <f t="shared" si="77"/>
        <v>0</v>
      </c>
      <c r="P56" s="159"/>
      <c r="Q56" s="159"/>
      <c r="R56" s="159">
        <f t="shared" si="78"/>
        <v>0</v>
      </c>
      <c r="S56" s="27"/>
      <c r="T56" s="27"/>
      <c r="U56" s="27"/>
      <c r="V56" s="27"/>
      <c r="W56" s="27"/>
      <c r="X56" s="27"/>
      <c r="Y56" s="27"/>
      <c r="Z56" s="27"/>
    </row>
    <row r="57" spans="1:26" ht="14.25" customHeight="1" x14ac:dyDescent="0.25">
      <c r="A57" s="61" t="s">
        <v>453</v>
      </c>
      <c r="B57" s="801" t="s">
        <v>454</v>
      </c>
      <c r="C57" s="754"/>
      <c r="D57" s="503">
        <f t="shared" ref="D57:F57" si="82">+G57+J57+M57+P57</f>
        <v>0</v>
      </c>
      <c r="E57" s="159">
        <f t="shared" si="82"/>
        <v>1</v>
      </c>
      <c r="F57" s="503">
        <f t="shared" si="82"/>
        <v>1</v>
      </c>
      <c r="G57" s="159"/>
      <c r="H57" s="159">
        <v>1</v>
      </c>
      <c r="I57" s="159">
        <f t="shared" si="75"/>
        <v>1</v>
      </c>
      <c r="J57" s="503"/>
      <c r="K57" s="159"/>
      <c r="L57" s="503">
        <f t="shared" si="76"/>
        <v>0</v>
      </c>
      <c r="M57" s="159"/>
      <c r="N57" s="159"/>
      <c r="O57" s="159">
        <f t="shared" si="77"/>
        <v>0</v>
      </c>
      <c r="P57" s="159"/>
      <c r="Q57" s="159"/>
      <c r="R57" s="159">
        <f t="shared" si="78"/>
        <v>0</v>
      </c>
      <c r="S57" s="27"/>
      <c r="T57" s="27"/>
      <c r="U57" s="27"/>
      <c r="V57" s="27"/>
      <c r="W57" s="27"/>
      <c r="X57" s="27"/>
      <c r="Y57" s="27"/>
      <c r="Z57" s="27"/>
    </row>
    <row r="58" spans="1:26" ht="27" customHeight="1" x14ac:dyDescent="0.25">
      <c r="A58" s="77" t="s">
        <v>401</v>
      </c>
      <c r="B58" s="802" t="s">
        <v>402</v>
      </c>
      <c r="C58" s="754"/>
      <c r="D58" s="502">
        <f t="shared" ref="D58:R58" si="83">SUM(D53:D57)</f>
        <v>9203.5600000000013</v>
      </c>
      <c r="E58" s="497">
        <f t="shared" si="83"/>
        <v>-101</v>
      </c>
      <c r="F58" s="502">
        <f t="shared" si="83"/>
        <v>9102.5600000000013</v>
      </c>
      <c r="G58" s="502">
        <f t="shared" si="83"/>
        <v>830.79000000000008</v>
      </c>
      <c r="H58" s="497">
        <f t="shared" si="83"/>
        <v>-101</v>
      </c>
      <c r="I58" s="502">
        <f t="shared" si="83"/>
        <v>729.79000000000008</v>
      </c>
      <c r="J58" s="502">
        <f t="shared" si="83"/>
        <v>127.77</v>
      </c>
      <c r="K58" s="497">
        <f t="shared" si="83"/>
        <v>0</v>
      </c>
      <c r="L58" s="502">
        <f t="shared" si="83"/>
        <v>127.77</v>
      </c>
      <c r="M58" s="497">
        <f t="shared" si="83"/>
        <v>0</v>
      </c>
      <c r="N58" s="497">
        <f t="shared" si="83"/>
        <v>0</v>
      </c>
      <c r="O58" s="497">
        <f t="shared" si="83"/>
        <v>0</v>
      </c>
      <c r="P58" s="502">
        <f t="shared" si="83"/>
        <v>8245</v>
      </c>
      <c r="Q58" s="497">
        <f t="shared" si="83"/>
        <v>0</v>
      </c>
      <c r="R58" s="502">
        <f t="shared" si="83"/>
        <v>8245</v>
      </c>
      <c r="S58" s="498"/>
      <c r="T58" s="498"/>
      <c r="U58" s="498"/>
      <c r="V58" s="498"/>
      <c r="W58" s="498"/>
      <c r="X58" s="498"/>
      <c r="Y58" s="498"/>
      <c r="Z58" s="498"/>
    </row>
    <row r="59" spans="1:26" ht="14.25" customHeight="1" x14ac:dyDescent="0.25">
      <c r="A59" s="77" t="s">
        <v>403</v>
      </c>
      <c r="B59" s="802" t="s">
        <v>104</v>
      </c>
      <c r="C59" s="754"/>
      <c r="D59" s="502">
        <f t="shared" ref="D59:R59" si="84">+D58+D52+D49+D39+D36</f>
        <v>39983.56</v>
      </c>
      <c r="E59" s="497">
        <f t="shared" si="84"/>
        <v>300</v>
      </c>
      <c r="F59" s="502">
        <f t="shared" si="84"/>
        <v>40283.56</v>
      </c>
      <c r="G59" s="502">
        <f t="shared" si="84"/>
        <v>3957.79</v>
      </c>
      <c r="H59" s="497">
        <f t="shared" si="84"/>
        <v>-79</v>
      </c>
      <c r="I59" s="502">
        <f t="shared" si="84"/>
        <v>3798.79</v>
      </c>
      <c r="J59" s="502">
        <f t="shared" si="84"/>
        <v>1017.77</v>
      </c>
      <c r="K59" s="502">
        <f t="shared" si="84"/>
        <v>159</v>
      </c>
      <c r="L59" s="502">
        <f t="shared" si="84"/>
        <v>1176.77</v>
      </c>
      <c r="M59" s="502">
        <f t="shared" si="84"/>
        <v>0</v>
      </c>
      <c r="N59" s="502">
        <f t="shared" si="84"/>
        <v>300</v>
      </c>
      <c r="O59" s="502">
        <f t="shared" si="84"/>
        <v>300</v>
      </c>
      <c r="P59" s="502">
        <f t="shared" si="84"/>
        <v>35008</v>
      </c>
      <c r="Q59" s="502">
        <f t="shared" si="84"/>
        <v>0</v>
      </c>
      <c r="R59" s="502">
        <f t="shared" si="84"/>
        <v>35008</v>
      </c>
      <c r="S59" s="513"/>
      <c r="T59" s="27"/>
      <c r="U59" s="27"/>
      <c r="V59" s="27"/>
      <c r="W59" s="27"/>
      <c r="X59" s="27"/>
      <c r="Y59" s="27"/>
      <c r="Z59" s="27"/>
    </row>
    <row r="60" spans="1:26" ht="14.25" customHeight="1" x14ac:dyDescent="0.25">
      <c r="A60" s="320"/>
      <c r="B60" s="870"/>
      <c r="C60" s="766"/>
      <c r="D60" s="499"/>
      <c r="E60" s="499"/>
      <c r="F60" s="500"/>
      <c r="G60" s="501"/>
      <c r="H60" s="499"/>
      <c r="I60" s="159">
        <f t="shared" ref="I60:I62" si="85">+G60+H60</f>
        <v>0</v>
      </c>
      <c r="J60" s="501"/>
      <c r="K60" s="499"/>
      <c r="L60" s="500"/>
      <c r="M60" s="501"/>
      <c r="N60" s="499"/>
      <c r="O60" s="500"/>
      <c r="P60" s="501"/>
      <c r="Q60" s="499"/>
      <c r="R60" s="499"/>
      <c r="S60" s="27"/>
      <c r="T60" s="27"/>
      <c r="U60" s="27"/>
      <c r="V60" s="27"/>
      <c r="W60" s="27"/>
      <c r="X60" s="27"/>
      <c r="Y60" s="27"/>
      <c r="Z60" s="27"/>
    </row>
    <row r="61" spans="1:26" ht="28.5" customHeight="1" x14ac:dyDescent="0.25">
      <c r="A61" s="61" t="s">
        <v>463</v>
      </c>
      <c r="B61" s="801" t="s">
        <v>464</v>
      </c>
      <c r="C61" s="754"/>
      <c r="D61" s="159">
        <f t="shared" ref="D61:D62" si="86">+J61</f>
        <v>16324</v>
      </c>
      <c r="E61" s="159">
        <f t="shared" ref="E61:F61" si="87">+H61+K61+N61+Q61</f>
        <v>0</v>
      </c>
      <c r="F61" s="159">
        <f t="shared" si="87"/>
        <v>16324</v>
      </c>
      <c r="G61" s="159"/>
      <c r="H61" s="159"/>
      <c r="I61" s="159">
        <f t="shared" si="85"/>
        <v>0</v>
      </c>
      <c r="J61" s="159">
        <v>16324</v>
      </c>
      <c r="K61" s="159"/>
      <c r="L61" s="159">
        <f t="shared" ref="L61:L62" si="88">+J61+K61</f>
        <v>16324</v>
      </c>
      <c r="M61" s="159"/>
      <c r="N61" s="159"/>
      <c r="O61" s="159">
        <f t="shared" ref="O61:O62" si="89">+M61+N61</f>
        <v>0</v>
      </c>
      <c r="P61" s="159"/>
      <c r="Q61" s="159"/>
      <c r="R61" s="159">
        <f t="shared" ref="R61:R62" si="90">+P61+Q61</f>
        <v>0</v>
      </c>
      <c r="S61" s="27"/>
      <c r="T61" s="27"/>
      <c r="U61" s="27"/>
      <c r="V61" s="27"/>
      <c r="W61" s="27"/>
      <c r="X61" s="27"/>
      <c r="Y61" s="27"/>
      <c r="Z61" s="27"/>
    </row>
    <row r="62" spans="1:26" ht="25.5" customHeight="1" x14ac:dyDescent="0.25">
      <c r="A62" s="514" t="s">
        <v>463</v>
      </c>
      <c r="B62" s="510"/>
      <c r="C62" s="462" t="s">
        <v>693</v>
      </c>
      <c r="D62" s="159">
        <f t="shared" si="86"/>
        <v>16324</v>
      </c>
      <c r="E62" s="159">
        <f t="shared" ref="E62:F62" si="91">+H62+K62+N62+Q62</f>
        <v>0</v>
      </c>
      <c r="F62" s="159">
        <f t="shared" si="91"/>
        <v>16324</v>
      </c>
      <c r="G62" s="159"/>
      <c r="H62" s="159"/>
      <c r="I62" s="159">
        <f t="shared" si="85"/>
        <v>0</v>
      </c>
      <c r="J62" s="336">
        <v>16324</v>
      </c>
      <c r="K62" s="159"/>
      <c r="L62" s="159">
        <f t="shared" si="88"/>
        <v>16324</v>
      </c>
      <c r="M62" s="159"/>
      <c r="N62" s="159"/>
      <c r="O62" s="159">
        <f t="shared" si="89"/>
        <v>0</v>
      </c>
      <c r="P62" s="159"/>
      <c r="Q62" s="159"/>
      <c r="R62" s="159">
        <f t="shared" si="90"/>
        <v>0</v>
      </c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25">
      <c r="A63" s="77" t="s">
        <v>405</v>
      </c>
      <c r="B63" s="802" t="s">
        <v>130</v>
      </c>
      <c r="C63" s="754"/>
      <c r="D63" s="497">
        <f t="shared" ref="D63:O63" si="92">+D61</f>
        <v>16324</v>
      </c>
      <c r="E63" s="497">
        <f t="shared" si="92"/>
        <v>0</v>
      </c>
      <c r="F63" s="497">
        <f t="shared" si="92"/>
        <v>16324</v>
      </c>
      <c r="G63" s="497">
        <f t="shared" si="92"/>
        <v>0</v>
      </c>
      <c r="H63" s="497">
        <f t="shared" si="92"/>
        <v>0</v>
      </c>
      <c r="I63" s="497">
        <f t="shared" si="92"/>
        <v>0</v>
      </c>
      <c r="J63" s="497">
        <f t="shared" si="92"/>
        <v>16324</v>
      </c>
      <c r="K63" s="497">
        <f t="shared" si="92"/>
        <v>0</v>
      </c>
      <c r="L63" s="497">
        <f t="shared" si="92"/>
        <v>16324</v>
      </c>
      <c r="M63" s="497">
        <f t="shared" si="92"/>
        <v>0</v>
      </c>
      <c r="N63" s="497">
        <f t="shared" si="92"/>
        <v>0</v>
      </c>
      <c r="O63" s="497">
        <f t="shared" si="92"/>
        <v>0</v>
      </c>
      <c r="P63" s="497"/>
      <c r="Q63" s="497">
        <f t="shared" ref="Q63:R63" si="93">+Q61</f>
        <v>0</v>
      </c>
      <c r="R63" s="497">
        <f t="shared" si="93"/>
        <v>0</v>
      </c>
      <c r="S63" s="27"/>
      <c r="T63" s="27"/>
      <c r="U63" s="27"/>
      <c r="V63" s="27"/>
      <c r="W63" s="27"/>
      <c r="X63" s="27"/>
      <c r="Y63" s="27"/>
      <c r="Z63" s="27"/>
    </row>
    <row r="64" spans="1:26" ht="8.25" customHeight="1" x14ac:dyDescent="0.25">
      <c r="A64" s="515"/>
      <c r="B64" s="344"/>
      <c r="C64" s="344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6"/>
      <c r="O64" s="516"/>
      <c r="P64" s="516"/>
      <c r="Q64" s="516"/>
      <c r="R64" s="516"/>
      <c r="S64" s="27"/>
      <c r="T64" s="27"/>
      <c r="U64" s="27"/>
      <c r="V64" s="27"/>
      <c r="W64" s="27"/>
      <c r="X64" s="27"/>
      <c r="Y64" s="27"/>
      <c r="Z64" s="27"/>
    </row>
    <row r="65" spans="1:26" ht="11.25" customHeight="1" x14ac:dyDescent="0.25">
      <c r="A65" s="517"/>
      <c r="B65" s="518"/>
      <c r="C65" s="518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27"/>
      <c r="T65" s="27"/>
      <c r="U65" s="27"/>
      <c r="V65" s="27"/>
      <c r="W65" s="27"/>
      <c r="X65" s="27"/>
      <c r="Y65" s="27"/>
      <c r="Z65" s="27"/>
    </row>
    <row r="66" spans="1:26" ht="15" customHeight="1" x14ac:dyDescent="0.25">
      <c r="A66" s="61" t="s">
        <v>467</v>
      </c>
      <c r="B66" s="801" t="s">
        <v>468</v>
      </c>
      <c r="C66" s="754"/>
      <c r="D66" s="159">
        <f t="shared" ref="D66:F66" si="94">+G66+J66+M66+P66</f>
        <v>0</v>
      </c>
      <c r="E66" s="159">
        <f t="shared" si="94"/>
        <v>0</v>
      </c>
      <c r="F66" s="159">
        <f t="shared" si="94"/>
        <v>0</v>
      </c>
      <c r="G66" s="159"/>
      <c r="H66" s="159"/>
      <c r="I66" s="159">
        <f t="shared" ref="I66:I73" si="95">+G66+H66</f>
        <v>0</v>
      </c>
      <c r="J66" s="159"/>
      <c r="K66" s="159"/>
      <c r="L66" s="159">
        <f t="shared" ref="L66:L73" si="96">+J66+K66</f>
        <v>0</v>
      </c>
      <c r="M66" s="159"/>
      <c r="N66" s="159"/>
      <c r="O66" s="159">
        <f t="shared" ref="O66:O73" si="97">+M66+N66</f>
        <v>0</v>
      </c>
      <c r="P66" s="159"/>
      <c r="Q66" s="159"/>
      <c r="R66" s="159">
        <f t="shared" ref="R66:R73" si="98">+P66+Q66</f>
        <v>0</v>
      </c>
      <c r="S66" s="27"/>
      <c r="T66" s="27"/>
      <c r="U66" s="27"/>
      <c r="V66" s="27"/>
      <c r="W66" s="27"/>
      <c r="X66" s="27"/>
      <c r="Y66" s="27"/>
      <c r="Z66" s="27"/>
    </row>
    <row r="67" spans="1:26" ht="15" customHeight="1" x14ac:dyDescent="0.25">
      <c r="A67" s="61" t="s">
        <v>469</v>
      </c>
      <c r="B67" s="801" t="s">
        <v>711</v>
      </c>
      <c r="C67" s="754"/>
      <c r="D67" s="159">
        <f t="shared" ref="D67:F67" si="99">+G67+J67+M67+P67</f>
        <v>0</v>
      </c>
      <c r="E67" s="159">
        <f t="shared" si="99"/>
        <v>0</v>
      </c>
      <c r="F67" s="159">
        <f t="shared" si="99"/>
        <v>0</v>
      </c>
      <c r="G67" s="159"/>
      <c r="H67" s="159"/>
      <c r="I67" s="159">
        <f t="shared" si="95"/>
        <v>0</v>
      </c>
      <c r="J67" s="159"/>
      <c r="K67" s="159"/>
      <c r="L67" s="159">
        <f t="shared" si="96"/>
        <v>0</v>
      </c>
      <c r="M67" s="159"/>
      <c r="N67" s="159"/>
      <c r="O67" s="159">
        <f t="shared" si="97"/>
        <v>0</v>
      </c>
      <c r="P67" s="159"/>
      <c r="Q67" s="159"/>
      <c r="R67" s="159">
        <f t="shared" si="98"/>
        <v>0</v>
      </c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25">
      <c r="A68" s="460" t="s">
        <v>469</v>
      </c>
      <c r="B68" s="510"/>
      <c r="C68" s="462" t="s">
        <v>528</v>
      </c>
      <c r="D68" s="159">
        <f t="shared" ref="D68:F68" si="100">+G68+J68+M68+P68</f>
        <v>0</v>
      </c>
      <c r="E68" s="159">
        <f t="shared" si="100"/>
        <v>0</v>
      </c>
      <c r="F68" s="159">
        <f t="shared" si="100"/>
        <v>0</v>
      </c>
      <c r="G68" s="159"/>
      <c r="H68" s="159"/>
      <c r="I68" s="159">
        <f t="shared" si="95"/>
        <v>0</v>
      </c>
      <c r="J68" s="159"/>
      <c r="K68" s="159"/>
      <c r="L68" s="159">
        <f t="shared" si="96"/>
        <v>0</v>
      </c>
      <c r="M68" s="159"/>
      <c r="N68" s="159"/>
      <c r="O68" s="159">
        <f t="shared" si="97"/>
        <v>0</v>
      </c>
      <c r="P68" s="159"/>
      <c r="Q68" s="159"/>
      <c r="R68" s="159">
        <f t="shared" si="98"/>
        <v>0</v>
      </c>
      <c r="S68" s="27"/>
      <c r="T68" s="27"/>
      <c r="U68" s="27"/>
      <c r="V68" s="27"/>
      <c r="W68" s="27"/>
      <c r="X68" s="27"/>
      <c r="Y68" s="27"/>
      <c r="Z68" s="27"/>
    </row>
    <row r="69" spans="1:26" ht="27.75" customHeight="1" x14ac:dyDescent="0.25">
      <c r="A69" s="61" t="s">
        <v>471</v>
      </c>
      <c r="B69" s="801" t="s">
        <v>472</v>
      </c>
      <c r="C69" s="754"/>
      <c r="D69" s="159">
        <f t="shared" ref="D69:F69" si="101">+G69+J69+M69+P69</f>
        <v>0</v>
      </c>
      <c r="E69" s="159">
        <f t="shared" si="101"/>
        <v>0</v>
      </c>
      <c r="F69" s="159">
        <f t="shared" si="101"/>
        <v>0</v>
      </c>
      <c r="G69" s="159"/>
      <c r="H69" s="159"/>
      <c r="I69" s="159">
        <f t="shared" si="95"/>
        <v>0</v>
      </c>
      <c r="J69" s="159"/>
      <c r="K69" s="159"/>
      <c r="L69" s="159">
        <f t="shared" si="96"/>
        <v>0</v>
      </c>
      <c r="M69" s="159"/>
      <c r="N69" s="159"/>
      <c r="O69" s="159">
        <f t="shared" si="97"/>
        <v>0</v>
      </c>
      <c r="P69" s="159"/>
      <c r="Q69" s="159"/>
      <c r="R69" s="159">
        <f t="shared" si="98"/>
        <v>0</v>
      </c>
      <c r="S69" s="27"/>
      <c r="T69" s="27"/>
      <c r="U69" s="27"/>
      <c r="V69" s="27"/>
      <c r="W69" s="27"/>
      <c r="X69" s="27"/>
      <c r="Y69" s="27"/>
      <c r="Z69" s="27"/>
    </row>
    <row r="70" spans="1:26" ht="28.5" customHeight="1" x14ac:dyDescent="0.25">
      <c r="A70" s="61" t="s">
        <v>473</v>
      </c>
      <c r="B70" s="801" t="s">
        <v>474</v>
      </c>
      <c r="C70" s="754"/>
      <c r="D70" s="159">
        <f t="shared" ref="D70:F70" si="102">+G70+J70+M70+P70</f>
        <v>0</v>
      </c>
      <c r="E70" s="159">
        <f t="shared" si="102"/>
        <v>0</v>
      </c>
      <c r="F70" s="159">
        <f t="shared" si="102"/>
        <v>0</v>
      </c>
      <c r="G70" s="159"/>
      <c r="H70" s="159"/>
      <c r="I70" s="159">
        <f t="shared" si="95"/>
        <v>0</v>
      </c>
      <c r="J70" s="159"/>
      <c r="K70" s="159"/>
      <c r="L70" s="159">
        <f t="shared" si="96"/>
        <v>0</v>
      </c>
      <c r="M70" s="159"/>
      <c r="N70" s="159"/>
      <c r="O70" s="159">
        <f t="shared" si="97"/>
        <v>0</v>
      </c>
      <c r="P70" s="159"/>
      <c r="Q70" s="159"/>
      <c r="R70" s="159">
        <f t="shared" si="98"/>
        <v>0</v>
      </c>
      <c r="S70" s="27"/>
      <c r="T70" s="27"/>
      <c r="U70" s="27"/>
      <c r="V70" s="27"/>
      <c r="W70" s="27"/>
      <c r="X70" s="27"/>
      <c r="Y70" s="27"/>
      <c r="Z70" s="27"/>
    </row>
    <row r="71" spans="1:26" ht="15" customHeight="1" x14ac:dyDescent="0.25">
      <c r="A71" s="61" t="s">
        <v>475</v>
      </c>
      <c r="B71" s="801" t="s">
        <v>476</v>
      </c>
      <c r="C71" s="754"/>
      <c r="D71" s="159">
        <f t="shared" ref="D71:F71" si="103">+G71+J71+M71+P71</f>
        <v>0</v>
      </c>
      <c r="E71" s="159">
        <f t="shared" si="103"/>
        <v>0</v>
      </c>
      <c r="F71" s="159">
        <f t="shared" si="103"/>
        <v>0</v>
      </c>
      <c r="G71" s="159"/>
      <c r="H71" s="159"/>
      <c r="I71" s="159">
        <f t="shared" si="95"/>
        <v>0</v>
      </c>
      <c r="J71" s="159"/>
      <c r="K71" s="159"/>
      <c r="L71" s="159">
        <f t="shared" si="96"/>
        <v>0</v>
      </c>
      <c r="M71" s="159"/>
      <c r="N71" s="159"/>
      <c r="O71" s="159">
        <f t="shared" si="97"/>
        <v>0</v>
      </c>
      <c r="P71" s="159"/>
      <c r="Q71" s="159"/>
      <c r="R71" s="159">
        <f t="shared" si="98"/>
        <v>0</v>
      </c>
      <c r="S71" s="27"/>
      <c r="T71" s="27"/>
      <c r="U71" s="27"/>
      <c r="V71" s="27"/>
      <c r="W71" s="27"/>
      <c r="X71" s="27"/>
      <c r="Y71" s="27"/>
      <c r="Z71" s="27"/>
    </row>
    <row r="72" spans="1:26" ht="27" customHeight="1" x14ac:dyDescent="0.25">
      <c r="A72" s="61" t="s">
        <v>477</v>
      </c>
      <c r="B72" s="801" t="s">
        <v>478</v>
      </c>
      <c r="C72" s="754"/>
      <c r="D72" s="159">
        <f t="shared" ref="D72:F72" si="104">+G72+J72+M72+P72</f>
        <v>0</v>
      </c>
      <c r="E72" s="159">
        <f t="shared" si="104"/>
        <v>0</v>
      </c>
      <c r="F72" s="159">
        <f t="shared" si="104"/>
        <v>0</v>
      </c>
      <c r="G72" s="159"/>
      <c r="H72" s="159"/>
      <c r="I72" s="159">
        <f t="shared" si="95"/>
        <v>0</v>
      </c>
      <c r="J72" s="159"/>
      <c r="K72" s="159"/>
      <c r="L72" s="159">
        <f t="shared" si="96"/>
        <v>0</v>
      </c>
      <c r="M72" s="159"/>
      <c r="N72" s="159"/>
      <c r="O72" s="159">
        <f t="shared" si="97"/>
        <v>0</v>
      </c>
      <c r="P72" s="159"/>
      <c r="Q72" s="159"/>
      <c r="R72" s="159">
        <f t="shared" si="98"/>
        <v>0</v>
      </c>
      <c r="S72" s="27"/>
      <c r="T72" s="27"/>
      <c r="U72" s="27"/>
      <c r="V72" s="27"/>
      <c r="W72" s="27"/>
      <c r="X72" s="27"/>
      <c r="Y72" s="27"/>
      <c r="Z72" s="27"/>
    </row>
    <row r="73" spans="1:26" ht="25.5" customHeight="1" x14ac:dyDescent="0.25">
      <c r="A73" s="61" t="s">
        <v>479</v>
      </c>
      <c r="B73" s="801" t="s">
        <v>480</v>
      </c>
      <c r="C73" s="754"/>
      <c r="D73" s="159">
        <f t="shared" ref="D73:F73" si="105">+G73+J73+M73+P73</f>
        <v>0</v>
      </c>
      <c r="E73" s="159">
        <f t="shared" si="105"/>
        <v>0</v>
      </c>
      <c r="F73" s="159">
        <f t="shared" si="105"/>
        <v>0</v>
      </c>
      <c r="G73" s="159"/>
      <c r="H73" s="159"/>
      <c r="I73" s="159">
        <f t="shared" si="95"/>
        <v>0</v>
      </c>
      <c r="J73" s="159"/>
      <c r="K73" s="159"/>
      <c r="L73" s="159">
        <f t="shared" si="96"/>
        <v>0</v>
      </c>
      <c r="M73" s="159"/>
      <c r="N73" s="159"/>
      <c r="O73" s="159">
        <f t="shared" si="97"/>
        <v>0</v>
      </c>
      <c r="P73" s="159"/>
      <c r="Q73" s="159"/>
      <c r="R73" s="159">
        <f t="shared" si="98"/>
        <v>0</v>
      </c>
      <c r="S73" s="27"/>
      <c r="T73" s="27"/>
      <c r="U73" s="27"/>
      <c r="V73" s="27"/>
      <c r="W73" s="27"/>
      <c r="X73" s="27"/>
      <c r="Y73" s="27"/>
      <c r="Z73" s="27"/>
    </row>
    <row r="74" spans="1:26" ht="15" customHeight="1" x14ac:dyDescent="0.25">
      <c r="A74" s="77" t="s">
        <v>407</v>
      </c>
      <c r="B74" s="802" t="s">
        <v>140</v>
      </c>
      <c r="C74" s="754"/>
      <c r="D74" s="497">
        <f t="shared" ref="D74:F74" si="106">SUM(D66:D73)</f>
        <v>0</v>
      </c>
      <c r="E74" s="497">
        <f t="shared" si="106"/>
        <v>0</v>
      </c>
      <c r="F74" s="497">
        <f t="shared" si="106"/>
        <v>0</v>
      </c>
      <c r="G74" s="497">
        <f t="shared" ref="G74:R74" si="107">(((((+G73+G72)+G71)+G70)+G69)+G67)+G66</f>
        <v>0</v>
      </c>
      <c r="H74" s="497">
        <f t="shared" si="107"/>
        <v>0</v>
      </c>
      <c r="I74" s="497">
        <f t="shared" si="107"/>
        <v>0</v>
      </c>
      <c r="J74" s="497">
        <f t="shared" si="107"/>
        <v>0</v>
      </c>
      <c r="K74" s="497">
        <f t="shared" si="107"/>
        <v>0</v>
      </c>
      <c r="L74" s="497">
        <f t="shared" si="107"/>
        <v>0</v>
      </c>
      <c r="M74" s="497">
        <f t="shared" si="107"/>
        <v>0</v>
      </c>
      <c r="N74" s="497">
        <f t="shared" si="107"/>
        <v>0</v>
      </c>
      <c r="O74" s="497">
        <f t="shared" si="107"/>
        <v>0</v>
      </c>
      <c r="P74" s="497">
        <f t="shared" si="107"/>
        <v>0</v>
      </c>
      <c r="Q74" s="497">
        <f t="shared" si="107"/>
        <v>0</v>
      </c>
      <c r="R74" s="497">
        <f t="shared" si="107"/>
        <v>0</v>
      </c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25">
      <c r="A75" s="320"/>
      <c r="B75" s="321"/>
      <c r="C75" s="321"/>
      <c r="D75" s="499"/>
      <c r="E75" s="499"/>
      <c r="F75" s="500"/>
      <c r="G75" s="501"/>
      <c r="H75" s="499"/>
      <c r="I75" s="500"/>
      <c r="J75" s="501"/>
      <c r="K75" s="499"/>
      <c r="L75" s="500"/>
      <c r="M75" s="501"/>
      <c r="N75" s="499"/>
      <c r="O75" s="500"/>
      <c r="P75" s="501"/>
      <c r="Q75" s="499"/>
      <c r="R75" s="499"/>
      <c r="S75" s="27"/>
      <c r="T75" s="27"/>
      <c r="U75" s="27"/>
      <c r="V75" s="27"/>
      <c r="W75" s="27"/>
      <c r="X75" s="27"/>
      <c r="Y75" s="27"/>
      <c r="Z75" s="27"/>
    </row>
    <row r="76" spans="1:26" ht="15" hidden="1" customHeight="1" x14ac:dyDescent="0.25">
      <c r="A76" s="61" t="s">
        <v>481</v>
      </c>
      <c r="B76" s="801" t="s">
        <v>482</v>
      </c>
      <c r="C76" s="754"/>
      <c r="D76" s="159">
        <f t="shared" ref="D76:D79" si="108">+G76+J76+M76+P76</f>
        <v>0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501"/>
      <c r="S76" s="27"/>
      <c r="T76" s="27"/>
      <c r="U76" s="27"/>
      <c r="V76" s="27"/>
      <c r="W76" s="27"/>
      <c r="X76" s="27"/>
      <c r="Y76" s="27"/>
      <c r="Z76" s="27"/>
    </row>
    <row r="77" spans="1:26" ht="15" hidden="1" customHeight="1" x14ac:dyDescent="0.25">
      <c r="A77" s="61" t="s">
        <v>483</v>
      </c>
      <c r="B77" s="801" t="s">
        <v>484</v>
      </c>
      <c r="C77" s="754"/>
      <c r="D77" s="159">
        <f t="shared" si="108"/>
        <v>0</v>
      </c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501"/>
      <c r="S77" s="27"/>
      <c r="T77" s="27"/>
      <c r="U77" s="27"/>
      <c r="V77" s="27"/>
      <c r="W77" s="27"/>
      <c r="X77" s="27"/>
      <c r="Y77" s="27"/>
      <c r="Z77" s="27"/>
    </row>
    <row r="78" spans="1:26" ht="15" hidden="1" customHeight="1" x14ac:dyDescent="0.25">
      <c r="A78" s="61" t="s">
        <v>485</v>
      </c>
      <c r="B78" s="801" t="s">
        <v>712</v>
      </c>
      <c r="C78" s="754"/>
      <c r="D78" s="159">
        <f t="shared" si="108"/>
        <v>0</v>
      </c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501"/>
      <c r="S78" s="27"/>
      <c r="T78" s="27"/>
      <c r="U78" s="27"/>
      <c r="V78" s="27"/>
      <c r="W78" s="27"/>
      <c r="X78" s="27"/>
      <c r="Y78" s="27"/>
      <c r="Z78" s="27"/>
    </row>
    <row r="79" spans="1:26" ht="15" hidden="1" customHeight="1" x14ac:dyDescent="0.25">
      <c r="A79" s="61" t="s">
        <v>487</v>
      </c>
      <c r="B79" s="801" t="s">
        <v>488</v>
      </c>
      <c r="C79" s="754"/>
      <c r="D79" s="159">
        <f t="shared" si="108"/>
        <v>0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501"/>
      <c r="S79" s="27"/>
      <c r="T79" s="27"/>
      <c r="U79" s="27"/>
      <c r="V79" s="27"/>
      <c r="W79" s="27"/>
      <c r="X79" s="27"/>
      <c r="Y79" s="27"/>
      <c r="Z79" s="27"/>
    </row>
    <row r="80" spans="1:26" ht="15" customHeight="1" x14ac:dyDescent="0.25">
      <c r="A80" s="77" t="s">
        <v>408</v>
      </c>
      <c r="B80" s="802" t="s">
        <v>182</v>
      </c>
      <c r="C80" s="754"/>
      <c r="D80" s="497">
        <f t="shared" ref="D80:R80" si="109">SUM(D76:D79)</f>
        <v>0</v>
      </c>
      <c r="E80" s="497">
        <f t="shared" si="109"/>
        <v>0</v>
      </c>
      <c r="F80" s="497">
        <f t="shared" si="109"/>
        <v>0</v>
      </c>
      <c r="G80" s="497">
        <f t="shared" si="109"/>
        <v>0</v>
      </c>
      <c r="H80" s="497">
        <f t="shared" si="109"/>
        <v>0</v>
      </c>
      <c r="I80" s="497">
        <f t="shared" si="109"/>
        <v>0</v>
      </c>
      <c r="J80" s="497">
        <f t="shared" si="109"/>
        <v>0</v>
      </c>
      <c r="K80" s="497">
        <f t="shared" si="109"/>
        <v>0</v>
      </c>
      <c r="L80" s="497">
        <f t="shared" si="109"/>
        <v>0</v>
      </c>
      <c r="M80" s="497">
        <f t="shared" si="109"/>
        <v>0</v>
      </c>
      <c r="N80" s="497">
        <f t="shared" si="109"/>
        <v>0</v>
      </c>
      <c r="O80" s="497">
        <f t="shared" si="109"/>
        <v>0</v>
      </c>
      <c r="P80" s="497">
        <f t="shared" si="109"/>
        <v>0</v>
      </c>
      <c r="Q80" s="497">
        <f t="shared" si="109"/>
        <v>0</v>
      </c>
      <c r="R80" s="497">
        <f t="shared" si="109"/>
        <v>0</v>
      </c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25">
      <c r="A81" s="320"/>
      <c r="B81" s="340"/>
      <c r="C81" s="340"/>
      <c r="D81" s="499"/>
      <c r="E81" s="499"/>
      <c r="F81" s="500"/>
      <c r="G81" s="501"/>
      <c r="H81" s="499"/>
      <c r="I81" s="500"/>
      <c r="J81" s="501"/>
      <c r="K81" s="499"/>
      <c r="L81" s="500"/>
      <c r="M81" s="501"/>
      <c r="N81" s="499"/>
      <c r="O81" s="500"/>
      <c r="P81" s="501"/>
      <c r="Q81" s="499"/>
      <c r="R81" s="499"/>
      <c r="S81" s="27"/>
      <c r="T81" s="27"/>
      <c r="U81" s="27"/>
      <c r="V81" s="27"/>
      <c r="W81" s="27"/>
      <c r="X81" s="27"/>
      <c r="Y81" s="27"/>
      <c r="Z81" s="27"/>
    </row>
    <row r="82" spans="1:26" ht="15" customHeight="1" x14ac:dyDescent="0.25">
      <c r="A82" s="77" t="s">
        <v>409</v>
      </c>
      <c r="B82" s="802" t="s">
        <v>149</v>
      </c>
      <c r="C82" s="754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5">
      <c r="A83" s="343"/>
      <c r="B83" s="344"/>
      <c r="C83" s="344"/>
      <c r="D83" s="509"/>
      <c r="E83" s="509"/>
      <c r="F83" s="520"/>
      <c r="G83" s="521"/>
      <c r="H83" s="509"/>
      <c r="I83" s="520"/>
      <c r="J83" s="521"/>
      <c r="K83" s="509"/>
      <c r="L83" s="520"/>
      <c r="M83" s="521"/>
      <c r="N83" s="509"/>
      <c r="O83" s="520"/>
      <c r="P83" s="521"/>
      <c r="Q83" s="509"/>
      <c r="R83" s="509"/>
      <c r="S83" s="27"/>
      <c r="T83" s="27"/>
      <c r="U83" s="27"/>
      <c r="V83" s="27"/>
      <c r="W83" s="27"/>
      <c r="X83" s="27"/>
      <c r="Y83" s="27"/>
      <c r="Z83" s="27"/>
    </row>
    <row r="84" spans="1:26" ht="40.5" customHeight="1" x14ac:dyDescent="0.2">
      <c r="A84" s="522" t="s">
        <v>410</v>
      </c>
      <c r="B84" s="799" t="s">
        <v>411</v>
      </c>
      <c r="C84" s="800"/>
      <c r="D84" s="523">
        <f t="shared" ref="D84:R84" si="110">+D82+D80+D74+D63+D59+D26+D24</f>
        <v>206694.06</v>
      </c>
      <c r="E84" s="523">
        <f t="shared" si="110"/>
        <v>34</v>
      </c>
      <c r="F84" s="523">
        <f t="shared" si="110"/>
        <v>206728.06</v>
      </c>
      <c r="G84" s="523">
        <f t="shared" si="110"/>
        <v>150199.79</v>
      </c>
      <c r="H84" s="523">
        <f t="shared" si="110"/>
        <v>-45</v>
      </c>
      <c r="I84" s="523">
        <f t="shared" si="110"/>
        <v>150074.79</v>
      </c>
      <c r="J84" s="523">
        <f t="shared" si="110"/>
        <v>18548.77</v>
      </c>
      <c r="K84" s="523">
        <f t="shared" si="110"/>
        <v>159</v>
      </c>
      <c r="L84" s="523">
        <f t="shared" si="110"/>
        <v>18707.77</v>
      </c>
      <c r="M84" s="523">
        <f t="shared" si="110"/>
        <v>2937.5</v>
      </c>
      <c r="N84" s="523">
        <f t="shared" si="110"/>
        <v>0</v>
      </c>
      <c r="O84" s="523">
        <f t="shared" si="110"/>
        <v>2937.5</v>
      </c>
      <c r="P84" s="523">
        <f t="shared" si="110"/>
        <v>35008</v>
      </c>
      <c r="Q84" s="523">
        <f t="shared" si="110"/>
        <v>0</v>
      </c>
      <c r="R84" s="524">
        <f t="shared" si="110"/>
        <v>35008</v>
      </c>
      <c r="S84" s="525"/>
      <c r="T84" s="525"/>
      <c r="U84" s="525"/>
      <c r="V84" s="525"/>
      <c r="W84" s="525"/>
      <c r="X84" s="525"/>
      <c r="Y84" s="525"/>
      <c r="Z84" s="525"/>
    </row>
    <row r="85" spans="1:26" ht="14.25" customHeight="1" x14ac:dyDescent="0.25">
      <c r="A85" s="526"/>
      <c r="B85" s="527"/>
      <c r="C85" s="527"/>
      <c r="D85" s="13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25">
      <c r="A86" s="526"/>
      <c r="B86" s="527"/>
      <c r="C86" s="527"/>
      <c r="D86" s="528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25">
      <c r="A87" s="526"/>
      <c r="B87" s="527"/>
      <c r="C87" s="527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32"/>
      <c r="Q87" s="102"/>
      <c r="R87" s="102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25">
      <c r="A88" s="526"/>
      <c r="B88" s="527"/>
      <c r="C88" s="527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25">
      <c r="A89" s="526"/>
      <c r="B89" s="527"/>
      <c r="C89" s="527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25">
      <c r="A90" s="526"/>
      <c r="B90" s="527"/>
      <c r="C90" s="527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25">
      <c r="A91" s="526"/>
      <c r="B91" s="527"/>
      <c r="C91" s="527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25">
      <c r="A92" s="526"/>
      <c r="B92" s="527"/>
      <c r="C92" s="527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25">
      <c r="A93" s="526"/>
      <c r="B93" s="527"/>
      <c r="C93" s="527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25">
      <c r="A94" s="526"/>
      <c r="B94" s="527"/>
      <c r="C94" s="527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25">
      <c r="A95" s="526"/>
      <c r="B95" s="527"/>
      <c r="C95" s="527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25">
      <c r="A96" s="526"/>
      <c r="B96" s="527"/>
      <c r="C96" s="527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25">
      <c r="A97" s="526"/>
      <c r="B97" s="527"/>
      <c r="C97" s="527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25">
      <c r="A98" s="526"/>
      <c r="B98" s="527"/>
      <c r="C98" s="527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25">
      <c r="A99" s="526"/>
      <c r="B99" s="527"/>
      <c r="C99" s="527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25">
      <c r="A100" s="526"/>
      <c r="B100" s="527"/>
      <c r="C100" s="527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25">
      <c r="A101" s="526"/>
      <c r="B101" s="527"/>
      <c r="C101" s="527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25">
      <c r="A102" s="526"/>
      <c r="B102" s="527"/>
      <c r="C102" s="527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25">
      <c r="A103" s="526"/>
      <c r="B103" s="527"/>
      <c r="C103" s="527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25">
      <c r="A104" s="526"/>
      <c r="B104" s="527"/>
      <c r="C104" s="527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25">
      <c r="A105" s="526"/>
      <c r="B105" s="527"/>
      <c r="C105" s="527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25">
      <c r="A106" s="526"/>
      <c r="B106" s="527"/>
      <c r="C106" s="527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25">
      <c r="A107" s="526"/>
      <c r="B107" s="527"/>
      <c r="C107" s="527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25">
      <c r="A108" s="526"/>
      <c r="B108" s="527"/>
      <c r="C108" s="527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25">
      <c r="A109" s="526"/>
      <c r="B109" s="527"/>
      <c r="C109" s="527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25">
      <c r="A110" s="526"/>
      <c r="B110" s="527"/>
      <c r="C110" s="527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25">
      <c r="A111" s="526"/>
      <c r="B111" s="527"/>
      <c r="C111" s="527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25">
      <c r="A112" s="526"/>
      <c r="B112" s="527"/>
      <c r="C112" s="527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25">
      <c r="A113" s="526"/>
      <c r="B113" s="527"/>
      <c r="C113" s="527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25">
      <c r="A114" s="526"/>
      <c r="B114" s="527"/>
      <c r="C114" s="527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25">
      <c r="A115" s="526"/>
      <c r="B115" s="527"/>
      <c r="C115" s="527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25">
      <c r="A116" s="526"/>
      <c r="B116" s="527"/>
      <c r="C116" s="527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25">
      <c r="A117" s="526"/>
      <c r="B117" s="527"/>
      <c r="C117" s="527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25">
      <c r="A118" s="526"/>
      <c r="B118" s="527"/>
      <c r="C118" s="527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25">
      <c r="A119" s="526"/>
      <c r="B119" s="527"/>
      <c r="C119" s="527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25">
      <c r="A120" s="526"/>
      <c r="B120" s="527"/>
      <c r="C120" s="527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25">
      <c r="A121" s="526"/>
      <c r="B121" s="527"/>
      <c r="C121" s="527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25">
      <c r="A122" s="526"/>
      <c r="B122" s="527"/>
      <c r="C122" s="527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25">
      <c r="A123" s="526"/>
      <c r="B123" s="527"/>
      <c r="C123" s="527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25">
      <c r="A124" s="526"/>
      <c r="B124" s="527"/>
      <c r="C124" s="527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25">
      <c r="A125" s="526"/>
      <c r="B125" s="527"/>
      <c r="C125" s="527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25">
      <c r="A126" s="526"/>
      <c r="B126" s="527"/>
      <c r="C126" s="527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25">
      <c r="A127" s="526"/>
      <c r="B127" s="527"/>
      <c r="C127" s="527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25">
      <c r="A128" s="526"/>
      <c r="B128" s="527"/>
      <c r="C128" s="527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25">
      <c r="A129" s="526"/>
      <c r="B129" s="527"/>
      <c r="C129" s="527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25">
      <c r="A130" s="526"/>
      <c r="B130" s="527"/>
      <c r="C130" s="527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25">
      <c r="A131" s="526"/>
      <c r="B131" s="527"/>
      <c r="C131" s="527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25">
      <c r="A132" s="526"/>
      <c r="B132" s="527"/>
      <c r="C132" s="527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25">
      <c r="A133" s="526"/>
      <c r="B133" s="527"/>
      <c r="C133" s="527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25">
      <c r="A134" s="526"/>
      <c r="B134" s="527"/>
      <c r="C134" s="527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25">
      <c r="A135" s="526"/>
      <c r="B135" s="527"/>
      <c r="C135" s="527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25">
      <c r="A136" s="526"/>
      <c r="B136" s="527"/>
      <c r="C136" s="527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25">
      <c r="A137" s="526"/>
      <c r="B137" s="527"/>
      <c r="C137" s="527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25">
      <c r="A138" s="526"/>
      <c r="B138" s="527"/>
      <c r="C138" s="527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25">
      <c r="A139" s="526"/>
      <c r="B139" s="527"/>
      <c r="C139" s="527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25">
      <c r="A140" s="526"/>
      <c r="B140" s="527"/>
      <c r="C140" s="527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25">
      <c r="A141" s="526"/>
      <c r="B141" s="527"/>
      <c r="C141" s="527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25">
      <c r="A142" s="526"/>
      <c r="B142" s="527"/>
      <c r="C142" s="527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25">
      <c r="A143" s="526"/>
      <c r="B143" s="527"/>
      <c r="C143" s="527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25">
      <c r="A144" s="526"/>
      <c r="B144" s="527"/>
      <c r="C144" s="527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25">
      <c r="A145" s="526"/>
      <c r="B145" s="527"/>
      <c r="C145" s="527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25">
      <c r="A146" s="526"/>
      <c r="B146" s="527"/>
      <c r="C146" s="527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25">
      <c r="A147" s="526"/>
      <c r="B147" s="527"/>
      <c r="C147" s="527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25">
      <c r="A148" s="526"/>
      <c r="B148" s="527"/>
      <c r="C148" s="527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25">
      <c r="A149" s="526"/>
      <c r="B149" s="527"/>
      <c r="C149" s="527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25">
      <c r="A150" s="526"/>
      <c r="B150" s="527"/>
      <c r="C150" s="527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25">
      <c r="A151" s="526"/>
      <c r="B151" s="527"/>
      <c r="C151" s="527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25">
      <c r="A152" s="526"/>
      <c r="B152" s="527"/>
      <c r="C152" s="527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25">
      <c r="A153" s="526"/>
      <c r="B153" s="527"/>
      <c r="C153" s="527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25">
      <c r="A154" s="526"/>
      <c r="B154" s="527"/>
      <c r="C154" s="527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25">
      <c r="A155" s="526"/>
      <c r="B155" s="527"/>
      <c r="C155" s="527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25">
      <c r="A156" s="526"/>
      <c r="B156" s="527"/>
      <c r="C156" s="527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25">
      <c r="A157" s="526"/>
      <c r="B157" s="527"/>
      <c r="C157" s="527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25">
      <c r="A158" s="526"/>
      <c r="B158" s="527"/>
      <c r="C158" s="527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25">
      <c r="A159" s="526"/>
      <c r="B159" s="527"/>
      <c r="C159" s="527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25">
      <c r="A160" s="526"/>
      <c r="B160" s="527"/>
      <c r="C160" s="527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25">
      <c r="A161" s="526"/>
      <c r="B161" s="527"/>
      <c r="C161" s="527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25">
      <c r="A162" s="526"/>
      <c r="B162" s="527"/>
      <c r="C162" s="527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25">
      <c r="A163" s="526"/>
      <c r="B163" s="527"/>
      <c r="C163" s="527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25">
      <c r="A164" s="526"/>
      <c r="B164" s="527"/>
      <c r="C164" s="527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25">
      <c r="A165" s="526"/>
      <c r="B165" s="527"/>
      <c r="C165" s="527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25">
      <c r="A166" s="526"/>
      <c r="B166" s="527"/>
      <c r="C166" s="527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25">
      <c r="A167" s="526"/>
      <c r="B167" s="527"/>
      <c r="C167" s="527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25">
      <c r="A168" s="526"/>
      <c r="B168" s="527"/>
      <c r="C168" s="527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25">
      <c r="A169" s="526"/>
      <c r="B169" s="527"/>
      <c r="C169" s="527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25">
      <c r="A170" s="526"/>
      <c r="B170" s="527"/>
      <c r="C170" s="527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25">
      <c r="A171" s="526"/>
      <c r="B171" s="527"/>
      <c r="C171" s="527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25">
      <c r="A172" s="526"/>
      <c r="B172" s="527"/>
      <c r="C172" s="527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25">
      <c r="A173" s="526"/>
      <c r="B173" s="527"/>
      <c r="C173" s="527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25">
      <c r="A174" s="526"/>
      <c r="B174" s="527"/>
      <c r="C174" s="527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25">
      <c r="A175" s="526"/>
      <c r="B175" s="527"/>
      <c r="C175" s="527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25">
      <c r="A176" s="526"/>
      <c r="B176" s="527"/>
      <c r="C176" s="527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25">
      <c r="A177" s="526"/>
      <c r="B177" s="527"/>
      <c r="C177" s="527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25">
      <c r="A178" s="526"/>
      <c r="B178" s="527"/>
      <c r="C178" s="527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25">
      <c r="A179" s="526"/>
      <c r="B179" s="527"/>
      <c r="C179" s="527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25">
      <c r="A180" s="526"/>
      <c r="B180" s="527"/>
      <c r="C180" s="527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25">
      <c r="A181" s="526"/>
      <c r="B181" s="527"/>
      <c r="C181" s="527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25">
      <c r="A182" s="526"/>
      <c r="B182" s="527"/>
      <c r="C182" s="527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25">
      <c r="A183" s="526"/>
      <c r="B183" s="527"/>
      <c r="C183" s="527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25">
      <c r="A184" s="526"/>
      <c r="B184" s="527"/>
      <c r="C184" s="527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25">
      <c r="A185" s="526"/>
      <c r="B185" s="527"/>
      <c r="C185" s="527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25">
      <c r="A186" s="526"/>
      <c r="B186" s="527"/>
      <c r="C186" s="527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25">
      <c r="A187" s="526"/>
      <c r="B187" s="527"/>
      <c r="C187" s="527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25">
      <c r="A188" s="526"/>
      <c r="B188" s="527"/>
      <c r="C188" s="527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25">
      <c r="A189" s="526"/>
      <c r="B189" s="527"/>
      <c r="C189" s="527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25">
      <c r="A190" s="526"/>
      <c r="B190" s="527"/>
      <c r="C190" s="527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25">
      <c r="A191" s="526"/>
      <c r="B191" s="527"/>
      <c r="C191" s="527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25">
      <c r="A192" s="526"/>
      <c r="B192" s="527"/>
      <c r="C192" s="527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25">
      <c r="A193" s="526"/>
      <c r="B193" s="527"/>
      <c r="C193" s="527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25">
      <c r="A194" s="526"/>
      <c r="B194" s="527"/>
      <c r="C194" s="527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25">
      <c r="A195" s="526"/>
      <c r="B195" s="527"/>
      <c r="C195" s="527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25">
      <c r="A196" s="526"/>
      <c r="B196" s="527"/>
      <c r="C196" s="527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25">
      <c r="A197" s="526"/>
      <c r="B197" s="527"/>
      <c r="C197" s="527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25">
      <c r="A198" s="526"/>
      <c r="B198" s="527"/>
      <c r="C198" s="527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25">
      <c r="A199" s="526"/>
      <c r="B199" s="527"/>
      <c r="C199" s="527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25">
      <c r="A200" s="526"/>
      <c r="B200" s="527"/>
      <c r="C200" s="527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25">
      <c r="A201" s="526"/>
      <c r="B201" s="527"/>
      <c r="C201" s="527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25">
      <c r="A202" s="526"/>
      <c r="B202" s="527"/>
      <c r="C202" s="527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25">
      <c r="A203" s="526"/>
      <c r="B203" s="527"/>
      <c r="C203" s="527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25">
      <c r="A204" s="526"/>
      <c r="B204" s="527"/>
      <c r="C204" s="527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25">
      <c r="A205" s="526"/>
      <c r="B205" s="527"/>
      <c r="C205" s="527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25">
      <c r="A206" s="526"/>
      <c r="B206" s="527"/>
      <c r="C206" s="527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25">
      <c r="A207" s="526"/>
      <c r="B207" s="527"/>
      <c r="C207" s="527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25">
      <c r="A208" s="526"/>
      <c r="B208" s="527"/>
      <c r="C208" s="527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25">
      <c r="A209" s="526"/>
      <c r="B209" s="527"/>
      <c r="C209" s="527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25">
      <c r="A210" s="526"/>
      <c r="B210" s="527"/>
      <c r="C210" s="527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25">
      <c r="A211" s="526"/>
      <c r="B211" s="527"/>
      <c r="C211" s="527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25">
      <c r="A212" s="526"/>
      <c r="B212" s="527"/>
      <c r="C212" s="527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25">
      <c r="A213" s="526"/>
      <c r="B213" s="527"/>
      <c r="C213" s="527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25">
      <c r="A214" s="526"/>
      <c r="B214" s="527"/>
      <c r="C214" s="527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25">
      <c r="A215" s="526"/>
      <c r="B215" s="527"/>
      <c r="C215" s="527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25">
      <c r="A216" s="526"/>
      <c r="B216" s="527"/>
      <c r="C216" s="527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25">
      <c r="A217" s="526"/>
      <c r="B217" s="527"/>
      <c r="C217" s="527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25">
      <c r="A218" s="526"/>
      <c r="B218" s="527"/>
      <c r="C218" s="527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25">
      <c r="A219" s="526"/>
      <c r="B219" s="527"/>
      <c r="C219" s="527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25">
      <c r="A220" s="526"/>
      <c r="B220" s="527"/>
      <c r="C220" s="527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25">
      <c r="A221" s="526"/>
      <c r="B221" s="527"/>
      <c r="C221" s="527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25">
      <c r="A222" s="526"/>
      <c r="B222" s="527"/>
      <c r="C222" s="527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25">
      <c r="A223" s="526"/>
      <c r="B223" s="527"/>
      <c r="C223" s="527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25">
      <c r="A224" s="526"/>
      <c r="B224" s="527"/>
      <c r="C224" s="527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25">
      <c r="A225" s="526"/>
      <c r="B225" s="527"/>
      <c r="C225" s="527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25">
      <c r="A226" s="526"/>
      <c r="B226" s="527"/>
      <c r="C226" s="527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25">
      <c r="A227" s="526"/>
      <c r="B227" s="527"/>
      <c r="C227" s="527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25">
      <c r="A228" s="526"/>
      <c r="B228" s="527"/>
      <c r="C228" s="527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25">
      <c r="A229" s="526"/>
      <c r="B229" s="527"/>
      <c r="C229" s="527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25">
      <c r="A230" s="526"/>
      <c r="B230" s="527"/>
      <c r="C230" s="527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25">
      <c r="A231" s="526"/>
      <c r="B231" s="527"/>
      <c r="C231" s="527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25">
      <c r="A232" s="526"/>
      <c r="B232" s="527"/>
      <c r="C232" s="527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25">
      <c r="A233" s="526"/>
      <c r="B233" s="527"/>
      <c r="C233" s="527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25">
      <c r="A234" s="526"/>
      <c r="B234" s="527"/>
      <c r="C234" s="527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25">
      <c r="A235" s="526"/>
      <c r="B235" s="527"/>
      <c r="C235" s="527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25">
      <c r="A236" s="526"/>
      <c r="B236" s="527"/>
      <c r="C236" s="527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25">
      <c r="A237" s="526"/>
      <c r="B237" s="527"/>
      <c r="C237" s="527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25">
      <c r="A238" s="526"/>
      <c r="B238" s="527"/>
      <c r="C238" s="527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25">
      <c r="A239" s="526"/>
      <c r="B239" s="527"/>
      <c r="C239" s="527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25">
      <c r="A240" s="526"/>
      <c r="B240" s="527"/>
      <c r="C240" s="527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25">
      <c r="A241" s="526"/>
      <c r="B241" s="527"/>
      <c r="C241" s="527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25">
      <c r="A242" s="526"/>
      <c r="B242" s="527"/>
      <c r="C242" s="527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25">
      <c r="A243" s="526"/>
      <c r="B243" s="527"/>
      <c r="C243" s="527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25">
      <c r="A244" s="526"/>
      <c r="B244" s="527"/>
      <c r="C244" s="527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25">
      <c r="A245" s="526"/>
      <c r="B245" s="527"/>
      <c r="C245" s="527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25">
      <c r="A246" s="526"/>
      <c r="B246" s="527"/>
      <c r="C246" s="527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25">
      <c r="A247" s="526"/>
      <c r="B247" s="527"/>
      <c r="C247" s="527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25">
      <c r="A248" s="526"/>
      <c r="B248" s="527"/>
      <c r="C248" s="527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25">
      <c r="A249" s="526"/>
      <c r="B249" s="527"/>
      <c r="C249" s="527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25">
      <c r="A250" s="526"/>
      <c r="B250" s="527"/>
      <c r="C250" s="527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25">
      <c r="A251" s="526"/>
      <c r="B251" s="527"/>
      <c r="C251" s="527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25">
      <c r="A252" s="526"/>
      <c r="B252" s="527"/>
      <c r="C252" s="527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25">
      <c r="A253" s="526"/>
      <c r="B253" s="527"/>
      <c r="C253" s="527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25">
      <c r="A254" s="526"/>
      <c r="B254" s="527"/>
      <c r="C254" s="527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25">
      <c r="A255" s="526"/>
      <c r="B255" s="527"/>
      <c r="C255" s="527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25">
      <c r="A256" s="526"/>
      <c r="B256" s="527"/>
      <c r="C256" s="527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25">
      <c r="A257" s="526"/>
      <c r="B257" s="527"/>
      <c r="C257" s="527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25">
      <c r="A258" s="526"/>
      <c r="B258" s="527"/>
      <c r="C258" s="527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25">
      <c r="A259" s="526"/>
      <c r="B259" s="527"/>
      <c r="C259" s="527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25">
      <c r="A260" s="526"/>
      <c r="B260" s="527"/>
      <c r="C260" s="527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25">
      <c r="A261" s="526"/>
      <c r="B261" s="527"/>
      <c r="C261" s="527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25">
      <c r="A262" s="526"/>
      <c r="B262" s="527"/>
      <c r="C262" s="527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25">
      <c r="A263" s="526"/>
      <c r="B263" s="527"/>
      <c r="C263" s="527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25">
      <c r="A264" s="526"/>
      <c r="B264" s="527"/>
      <c r="C264" s="527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25">
      <c r="A265" s="526"/>
      <c r="B265" s="527"/>
      <c r="C265" s="527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25">
      <c r="A266" s="526"/>
      <c r="B266" s="527"/>
      <c r="C266" s="527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25">
      <c r="A267" s="526"/>
      <c r="B267" s="527"/>
      <c r="C267" s="527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25">
      <c r="A268" s="526"/>
      <c r="B268" s="527"/>
      <c r="C268" s="527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25">
      <c r="A269" s="526"/>
      <c r="B269" s="527"/>
      <c r="C269" s="527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25">
      <c r="A270" s="526"/>
      <c r="B270" s="527"/>
      <c r="C270" s="527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25">
      <c r="A271" s="526"/>
      <c r="B271" s="527"/>
      <c r="C271" s="527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25">
      <c r="A272" s="526"/>
      <c r="B272" s="527"/>
      <c r="C272" s="527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25">
      <c r="A273" s="526"/>
      <c r="B273" s="527"/>
      <c r="C273" s="527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25">
      <c r="A274" s="526"/>
      <c r="B274" s="527"/>
      <c r="C274" s="527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25">
      <c r="A275" s="526"/>
      <c r="B275" s="527"/>
      <c r="C275" s="527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25">
      <c r="A276" s="526"/>
      <c r="B276" s="527"/>
      <c r="C276" s="527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25">
      <c r="A277" s="526"/>
      <c r="B277" s="527"/>
      <c r="C277" s="527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25">
      <c r="A278" s="526"/>
      <c r="B278" s="527"/>
      <c r="C278" s="527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25">
      <c r="A279" s="526"/>
      <c r="B279" s="527"/>
      <c r="C279" s="527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25">
      <c r="A280" s="526"/>
      <c r="B280" s="527"/>
      <c r="C280" s="527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25">
      <c r="A281" s="526"/>
      <c r="B281" s="527"/>
      <c r="C281" s="527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25">
      <c r="A282" s="526"/>
      <c r="B282" s="527"/>
      <c r="C282" s="527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25">
      <c r="A283" s="526"/>
      <c r="B283" s="527"/>
      <c r="C283" s="527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25">
      <c r="A284" s="526"/>
      <c r="B284" s="527"/>
      <c r="C284" s="527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25">
      <c r="A285" s="526"/>
      <c r="B285" s="527"/>
      <c r="C285" s="527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25">
      <c r="A286" s="526"/>
      <c r="B286" s="527"/>
      <c r="C286" s="527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25">
      <c r="A287" s="526"/>
      <c r="B287" s="527"/>
      <c r="C287" s="527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25">
      <c r="A288" s="526"/>
      <c r="B288" s="527"/>
      <c r="C288" s="527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25">
      <c r="A289" s="526"/>
      <c r="B289" s="527"/>
      <c r="C289" s="527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25">
      <c r="A290" s="526"/>
      <c r="B290" s="527"/>
      <c r="C290" s="527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25">
      <c r="A291" s="526"/>
      <c r="B291" s="527"/>
      <c r="C291" s="527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25">
      <c r="A292" s="526"/>
      <c r="B292" s="527"/>
      <c r="C292" s="527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25">
      <c r="A293" s="526"/>
      <c r="B293" s="527"/>
      <c r="C293" s="527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25">
      <c r="A294" s="526"/>
      <c r="B294" s="527"/>
      <c r="C294" s="527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25">
      <c r="A295" s="526"/>
      <c r="B295" s="527"/>
      <c r="C295" s="527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25">
      <c r="A296" s="526"/>
      <c r="B296" s="527"/>
      <c r="C296" s="527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25">
      <c r="A297" s="526"/>
      <c r="B297" s="527"/>
      <c r="C297" s="527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25">
      <c r="A298" s="526"/>
      <c r="B298" s="527"/>
      <c r="C298" s="527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25">
      <c r="A299" s="526"/>
      <c r="B299" s="527"/>
      <c r="C299" s="527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25">
      <c r="A300" s="526"/>
      <c r="B300" s="527"/>
      <c r="C300" s="527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25">
      <c r="A301" s="526"/>
      <c r="B301" s="527"/>
      <c r="C301" s="527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25">
      <c r="A302" s="526"/>
      <c r="B302" s="527"/>
      <c r="C302" s="527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25">
      <c r="A303" s="526"/>
      <c r="B303" s="527"/>
      <c r="C303" s="527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25">
      <c r="A304" s="526"/>
      <c r="B304" s="527"/>
      <c r="C304" s="527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25">
      <c r="A305" s="526"/>
      <c r="B305" s="527"/>
      <c r="C305" s="527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25">
      <c r="A306" s="526"/>
      <c r="B306" s="527"/>
      <c r="C306" s="527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25">
      <c r="A307" s="526"/>
      <c r="B307" s="527"/>
      <c r="C307" s="527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25">
      <c r="A308" s="526"/>
      <c r="B308" s="527"/>
      <c r="C308" s="527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25">
      <c r="A309" s="526"/>
      <c r="B309" s="527"/>
      <c r="C309" s="527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25">
      <c r="A310" s="526"/>
      <c r="B310" s="527"/>
      <c r="C310" s="527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25">
      <c r="A311" s="526"/>
      <c r="B311" s="527"/>
      <c r="C311" s="527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25">
      <c r="A312" s="526"/>
      <c r="B312" s="527"/>
      <c r="C312" s="527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25">
      <c r="A313" s="526"/>
      <c r="B313" s="527"/>
      <c r="C313" s="527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25">
      <c r="A314" s="526"/>
      <c r="B314" s="527"/>
      <c r="C314" s="527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25">
      <c r="A315" s="526"/>
      <c r="B315" s="527"/>
      <c r="C315" s="527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25">
      <c r="A316" s="526"/>
      <c r="B316" s="527"/>
      <c r="C316" s="527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25">
      <c r="A317" s="526"/>
      <c r="B317" s="527"/>
      <c r="C317" s="527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25">
      <c r="A318" s="526"/>
      <c r="B318" s="527"/>
      <c r="C318" s="527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25">
      <c r="A319" s="526"/>
      <c r="B319" s="527"/>
      <c r="C319" s="527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25">
      <c r="A320" s="526"/>
      <c r="B320" s="527"/>
      <c r="C320" s="527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25">
      <c r="A321" s="526"/>
      <c r="B321" s="527"/>
      <c r="C321" s="527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25">
      <c r="A322" s="526"/>
      <c r="B322" s="527"/>
      <c r="C322" s="527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25">
      <c r="A323" s="526"/>
      <c r="B323" s="527"/>
      <c r="C323" s="527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25">
      <c r="A324" s="526"/>
      <c r="B324" s="527"/>
      <c r="C324" s="527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25">
      <c r="A325" s="526"/>
      <c r="B325" s="527"/>
      <c r="C325" s="527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25">
      <c r="A326" s="526"/>
      <c r="B326" s="527"/>
      <c r="C326" s="527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25">
      <c r="A327" s="526"/>
      <c r="B327" s="527"/>
      <c r="C327" s="527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25">
      <c r="A328" s="526"/>
      <c r="B328" s="527"/>
      <c r="C328" s="527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25">
      <c r="A329" s="526"/>
      <c r="B329" s="527"/>
      <c r="C329" s="527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25">
      <c r="A330" s="526"/>
      <c r="B330" s="527"/>
      <c r="C330" s="527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25">
      <c r="A331" s="526"/>
      <c r="B331" s="527"/>
      <c r="C331" s="527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25">
      <c r="A332" s="526"/>
      <c r="B332" s="527"/>
      <c r="C332" s="527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25">
      <c r="A333" s="526"/>
      <c r="B333" s="527"/>
      <c r="C333" s="527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25">
      <c r="A334" s="526"/>
      <c r="B334" s="527"/>
      <c r="C334" s="527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25">
      <c r="A335" s="526"/>
      <c r="B335" s="527"/>
      <c r="C335" s="527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25">
      <c r="A336" s="526"/>
      <c r="B336" s="527"/>
      <c r="C336" s="527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25">
      <c r="A337" s="526"/>
      <c r="B337" s="527"/>
      <c r="C337" s="527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25">
      <c r="A338" s="526"/>
      <c r="B338" s="527"/>
      <c r="C338" s="527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25">
      <c r="A339" s="526"/>
      <c r="B339" s="527"/>
      <c r="C339" s="527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25">
      <c r="A340" s="526"/>
      <c r="B340" s="527"/>
      <c r="C340" s="527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25">
      <c r="A341" s="526"/>
      <c r="B341" s="527"/>
      <c r="C341" s="527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25">
      <c r="A342" s="526"/>
      <c r="B342" s="527"/>
      <c r="C342" s="527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25">
      <c r="A343" s="526"/>
      <c r="B343" s="527"/>
      <c r="C343" s="527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25">
      <c r="A344" s="526"/>
      <c r="B344" s="527"/>
      <c r="C344" s="527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25">
      <c r="A345" s="526"/>
      <c r="B345" s="527"/>
      <c r="C345" s="527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25">
      <c r="A346" s="526"/>
      <c r="B346" s="527"/>
      <c r="C346" s="527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25">
      <c r="A347" s="526"/>
      <c r="B347" s="527"/>
      <c r="C347" s="527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25">
      <c r="A348" s="526"/>
      <c r="B348" s="527"/>
      <c r="C348" s="527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25">
      <c r="A349" s="526"/>
      <c r="B349" s="527"/>
      <c r="C349" s="527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25">
      <c r="A350" s="526"/>
      <c r="B350" s="527"/>
      <c r="C350" s="527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25">
      <c r="A351" s="526"/>
      <c r="B351" s="527"/>
      <c r="C351" s="527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25">
      <c r="A352" s="526"/>
      <c r="B352" s="527"/>
      <c r="C352" s="527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25">
      <c r="A353" s="526"/>
      <c r="B353" s="527"/>
      <c r="C353" s="527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25">
      <c r="A354" s="526"/>
      <c r="B354" s="527"/>
      <c r="C354" s="527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25">
      <c r="A355" s="526"/>
      <c r="B355" s="527"/>
      <c r="C355" s="527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25">
      <c r="A356" s="526"/>
      <c r="B356" s="527"/>
      <c r="C356" s="527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25">
      <c r="A357" s="526"/>
      <c r="B357" s="527"/>
      <c r="C357" s="527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25">
      <c r="A358" s="526"/>
      <c r="B358" s="527"/>
      <c r="C358" s="527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25">
      <c r="A359" s="526"/>
      <c r="B359" s="527"/>
      <c r="C359" s="527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25">
      <c r="A360" s="526"/>
      <c r="B360" s="527"/>
      <c r="C360" s="527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25">
      <c r="A361" s="526"/>
      <c r="B361" s="527"/>
      <c r="C361" s="527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25">
      <c r="A362" s="526"/>
      <c r="B362" s="527"/>
      <c r="C362" s="527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25">
      <c r="A363" s="526"/>
      <c r="B363" s="527"/>
      <c r="C363" s="527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25">
      <c r="A364" s="526"/>
      <c r="B364" s="527"/>
      <c r="C364" s="527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25">
      <c r="A365" s="526"/>
      <c r="B365" s="527"/>
      <c r="C365" s="527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25">
      <c r="A366" s="526"/>
      <c r="B366" s="527"/>
      <c r="C366" s="527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25">
      <c r="A367" s="526"/>
      <c r="B367" s="527"/>
      <c r="C367" s="527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25">
      <c r="A368" s="526"/>
      <c r="B368" s="527"/>
      <c r="C368" s="527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25">
      <c r="A369" s="526"/>
      <c r="B369" s="527"/>
      <c r="C369" s="527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25">
      <c r="A370" s="526"/>
      <c r="B370" s="527"/>
      <c r="C370" s="527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25">
      <c r="A371" s="526"/>
      <c r="B371" s="527"/>
      <c r="C371" s="527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25">
      <c r="A372" s="526"/>
      <c r="B372" s="527"/>
      <c r="C372" s="527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25">
      <c r="A373" s="526"/>
      <c r="B373" s="527"/>
      <c r="C373" s="527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25">
      <c r="A374" s="526"/>
      <c r="B374" s="527"/>
      <c r="C374" s="527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25">
      <c r="A375" s="526"/>
      <c r="B375" s="527"/>
      <c r="C375" s="527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25">
      <c r="A376" s="526"/>
      <c r="B376" s="527"/>
      <c r="C376" s="527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25">
      <c r="A377" s="526"/>
      <c r="B377" s="527"/>
      <c r="C377" s="527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25">
      <c r="A378" s="526"/>
      <c r="B378" s="527"/>
      <c r="C378" s="527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25">
      <c r="A379" s="526"/>
      <c r="B379" s="527"/>
      <c r="C379" s="527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25">
      <c r="A380" s="526"/>
      <c r="B380" s="527"/>
      <c r="C380" s="527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25">
      <c r="A381" s="526"/>
      <c r="B381" s="527"/>
      <c r="C381" s="527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25">
      <c r="A382" s="526"/>
      <c r="B382" s="527"/>
      <c r="C382" s="527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25">
      <c r="A383" s="526"/>
      <c r="B383" s="527"/>
      <c r="C383" s="527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25">
      <c r="A384" s="526"/>
      <c r="B384" s="527"/>
      <c r="C384" s="527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25">
      <c r="A385" s="526"/>
      <c r="B385" s="527"/>
      <c r="C385" s="527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25">
      <c r="A386" s="526"/>
      <c r="B386" s="527"/>
      <c r="C386" s="527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25">
      <c r="A387" s="526"/>
      <c r="B387" s="527"/>
      <c r="C387" s="527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25">
      <c r="A388" s="526"/>
      <c r="B388" s="527"/>
      <c r="C388" s="527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25">
      <c r="A389" s="526"/>
      <c r="B389" s="527"/>
      <c r="C389" s="527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25">
      <c r="A390" s="526"/>
      <c r="B390" s="527"/>
      <c r="C390" s="527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25">
      <c r="A391" s="526"/>
      <c r="B391" s="527"/>
      <c r="C391" s="527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25">
      <c r="A392" s="526"/>
      <c r="B392" s="527"/>
      <c r="C392" s="527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25">
      <c r="A393" s="526"/>
      <c r="B393" s="527"/>
      <c r="C393" s="527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25">
      <c r="A394" s="526"/>
      <c r="B394" s="527"/>
      <c r="C394" s="527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25">
      <c r="A395" s="526"/>
      <c r="B395" s="527"/>
      <c r="C395" s="527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25">
      <c r="A396" s="526"/>
      <c r="B396" s="527"/>
      <c r="C396" s="527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25">
      <c r="A397" s="526"/>
      <c r="B397" s="527"/>
      <c r="C397" s="527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25">
      <c r="A398" s="526"/>
      <c r="B398" s="527"/>
      <c r="C398" s="527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25">
      <c r="A399" s="526"/>
      <c r="B399" s="527"/>
      <c r="C399" s="527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25">
      <c r="A400" s="526"/>
      <c r="B400" s="527"/>
      <c r="C400" s="527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25">
      <c r="A401" s="526"/>
      <c r="B401" s="527"/>
      <c r="C401" s="527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25">
      <c r="A402" s="526"/>
      <c r="B402" s="527"/>
      <c r="C402" s="527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25">
      <c r="A403" s="526"/>
      <c r="B403" s="527"/>
      <c r="C403" s="527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25">
      <c r="A404" s="526"/>
      <c r="B404" s="527"/>
      <c r="C404" s="527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25">
      <c r="A405" s="526"/>
      <c r="B405" s="527"/>
      <c r="C405" s="527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25">
      <c r="A406" s="526"/>
      <c r="B406" s="527"/>
      <c r="C406" s="527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25">
      <c r="A407" s="526"/>
      <c r="B407" s="527"/>
      <c r="C407" s="527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25">
      <c r="A408" s="526"/>
      <c r="B408" s="527"/>
      <c r="C408" s="527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25">
      <c r="A409" s="526"/>
      <c r="B409" s="527"/>
      <c r="C409" s="527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25">
      <c r="A410" s="526"/>
      <c r="B410" s="527"/>
      <c r="C410" s="527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25">
      <c r="A411" s="526"/>
      <c r="B411" s="527"/>
      <c r="C411" s="527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25">
      <c r="A412" s="526"/>
      <c r="B412" s="527"/>
      <c r="C412" s="527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25">
      <c r="A413" s="526"/>
      <c r="B413" s="527"/>
      <c r="C413" s="527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25">
      <c r="A414" s="526"/>
      <c r="B414" s="527"/>
      <c r="C414" s="527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25">
      <c r="A415" s="526"/>
      <c r="B415" s="527"/>
      <c r="C415" s="527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25">
      <c r="A416" s="526"/>
      <c r="B416" s="527"/>
      <c r="C416" s="527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25">
      <c r="A417" s="526"/>
      <c r="B417" s="527"/>
      <c r="C417" s="527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25">
      <c r="A418" s="526"/>
      <c r="B418" s="527"/>
      <c r="C418" s="527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25">
      <c r="A419" s="526"/>
      <c r="B419" s="527"/>
      <c r="C419" s="527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25">
      <c r="A420" s="526"/>
      <c r="B420" s="527"/>
      <c r="C420" s="527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25">
      <c r="A421" s="526"/>
      <c r="B421" s="527"/>
      <c r="C421" s="527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25">
      <c r="A422" s="526"/>
      <c r="B422" s="527"/>
      <c r="C422" s="527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25">
      <c r="A423" s="526"/>
      <c r="B423" s="527"/>
      <c r="C423" s="527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25">
      <c r="A424" s="526"/>
      <c r="B424" s="527"/>
      <c r="C424" s="527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25">
      <c r="A425" s="526"/>
      <c r="B425" s="527"/>
      <c r="C425" s="527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25">
      <c r="A426" s="526"/>
      <c r="B426" s="527"/>
      <c r="C426" s="527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25">
      <c r="A427" s="526"/>
      <c r="B427" s="527"/>
      <c r="C427" s="527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25">
      <c r="A428" s="526"/>
      <c r="B428" s="527"/>
      <c r="C428" s="527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25">
      <c r="A429" s="526"/>
      <c r="B429" s="527"/>
      <c r="C429" s="527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25">
      <c r="A430" s="526"/>
      <c r="B430" s="527"/>
      <c r="C430" s="527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25">
      <c r="A431" s="526"/>
      <c r="B431" s="527"/>
      <c r="C431" s="527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25">
      <c r="A432" s="526"/>
      <c r="B432" s="527"/>
      <c r="C432" s="527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25">
      <c r="A433" s="526"/>
      <c r="B433" s="527"/>
      <c r="C433" s="527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25">
      <c r="A434" s="526"/>
      <c r="B434" s="527"/>
      <c r="C434" s="527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25">
      <c r="A435" s="526"/>
      <c r="B435" s="527"/>
      <c r="C435" s="527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25">
      <c r="A436" s="526"/>
      <c r="B436" s="527"/>
      <c r="C436" s="527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25">
      <c r="A437" s="526"/>
      <c r="B437" s="527"/>
      <c r="C437" s="527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25">
      <c r="A438" s="526"/>
      <c r="B438" s="527"/>
      <c r="C438" s="527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25">
      <c r="A439" s="526"/>
      <c r="B439" s="527"/>
      <c r="C439" s="527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25">
      <c r="A440" s="526"/>
      <c r="B440" s="527"/>
      <c r="C440" s="527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25">
      <c r="A441" s="526"/>
      <c r="B441" s="527"/>
      <c r="C441" s="527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25">
      <c r="A442" s="526"/>
      <c r="B442" s="527"/>
      <c r="C442" s="527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25">
      <c r="A443" s="526"/>
      <c r="B443" s="527"/>
      <c r="C443" s="527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25">
      <c r="A444" s="526"/>
      <c r="B444" s="527"/>
      <c r="C444" s="527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25">
      <c r="A445" s="526"/>
      <c r="B445" s="527"/>
      <c r="C445" s="527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25">
      <c r="A446" s="526"/>
      <c r="B446" s="527"/>
      <c r="C446" s="527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25">
      <c r="A447" s="526"/>
      <c r="B447" s="527"/>
      <c r="C447" s="527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25">
      <c r="A448" s="526"/>
      <c r="B448" s="527"/>
      <c r="C448" s="527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25">
      <c r="A449" s="526"/>
      <c r="B449" s="527"/>
      <c r="C449" s="527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25">
      <c r="A450" s="526"/>
      <c r="B450" s="527"/>
      <c r="C450" s="527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25">
      <c r="A451" s="526"/>
      <c r="B451" s="527"/>
      <c r="C451" s="527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25">
      <c r="A452" s="526"/>
      <c r="B452" s="527"/>
      <c r="C452" s="527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25">
      <c r="A453" s="526"/>
      <c r="B453" s="527"/>
      <c r="C453" s="527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25">
      <c r="A454" s="526"/>
      <c r="B454" s="527"/>
      <c r="C454" s="527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25">
      <c r="A455" s="526"/>
      <c r="B455" s="527"/>
      <c r="C455" s="527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25">
      <c r="A456" s="526"/>
      <c r="B456" s="527"/>
      <c r="C456" s="527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25">
      <c r="A457" s="526"/>
      <c r="B457" s="527"/>
      <c r="C457" s="527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25">
      <c r="A458" s="526"/>
      <c r="B458" s="527"/>
      <c r="C458" s="527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25">
      <c r="A459" s="526"/>
      <c r="B459" s="527"/>
      <c r="C459" s="527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25">
      <c r="A460" s="526"/>
      <c r="B460" s="527"/>
      <c r="C460" s="527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25">
      <c r="A461" s="526"/>
      <c r="B461" s="527"/>
      <c r="C461" s="527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25">
      <c r="A462" s="526"/>
      <c r="B462" s="527"/>
      <c r="C462" s="527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25">
      <c r="A463" s="526"/>
      <c r="B463" s="527"/>
      <c r="C463" s="527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25">
      <c r="A464" s="526"/>
      <c r="B464" s="527"/>
      <c r="C464" s="527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25">
      <c r="A465" s="526"/>
      <c r="B465" s="527"/>
      <c r="C465" s="527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25">
      <c r="A466" s="526"/>
      <c r="B466" s="527"/>
      <c r="C466" s="527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25">
      <c r="A467" s="526"/>
      <c r="B467" s="527"/>
      <c r="C467" s="527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25">
      <c r="A468" s="526"/>
      <c r="B468" s="527"/>
      <c r="C468" s="527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25">
      <c r="A469" s="526"/>
      <c r="B469" s="527"/>
      <c r="C469" s="527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25">
      <c r="A470" s="526"/>
      <c r="B470" s="527"/>
      <c r="C470" s="527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25">
      <c r="A471" s="526"/>
      <c r="B471" s="527"/>
      <c r="C471" s="527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25">
      <c r="A472" s="526"/>
      <c r="B472" s="527"/>
      <c r="C472" s="527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25">
      <c r="A473" s="526"/>
      <c r="B473" s="527"/>
      <c r="C473" s="527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25">
      <c r="A474" s="526"/>
      <c r="B474" s="527"/>
      <c r="C474" s="527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25">
      <c r="A475" s="526"/>
      <c r="B475" s="527"/>
      <c r="C475" s="527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25">
      <c r="A476" s="526"/>
      <c r="B476" s="527"/>
      <c r="C476" s="527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25">
      <c r="A477" s="526"/>
      <c r="B477" s="527"/>
      <c r="C477" s="527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25">
      <c r="A478" s="526"/>
      <c r="B478" s="527"/>
      <c r="C478" s="527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25">
      <c r="A479" s="526"/>
      <c r="B479" s="527"/>
      <c r="C479" s="527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25">
      <c r="A480" s="526"/>
      <c r="B480" s="527"/>
      <c r="C480" s="527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25">
      <c r="A481" s="526"/>
      <c r="B481" s="527"/>
      <c r="C481" s="527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25">
      <c r="A482" s="526"/>
      <c r="B482" s="527"/>
      <c r="C482" s="527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25">
      <c r="A483" s="526"/>
      <c r="B483" s="527"/>
      <c r="C483" s="527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25">
      <c r="A484" s="526"/>
      <c r="B484" s="527"/>
      <c r="C484" s="527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25">
      <c r="A485" s="526"/>
      <c r="B485" s="527"/>
      <c r="C485" s="527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25">
      <c r="A486" s="526"/>
      <c r="B486" s="527"/>
      <c r="C486" s="527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25">
      <c r="A487" s="526"/>
      <c r="B487" s="527"/>
      <c r="C487" s="527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25">
      <c r="A488" s="526"/>
      <c r="B488" s="527"/>
      <c r="C488" s="527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25">
      <c r="A489" s="526"/>
      <c r="B489" s="527"/>
      <c r="C489" s="527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25">
      <c r="A490" s="526"/>
      <c r="B490" s="527"/>
      <c r="C490" s="527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25">
      <c r="A491" s="526"/>
      <c r="B491" s="527"/>
      <c r="C491" s="527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25">
      <c r="A492" s="526"/>
      <c r="B492" s="527"/>
      <c r="C492" s="527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25">
      <c r="A493" s="526"/>
      <c r="B493" s="527"/>
      <c r="C493" s="527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25">
      <c r="A494" s="526"/>
      <c r="B494" s="527"/>
      <c r="C494" s="527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25">
      <c r="A495" s="526"/>
      <c r="B495" s="527"/>
      <c r="C495" s="527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25">
      <c r="A496" s="526"/>
      <c r="B496" s="527"/>
      <c r="C496" s="527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25">
      <c r="A497" s="526"/>
      <c r="B497" s="527"/>
      <c r="C497" s="527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25">
      <c r="A498" s="526"/>
      <c r="B498" s="527"/>
      <c r="C498" s="527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25">
      <c r="A499" s="526"/>
      <c r="B499" s="527"/>
      <c r="C499" s="527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25">
      <c r="A500" s="526"/>
      <c r="B500" s="527"/>
      <c r="C500" s="527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25">
      <c r="A501" s="526"/>
      <c r="B501" s="527"/>
      <c r="C501" s="527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25">
      <c r="A502" s="526"/>
      <c r="B502" s="527"/>
      <c r="C502" s="527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25">
      <c r="A503" s="526"/>
      <c r="B503" s="527"/>
      <c r="C503" s="527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25">
      <c r="A504" s="526"/>
      <c r="B504" s="527"/>
      <c r="C504" s="527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25">
      <c r="A505" s="526"/>
      <c r="B505" s="527"/>
      <c r="C505" s="527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25">
      <c r="A506" s="526"/>
      <c r="B506" s="527"/>
      <c r="C506" s="527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25">
      <c r="A507" s="526"/>
      <c r="B507" s="527"/>
      <c r="C507" s="527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25">
      <c r="A508" s="526"/>
      <c r="B508" s="527"/>
      <c r="C508" s="527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25">
      <c r="A509" s="526"/>
      <c r="B509" s="527"/>
      <c r="C509" s="527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25">
      <c r="A510" s="526"/>
      <c r="B510" s="527"/>
      <c r="C510" s="527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25">
      <c r="A511" s="526"/>
      <c r="B511" s="527"/>
      <c r="C511" s="527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25">
      <c r="A512" s="526"/>
      <c r="B512" s="527"/>
      <c r="C512" s="527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25">
      <c r="A513" s="526"/>
      <c r="B513" s="527"/>
      <c r="C513" s="527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25">
      <c r="A514" s="526"/>
      <c r="B514" s="527"/>
      <c r="C514" s="527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25">
      <c r="A515" s="526"/>
      <c r="B515" s="527"/>
      <c r="C515" s="527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25">
      <c r="A516" s="526"/>
      <c r="B516" s="527"/>
      <c r="C516" s="527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25">
      <c r="A517" s="526"/>
      <c r="B517" s="527"/>
      <c r="C517" s="527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25">
      <c r="A518" s="526"/>
      <c r="B518" s="527"/>
      <c r="C518" s="527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25">
      <c r="A519" s="526"/>
      <c r="B519" s="527"/>
      <c r="C519" s="527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25">
      <c r="A520" s="526"/>
      <c r="B520" s="527"/>
      <c r="C520" s="527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25">
      <c r="A521" s="526"/>
      <c r="B521" s="527"/>
      <c r="C521" s="527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25">
      <c r="A522" s="526"/>
      <c r="B522" s="527"/>
      <c r="C522" s="527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25">
      <c r="A523" s="526"/>
      <c r="B523" s="527"/>
      <c r="C523" s="527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25">
      <c r="A524" s="526"/>
      <c r="B524" s="527"/>
      <c r="C524" s="527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25">
      <c r="A525" s="526"/>
      <c r="B525" s="527"/>
      <c r="C525" s="527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25">
      <c r="A526" s="526"/>
      <c r="B526" s="527"/>
      <c r="C526" s="527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25">
      <c r="A527" s="526"/>
      <c r="B527" s="527"/>
      <c r="C527" s="527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25">
      <c r="A528" s="526"/>
      <c r="B528" s="527"/>
      <c r="C528" s="527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25">
      <c r="A529" s="526"/>
      <c r="B529" s="527"/>
      <c r="C529" s="527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25">
      <c r="A530" s="526"/>
      <c r="B530" s="527"/>
      <c r="C530" s="527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25">
      <c r="A531" s="526"/>
      <c r="B531" s="527"/>
      <c r="C531" s="527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25">
      <c r="A532" s="526"/>
      <c r="B532" s="527"/>
      <c r="C532" s="527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25">
      <c r="A533" s="526"/>
      <c r="B533" s="527"/>
      <c r="C533" s="527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25">
      <c r="A534" s="526"/>
      <c r="B534" s="527"/>
      <c r="C534" s="527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25">
      <c r="A535" s="526"/>
      <c r="B535" s="527"/>
      <c r="C535" s="527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25">
      <c r="A536" s="526"/>
      <c r="B536" s="527"/>
      <c r="C536" s="527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25">
      <c r="A537" s="526"/>
      <c r="B537" s="527"/>
      <c r="C537" s="527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25">
      <c r="A538" s="526"/>
      <c r="B538" s="527"/>
      <c r="C538" s="527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25">
      <c r="A539" s="526"/>
      <c r="B539" s="527"/>
      <c r="C539" s="527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25">
      <c r="A540" s="526"/>
      <c r="B540" s="527"/>
      <c r="C540" s="527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25">
      <c r="A541" s="526"/>
      <c r="B541" s="527"/>
      <c r="C541" s="527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25">
      <c r="A542" s="526"/>
      <c r="B542" s="527"/>
      <c r="C542" s="527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25">
      <c r="A543" s="526"/>
      <c r="B543" s="527"/>
      <c r="C543" s="527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25">
      <c r="A544" s="526"/>
      <c r="B544" s="527"/>
      <c r="C544" s="527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25">
      <c r="A545" s="526"/>
      <c r="B545" s="527"/>
      <c r="C545" s="527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25">
      <c r="A546" s="526"/>
      <c r="B546" s="527"/>
      <c r="C546" s="527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25">
      <c r="A547" s="526"/>
      <c r="B547" s="527"/>
      <c r="C547" s="527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25">
      <c r="A548" s="526"/>
      <c r="B548" s="527"/>
      <c r="C548" s="527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25">
      <c r="A549" s="526"/>
      <c r="B549" s="527"/>
      <c r="C549" s="527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25">
      <c r="A550" s="526"/>
      <c r="B550" s="527"/>
      <c r="C550" s="527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25">
      <c r="A551" s="526"/>
      <c r="B551" s="527"/>
      <c r="C551" s="527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25">
      <c r="A552" s="526"/>
      <c r="B552" s="527"/>
      <c r="C552" s="527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25">
      <c r="A553" s="526"/>
      <c r="B553" s="527"/>
      <c r="C553" s="527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25">
      <c r="A554" s="526"/>
      <c r="B554" s="527"/>
      <c r="C554" s="527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25">
      <c r="A555" s="526"/>
      <c r="B555" s="527"/>
      <c r="C555" s="527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25">
      <c r="A556" s="526"/>
      <c r="B556" s="527"/>
      <c r="C556" s="527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25">
      <c r="A557" s="526"/>
      <c r="B557" s="527"/>
      <c r="C557" s="527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25">
      <c r="A558" s="526"/>
      <c r="B558" s="527"/>
      <c r="C558" s="527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25">
      <c r="A559" s="526"/>
      <c r="B559" s="527"/>
      <c r="C559" s="527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25">
      <c r="A560" s="526"/>
      <c r="B560" s="527"/>
      <c r="C560" s="527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25">
      <c r="A561" s="526"/>
      <c r="B561" s="527"/>
      <c r="C561" s="527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25">
      <c r="A562" s="526"/>
      <c r="B562" s="527"/>
      <c r="C562" s="527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25">
      <c r="A563" s="526"/>
      <c r="B563" s="527"/>
      <c r="C563" s="527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25">
      <c r="A564" s="526"/>
      <c r="B564" s="527"/>
      <c r="C564" s="527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25">
      <c r="A565" s="526"/>
      <c r="B565" s="527"/>
      <c r="C565" s="527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25">
      <c r="A566" s="526"/>
      <c r="B566" s="527"/>
      <c r="C566" s="527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25">
      <c r="A567" s="526"/>
      <c r="B567" s="527"/>
      <c r="C567" s="527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25">
      <c r="A568" s="526"/>
      <c r="B568" s="527"/>
      <c r="C568" s="527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25">
      <c r="A569" s="526"/>
      <c r="B569" s="527"/>
      <c r="C569" s="527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25">
      <c r="A570" s="526"/>
      <c r="B570" s="527"/>
      <c r="C570" s="527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25">
      <c r="A571" s="526"/>
      <c r="B571" s="527"/>
      <c r="C571" s="527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25">
      <c r="A572" s="526"/>
      <c r="B572" s="527"/>
      <c r="C572" s="527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25">
      <c r="A573" s="526"/>
      <c r="B573" s="527"/>
      <c r="C573" s="527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25">
      <c r="A574" s="526"/>
      <c r="B574" s="527"/>
      <c r="C574" s="527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25">
      <c r="A575" s="526"/>
      <c r="B575" s="527"/>
      <c r="C575" s="527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25">
      <c r="A576" s="526"/>
      <c r="B576" s="527"/>
      <c r="C576" s="527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25">
      <c r="A577" s="526"/>
      <c r="B577" s="527"/>
      <c r="C577" s="527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25">
      <c r="A578" s="526"/>
      <c r="B578" s="527"/>
      <c r="C578" s="527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25">
      <c r="A579" s="526"/>
      <c r="B579" s="527"/>
      <c r="C579" s="527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25">
      <c r="A580" s="526"/>
      <c r="B580" s="527"/>
      <c r="C580" s="527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25">
      <c r="A581" s="526"/>
      <c r="B581" s="527"/>
      <c r="C581" s="527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25">
      <c r="A582" s="526"/>
      <c r="B582" s="527"/>
      <c r="C582" s="527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25">
      <c r="A583" s="526"/>
      <c r="B583" s="527"/>
      <c r="C583" s="527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25">
      <c r="A584" s="526"/>
      <c r="B584" s="527"/>
      <c r="C584" s="527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25">
      <c r="A585" s="526"/>
      <c r="B585" s="527"/>
      <c r="C585" s="527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25">
      <c r="A586" s="526"/>
      <c r="B586" s="527"/>
      <c r="C586" s="527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25">
      <c r="A587" s="526"/>
      <c r="B587" s="527"/>
      <c r="C587" s="527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25">
      <c r="A588" s="526"/>
      <c r="B588" s="527"/>
      <c r="C588" s="527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25">
      <c r="A589" s="526"/>
      <c r="B589" s="527"/>
      <c r="C589" s="527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25">
      <c r="A590" s="526"/>
      <c r="B590" s="527"/>
      <c r="C590" s="527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25">
      <c r="A591" s="526"/>
      <c r="B591" s="527"/>
      <c r="C591" s="527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25">
      <c r="A592" s="526"/>
      <c r="B592" s="527"/>
      <c r="C592" s="527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25">
      <c r="A593" s="526"/>
      <c r="B593" s="527"/>
      <c r="C593" s="527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25">
      <c r="A594" s="526"/>
      <c r="B594" s="527"/>
      <c r="C594" s="527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25">
      <c r="A595" s="526"/>
      <c r="B595" s="527"/>
      <c r="C595" s="527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25">
      <c r="A596" s="526"/>
      <c r="B596" s="527"/>
      <c r="C596" s="527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25">
      <c r="A597" s="526"/>
      <c r="B597" s="527"/>
      <c r="C597" s="527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25">
      <c r="A598" s="526"/>
      <c r="B598" s="527"/>
      <c r="C598" s="527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25">
      <c r="A599" s="526"/>
      <c r="B599" s="527"/>
      <c r="C599" s="527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25">
      <c r="A600" s="526"/>
      <c r="B600" s="527"/>
      <c r="C600" s="527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25">
      <c r="A601" s="526"/>
      <c r="B601" s="527"/>
      <c r="C601" s="527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25">
      <c r="A602" s="526"/>
      <c r="B602" s="527"/>
      <c r="C602" s="527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25">
      <c r="A603" s="526"/>
      <c r="B603" s="527"/>
      <c r="C603" s="527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25">
      <c r="A604" s="526"/>
      <c r="B604" s="527"/>
      <c r="C604" s="527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25">
      <c r="A605" s="526"/>
      <c r="B605" s="527"/>
      <c r="C605" s="527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25">
      <c r="A606" s="526"/>
      <c r="B606" s="527"/>
      <c r="C606" s="527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25">
      <c r="A607" s="526"/>
      <c r="B607" s="527"/>
      <c r="C607" s="527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25">
      <c r="A608" s="526"/>
      <c r="B608" s="527"/>
      <c r="C608" s="527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25">
      <c r="A609" s="526"/>
      <c r="B609" s="527"/>
      <c r="C609" s="527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25">
      <c r="A610" s="526"/>
      <c r="B610" s="527"/>
      <c r="C610" s="527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25">
      <c r="A611" s="526"/>
      <c r="B611" s="527"/>
      <c r="C611" s="527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25">
      <c r="A612" s="526"/>
      <c r="B612" s="527"/>
      <c r="C612" s="527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25">
      <c r="A613" s="526"/>
      <c r="B613" s="527"/>
      <c r="C613" s="527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25">
      <c r="A614" s="526"/>
      <c r="B614" s="527"/>
      <c r="C614" s="527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25">
      <c r="A615" s="526"/>
      <c r="B615" s="527"/>
      <c r="C615" s="527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25">
      <c r="A616" s="526"/>
      <c r="B616" s="527"/>
      <c r="C616" s="527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25">
      <c r="A617" s="526"/>
      <c r="B617" s="527"/>
      <c r="C617" s="527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25">
      <c r="A618" s="526"/>
      <c r="B618" s="527"/>
      <c r="C618" s="527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25">
      <c r="A619" s="526"/>
      <c r="B619" s="527"/>
      <c r="C619" s="527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25">
      <c r="A620" s="526"/>
      <c r="B620" s="527"/>
      <c r="C620" s="527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25">
      <c r="A621" s="526"/>
      <c r="B621" s="527"/>
      <c r="C621" s="527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25">
      <c r="A622" s="526"/>
      <c r="B622" s="527"/>
      <c r="C622" s="527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25">
      <c r="A623" s="526"/>
      <c r="B623" s="527"/>
      <c r="C623" s="527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25">
      <c r="A624" s="526"/>
      <c r="B624" s="527"/>
      <c r="C624" s="527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25">
      <c r="A625" s="526"/>
      <c r="B625" s="527"/>
      <c r="C625" s="527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25">
      <c r="A626" s="526"/>
      <c r="B626" s="527"/>
      <c r="C626" s="527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25">
      <c r="A627" s="526"/>
      <c r="B627" s="527"/>
      <c r="C627" s="527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25">
      <c r="A628" s="526"/>
      <c r="B628" s="527"/>
      <c r="C628" s="527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25">
      <c r="A629" s="526"/>
      <c r="B629" s="527"/>
      <c r="C629" s="527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25">
      <c r="A630" s="526"/>
      <c r="B630" s="527"/>
      <c r="C630" s="527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25">
      <c r="A631" s="526"/>
      <c r="B631" s="527"/>
      <c r="C631" s="527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25">
      <c r="A632" s="526"/>
      <c r="B632" s="527"/>
      <c r="C632" s="527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25">
      <c r="A633" s="526"/>
      <c r="B633" s="527"/>
      <c r="C633" s="527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25">
      <c r="A634" s="526"/>
      <c r="B634" s="527"/>
      <c r="C634" s="527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25">
      <c r="A635" s="526"/>
      <c r="B635" s="527"/>
      <c r="C635" s="527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25">
      <c r="A636" s="526"/>
      <c r="B636" s="527"/>
      <c r="C636" s="527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25">
      <c r="A637" s="526"/>
      <c r="B637" s="527"/>
      <c r="C637" s="527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25">
      <c r="A638" s="526"/>
      <c r="B638" s="527"/>
      <c r="C638" s="527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25">
      <c r="A639" s="526"/>
      <c r="B639" s="527"/>
      <c r="C639" s="527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25">
      <c r="A640" s="526"/>
      <c r="B640" s="527"/>
      <c r="C640" s="527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25">
      <c r="A641" s="526"/>
      <c r="B641" s="527"/>
      <c r="C641" s="527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25">
      <c r="A642" s="526"/>
      <c r="B642" s="527"/>
      <c r="C642" s="527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25">
      <c r="A643" s="526"/>
      <c r="B643" s="527"/>
      <c r="C643" s="527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25">
      <c r="A644" s="526"/>
      <c r="B644" s="527"/>
      <c r="C644" s="527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25">
      <c r="A645" s="526"/>
      <c r="B645" s="527"/>
      <c r="C645" s="527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25">
      <c r="A646" s="526"/>
      <c r="B646" s="527"/>
      <c r="C646" s="527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25">
      <c r="A647" s="526"/>
      <c r="B647" s="527"/>
      <c r="C647" s="527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25">
      <c r="A648" s="526"/>
      <c r="B648" s="527"/>
      <c r="C648" s="527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25">
      <c r="A649" s="526"/>
      <c r="B649" s="527"/>
      <c r="C649" s="527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25">
      <c r="A650" s="526"/>
      <c r="B650" s="527"/>
      <c r="C650" s="527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25">
      <c r="A651" s="526"/>
      <c r="B651" s="527"/>
      <c r="C651" s="527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25">
      <c r="A652" s="526"/>
      <c r="B652" s="527"/>
      <c r="C652" s="527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25">
      <c r="A653" s="526"/>
      <c r="B653" s="527"/>
      <c r="C653" s="527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25">
      <c r="A654" s="526"/>
      <c r="B654" s="527"/>
      <c r="C654" s="527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25">
      <c r="A655" s="526"/>
      <c r="B655" s="527"/>
      <c r="C655" s="527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25">
      <c r="A656" s="526"/>
      <c r="B656" s="527"/>
      <c r="C656" s="527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25">
      <c r="A657" s="526"/>
      <c r="B657" s="527"/>
      <c r="C657" s="527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25">
      <c r="A658" s="526"/>
      <c r="B658" s="527"/>
      <c r="C658" s="527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25">
      <c r="A659" s="526"/>
      <c r="B659" s="527"/>
      <c r="C659" s="527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25">
      <c r="A660" s="526"/>
      <c r="B660" s="527"/>
      <c r="C660" s="527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25">
      <c r="A661" s="526"/>
      <c r="B661" s="527"/>
      <c r="C661" s="527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25">
      <c r="A662" s="526"/>
      <c r="B662" s="527"/>
      <c r="C662" s="527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25">
      <c r="A663" s="526"/>
      <c r="B663" s="527"/>
      <c r="C663" s="527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25">
      <c r="A664" s="526"/>
      <c r="B664" s="527"/>
      <c r="C664" s="527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25">
      <c r="A665" s="526"/>
      <c r="B665" s="527"/>
      <c r="C665" s="527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25">
      <c r="A666" s="526"/>
      <c r="B666" s="527"/>
      <c r="C666" s="527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25">
      <c r="A667" s="526"/>
      <c r="B667" s="527"/>
      <c r="C667" s="527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25">
      <c r="A668" s="526"/>
      <c r="B668" s="527"/>
      <c r="C668" s="527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25">
      <c r="A669" s="526"/>
      <c r="B669" s="527"/>
      <c r="C669" s="527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25">
      <c r="A670" s="526"/>
      <c r="B670" s="527"/>
      <c r="C670" s="527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25">
      <c r="A671" s="526"/>
      <c r="B671" s="527"/>
      <c r="C671" s="527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25">
      <c r="A672" s="526"/>
      <c r="B672" s="527"/>
      <c r="C672" s="527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25">
      <c r="A673" s="526"/>
      <c r="B673" s="527"/>
      <c r="C673" s="527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25">
      <c r="A674" s="526"/>
      <c r="B674" s="527"/>
      <c r="C674" s="527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25">
      <c r="A675" s="526"/>
      <c r="B675" s="527"/>
      <c r="C675" s="527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25">
      <c r="A676" s="526"/>
      <c r="B676" s="527"/>
      <c r="C676" s="527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25">
      <c r="A677" s="526"/>
      <c r="B677" s="527"/>
      <c r="C677" s="527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25">
      <c r="A678" s="526"/>
      <c r="B678" s="527"/>
      <c r="C678" s="527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25">
      <c r="A679" s="526"/>
      <c r="B679" s="527"/>
      <c r="C679" s="527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25">
      <c r="A680" s="526"/>
      <c r="B680" s="527"/>
      <c r="C680" s="527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25">
      <c r="A681" s="526"/>
      <c r="B681" s="527"/>
      <c r="C681" s="527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25">
      <c r="A682" s="526"/>
      <c r="B682" s="527"/>
      <c r="C682" s="527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25">
      <c r="A683" s="526"/>
      <c r="B683" s="527"/>
      <c r="C683" s="527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25">
      <c r="A684" s="526"/>
      <c r="B684" s="527"/>
      <c r="C684" s="527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25">
      <c r="A685" s="526"/>
      <c r="B685" s="527"/>
      <c r="C685" s="527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25">
      <c r="A686" s="526"/>
      <c r="B686" s="527"/>
      <c r="C686" s="527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25">
      <c r="A687" s="526"/>
      <c r="B687" s="527"/>
      <c r="C687" s="527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25">
      <c r="A688" s="526"/>
      <c r="B688" s="527"/>
      <c r="C688" s="527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25">
      <c r="A689" s="526"/>
      <c r="B689" s="527"/>
      <c r="C689" s="527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25">
      <c r="A690" s="526"/>
      <c r="B690" s="527"/>
      <c r="C690" s="527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25">
      <c r="A691" s="526"/>
      <c r="B691" s="527"/>
      <c r="C691" s="527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25">
      <c r="A692" s="526"/>
      <c r="B692" s="527"/>
      <c r="C692" s="527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25">
      <c r="A693" s="526"/>
      <c r="B693" s="527"/>
      <c r="C693" s="527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25">
      <c r="A694" s="526"/>
      <c r="B694" s="527"/>
      <c r="C694" s="527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25">
      <c r="A695" s="526"/>
      <c r="B695" s="527"/>
      <c r="C695" s="527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25">
      <c r="A696" s="526"/>
      <c r="B696" s="527"/>
      <c r="C696" s="527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25">
      <c r="A697" s="526"/>
      <c r="B697" s="527"/>
      <c r="C697" s="527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25">
      <c r="A698" s="526"/>
      <c r="B698" s="527"/>
      <c r="C698" s="527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25">
      <c r="A699" s="526"/>
      <c r="B699" s="527"/>
      <c r="C699" s="527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25">
      <c r="A700" s="526"/>
      <c r="B700" s="527"/>
      <c r="C700" s="527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25">
      <c r="A701" s="526"/>
      <c r="B701" s="527"/>
      <c r="C701" s="527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25">
      <c r="A702" s="526"/>
      <c r="B702" s="527"/>
      <c r="C702" s="527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25">
      <c r="A703" s="526"/>
      <c r="B703" s="527"/>
      <c r="C703" s="527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25">
      <c r="A704" s="526"/>
      <c r="B704" s="527"/>
      <c r="C704" s="527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25">
      <c r="A705" s="526"/>
      <c r="B705" s="527"/>
      <c r="C705" s="527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25">
      <c r="A706" s="526"/>
      <c r="B706" s="527"/>
      <c r="C706" s="527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25">
      <c r="A707" s="526"/>
      <c r="B707" s="527"/>
      <c r="C707" s="527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25">
      <c r="A708" s="526"/>
      <c r="B708" s="527"/>
      <c r="C708" s="527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25">
      <c r="A709" s="526"/>
      <c r="B709" s="527"/>
      <c r="C709" s="527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25">
      <c r="A710" s="526"/>
      <c r="B710" s="527"/>
      <c r="C710" s="527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25">
      <c r="A711" s="526"/>
      <c r="B711" s="527"/>
      <c r="C711" s="527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25">
      <c r="A712" s="526"/>
      <c r="B712" s="527"/>
      <c r="C712" s="527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25">
      <c r="A713" s="526"/>
      <c r="B713" s="527"/>
      <c r="C713" s="527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25">
      <c r="A714" s="526"/>
      <c r="B714" s="527"/>
      <c r="C714" s="527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25">
      <c r="A715" s="526"/>
      <c r="B715" s="527"/>
      <c r="C715" s="527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25">
      <c r="A716" s="526"/>
      <c r="B716" s="527"/>
      <c r="C716" s="527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25">
      <c r="A717" s="526"/>
      <c r="B717" s="527"/>
      <c r="C717" s="527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25">
      <c r="A718" s="526"/>
      <c r="B718" s="527"/>
      <c r="C718" s="527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25">
      <c r="A719" s="526"/>
      <c r="B719" s="527"/>
      <c r="C719" s="527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25">
      <c r="A720" s="526"/>
      <c r="B720" s="527"/>
      <c r="C720" s="527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25">
      <c r="A721" s="526"/>
      <c r="B721" s="527"/>
      <c r="C721" s="527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25">
      <c r="A722" s="526"/>
      <c r="B722" s="527"/>
      <c r="C722" s="527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25">
      <c r="A723" s="526"/>
      <c r="B723" s="527"/>
      <c r="C723" s="527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25">
      <c r="A724" s="526"/>
      <c r="B724" s="527"/>
      <c r="C724" s="527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25">
      <c r="A725" s="526"/>
      <c r="B725" s="527"/>
      <c r="C725" s="527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25">
      <c r="A726" s="526"/>
      <c r="B726" s="527"/>
      <c r="C726" s="527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25">
      <c r="A727" s="526"/>
      <c r="B727" s="527"/>
      <c r="C727" s="527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25">
      <c r="A728" s="526"/>
      <c r="B728" s="527"/>
      <c r="C728" s="527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25">
      <c r="A729" s="526"/>
      <c r="B729" s="527"/>
      <c r="C729" s="527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25">
      <c r="A730" s="526"/>
      <c r="B730" s="527"/>
      <c r="C730" s="527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25">
      <c r="A731" s="526"/>
      <c r="B731" s="527"/>
      <c r="C731" s="527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25">
      <c r="A732" s="526"/>
      <c r="B732" s="527"/>
      <c r="C732" s="527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25">
      <c r="A733" s="526"/>
      <c r="B733" s="527"/>
      <c r="C733" s="527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25">
      <c r="A734" s="526"/>
      <c r="B734" s="527"/>
      <c r="C734" s="527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25">
      <c r="A735" s="526"/>
      <c r="B735" s="527"/>
      <c r="C735" s="527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25">
      <c r="A736" s="526"/>
      <c r="B736" s="527"/>
      <c r="C736" s="527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25">
      <c r="A737" s="526"/>
      <c r="B737" s="527"/>
      <c r="C737" s="527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25">
      <c r="A738" s="526"/>
      <c r="B738" s="527"/>
      <c r="C738" s="527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25">
      <c r="A739" s="526"/>
      <c r="B739" s="527"/>
      <c r="C739" s="527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25">
      <c r="A740" s="526"/>
      <c r="B740" s="527"/>
      <c r="C740" s="527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25">
      <c r="A741" s="526"/>
      <c r="B741" s="527"/>
      <c r="C741" s="527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25">
      <c r="A742" s="526"/>
      <c r="B742" s="527"/>
      <c r="C742" s="527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25">
      <c r="A743" s="526"/>
      <c r="B743" s="527"/>
      <c r="C743" s="527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25">
      <c r="A744" s="526"/>
      <c r="B744" s="527"/>
      <c r="C744" s="527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25">
      <c r="A745" s="526"/>
      <c r="B745" s="527"/>
      <c r="C745" s="527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25">
      <c r="A746" s="526"/>
      <c r="B746" s="527"/>
      <c r="C746" s="527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25">
      <c r="A747" s="526"/>
      <c r="B747" s="527"/>
      <c r="C747" s="527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25">
      <c r="A748" s="526"/>
      <c r="B748" s="527"/>
      <c r="C748" s="527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25">
      <c r="A749" s="526"/>
      <c r="B749" s="527"/>
      <c r="C749" s="527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25">
      <c r="A750" s="526"/>
      <c r="B750" s="527"/>
      <c r="C750" s="527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25">
      <c r="A751" s="526"/>
      <c r="B751" s="527"/>
      <c r="C751" s="527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25">
      <c r="A752" s="526"/>
      <c r="B752" s="527"/>
      <c r="C752" s="527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25">
      <c r="A753" s="526"/>
      <c r="B753" s="527"/>
      <c r="C753" s="527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25">
      <c r="A754" s="526"/>
      <c r="B754" s="527"/>
      <c r="C754" s="527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25">
      <c r="A755" s="526"/>
      <c r="B755" s="527"/>
      <c r="C755" s="527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25">
      <c r="A756" s="526"/>
      <c r="B756" s="527"/>
      <c r="C756" s="527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25">
      <c r="A757" s="526"/>
      <c r="B757" s="527"/>
      <c r="C757" s="527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25">
      <c r="A758" s="526"/>
      <c r="B758" s="527"/>
      <c r="C758" s="527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25">
      <c r="A759" s="526"/>
      <c r="B759" s="527"/>
      <c r="C759" s="527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25">
      <c r="A760" s="526"/>
      <c r="B760" s="527"/>
      <c r="C760" s="527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25">
      <c r="A761" s="526"/>
      <c r="B761" s="527"/>
      <c r="C761" s="527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25">
      <c r="A762" s="526"/>
      <c r="B762" s="527"/>
      <c r="C762" s="527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25">
      <c r="A763" s="526"/>
      <c r="B763" s="527"/>
      <c r="C763" s="527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25">
      <c r="A764" s="526"/>
      <c r="B764" s="527"/>
      <c r="C764" s="527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25">
      <c r="A765" s="526"/>
      <c r="B765" s="527"/>
      <c r="C765" s="527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25">
      <c r="A766" s="526"/>
      <c r="B766" s="527"/>
      <c r="C766" s="527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25">
      <c r="A767" s="526"/>
      <c r="B767" s="527"/>
      <c r="C767" s="527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25">
      <c r="A768" s="526"/>
      <c r="B768" s="527"/>
      <c r="C768" s="527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25">
      <c r="A769" s="526"/>
      <c r="B769" s="527"/>
      <c r="C769" s="527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25">
      <c r="A770" s="526"/>
      <c r="B770" s="527"/>
      <c r="C770" s="527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25">
      <c r="A771" s="526"/>
      <c r="B771" s="527"/>
      <c r="C771" s="527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25">
      <c r="A772" s="526"/>
      <c r="B772" s="527"/>
      <c r="C772" s="527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25">
      <c r="A773" s="526"/>
      <c r="B773" s="527"/>
      <c r="C773" s="527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25">
      <c r="A774" s="526"/>
      <c r="B774" s="527"/>
      <c r="C774" s="527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25">
      <c r="A775" s="526"/>
      <c r="B775" s="527"/>
      <c r="C775" s="527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25">
      <c r="A776" s="526"/>
      <c r="B776" s="527"/>
      <c r="C776" s="527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25">
      <c r="A777" s="526"/>
      <c r="B777" s="527"/>
      <c r="C777" s="527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25">
      <c r="A778" s="526"/>
      <c r="B778" s="527"/>
      <c r="C778" s="527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25">
      <c r="A779" s="526"/>
      <c r="B779" s="527"/>
      <c r="C779" s="527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25">
      <c r="A780" s="526"/>
      <c r="B780" s="527"/>
      <c r="C780" s="527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25">
      <c r="A781" s="526"/>
      <c r="B781" s="527"/>
      <c r="C781" s="527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25">
      <c r="A782" s="526"/>
      <c r="B782" s="527"/>
      <c r="C782" s="527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25">
      <c r="A783" s="526"/>
      <c r="B783" s="527"/>
      <c r="C783" s="527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25">
      <c r="A784" s="526"/>
      <c r="B784" s="527"/>
      <c r="C784" s="527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25">
      <c r="A785" s="526"/>
      <c r="B785" s="527"/>
      <c r="C785" s="527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25">
      <c r="A786" s="526"/>
      <c r="B786" s="527"/>
      <c r="C786" s="527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25">
      <c r="A787" s="526"/>
      <c r="B787" s="527"/>
      <c r="C787" s="527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25">
      <c r="A788" s="526"/>
      <c r="B788" s="527"/>
      <c r="C788" s="527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25">
      <c r="A789" s="526"/>
      <c r="B789" s="527"/>
      <c r="C789" s="527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25">
      <c r="A790" s="526"/>
      <c r="B790" s="527"/>
      <c r="C790" s="527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25">
      <c r="A791" s="526"/>
      <c r="B791" s="527"/>
      <c r="C791" s="527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25">
      <c r="A792" s="526"/>
      <c r="B792" s="527"/>
      <c r="C792" s="527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25">
      <c r="A793" s="526"/>
      <c r="B793" s="527"/>
      <c r="C793" s="527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25">
      <c r="A794" s="526"/>
      <c r="B794" s="527"/>
      <c r="C794" s="527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25">
      <c r="A795" s="526"/>
      <c r="B795" s="527"/>
      <c r="C795" s="527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25">
      <c r="A796" s="526"/>
      <c r="B796" s="527"/>
      <c r="C796" s="527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25">
      <c r="A797" s="526"/>
      <c r="B797" s="527"/>
      <c r="C797" s="527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25">
      <c r="A798" s="526"/>
      <c r="B798" s="527"/>
      <c r="C798" s="527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25">
      <c r="A799" s="526"/>
      <c r="B799" s="527"/>
      <c r="C799" s="527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25">
      <c r="A800" s="526"/>
      <c r="B800" s="527"/>
      <c r="C800" s="527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25">
      <c r="A801" s="526"/>
      <c r="B801" s="527"/>
      <c r="C801" s="527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25">
      <c r="A802" s="526"/>
      <c r="B802" s="527"/>
      <c r="C802" s="527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25">
      <c r="A803" s="526"/>
      <c r="B803" s="527"/>
      <c r="C803" s="527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25">
      <c r="A804" s="526"/>
      <c r="B804" s="527"/>
      <c r="C804" s="527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25">
      <c r="A805" s="526"/>
      <c r="B805" s="527"/>
      <c r="C805" s="527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25">
      <c r="A806" s="526"/>
      <c r="B806" s="527"/>
      <c r="C806" s="527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25">
      <c r="A807" s="526"/>
      <c r="B807" s="527"/>
      <c r="C807" s="527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25">
      <c r="A808" s="526"/>
      <c r="B808" s="527"/>
      <c r="C808" s="527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25">
      <c r="A809" s="526"/>
      <c r="B809" s="527"/>
      <c r="C809" s="527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25">
      <c r="A810" s="526"/>
      <c r="B810" s="527"/>
      <c r="C810" s="527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25">
      <c r="A811" s="526"/>
      <c r="B811" s="527"/>
      <c r="C811" s="527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25">
      <c r="A812" s="526"/>
      <c r="B812" s="527"/>
      <c r="C812" s="527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25">
      <c r="A813" s="526"/>
      <c r="B813" s="527"/>
      <c r="C813" s="527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25">
      <c r="A814" s="526"/>
      <c r="B814" s="527"/>
      <c r="C814" s="527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25">
      <c r="A815" s="526"/>
      <c r="B815" s="527"/>
      <c r="C815" s="527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25">
      <c r="A816" s="526"/>
      <c r="B816" s="527"/>
      <c r="C816" s="527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25">
      <c r="A817" s="526"/>
      <c r="B817" s="527"/>
      <c r="C817" s="527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25">
      <c r="A818" s="526"/>
      <c r="B818" s="527"/>
      <c r="C818" s="527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25">
      <c r="A819" s="526"/>
      <c r="B819" s="527"/>
      <c r="C819" s="527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25">
      <c r="A820" s="526"/>
      <c r="B820" s="527"/>
      <c r="C820" s="527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25">
      <c r="A821" s="526"/>
      <c r="B821" s="527"/>
      <c r="C821" s="527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25">
      <c r="A822" s="526"/>
      <c r="B822" s="527"/>
      <c r="C822" s="527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25">
      <c r="A823" s="526"/>
      <c r="B823" s="527"/>
      <c r="C823" s="527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25">
      <c r="A824" s="526"/>
      <c r="B824" s="527"/>
      <c r="C824" s="527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25">
      <c r="A825" s="526"/>
      <c r="B825" s="527"/>
      <c r="C825" s="527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25">
      <c r="A826" s="526"/>
      <c r="B826" s="527"/>
      <c r="C826" s="527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25">
      <c r="A827" s="526"/>
      <c r="B827" s="527"/>
      <c r="C827" s="527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25">
      <c r="A828" s="526"/>
      <c r="B828" s="527"/>
      <c r="C828" s="527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25">
      <c r="A829" s="526"/>
      <c r="B829" s="527"/>
      <c r="C829" s="527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25">
      <c r="A830" s="526"/>
      <c r="B830" s="527"/>
      <c r="C830" s="527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25">
      <c r="A831" s="526"/>
      <c r="B831" s="527"/>
      <c r="C831" s="527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25">
      <c r="A832" s="526"/>
      <c r="B832" s="527"/>
      <c r="C832" s="527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25">
      <c r="A833" s="526"/>
      <c r="B833" s="527"/>
      <c r="C833" s="527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25">
      <c r="A834" s="526"/>
      <c r="B834" s="527"/>
      <c r="C834" s="527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25">
      <c r="A835" s="526"/>
      <c r="B835" s="527"/>
      <c r="C835" s="527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25">
      <c r="A836" s="526"/>
      <c r="B836" s="527"/>
      <c r="C836" s="527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25">
      <c r="A837" s="526"/>
      <c r="B837" s="527"/>
      <c r="C837" s="527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25">
      <c r="A838" s="526"/>
      <c r="B838" s="527"/>
      <c r="C838" s="527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25">
      <c r="A839" s="526"/>
      <c r="B839" s="527"/>
      <c r="C839" s="527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25">
      <c r="A840" s="526"/>
      <c r="B840" s="527"/>
      <c r="C840" s="527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25">
      <c r="A841" s="526"/>
      <c r="B841" s="527"/>
      <c r="C841" s="527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25">
      <c r="A842" s="526"/>
      <c r="B842" s="527"/>
      <c r="C842" s="527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25">
      <c r="A843" s="526"/>
      <c r="B843" s="527"/>
      <c r="C843" s="527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25">
      <c r="A844" s="526"/>
      <c r="B844" s="527"/>
      <c r="C844" s="527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25">
      <c r="A845" s="526"/>
      <c r="B845" s="527"/>
      <c r="C845" s="527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25">
      <c r="A846" s="526"/>
      <c r="B846" s="527"/>
      <c r="C846" s="527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25">
      <c r="A847" s="526"/>
      <c r="B847" s="527"/>
      <c r="C847" s="527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25">
      <c r="A848" s="526"/>
      <c r="B848" s="527"/>
      <c r="C848" s="527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25">
      <c r="A849" s="526"/>
      <c r="B849" s="527"/>
      <c r="C849" s="527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25">
      <c r="A850" s="526"/>
      <c r="B850" s="527"/>
      <c r="C850" s="527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25">
      <c r="A851" s="526"/>
      <c r="B851" s="527"/>
      <c r="C851" s="527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25">
      <c r="A852" s="526"/>
      <c r="B852" s="527"/>
      <c r="C852" s="527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25">
      <c r="A853" s="526"/>
      <c r="B853" s="527"/>
      <c r="C853" s="527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25">
      <c r="A854" s="526"/>
      <c r="B854" s="527"/>
      <c r="C854" s="527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25">
      <c r="A855" s="526"/>
      <c r="B855" s="527"/>
      <c r="C855" s="527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25">
      <c r="A856" s="526"/>
      <c r="B856" s="527"/>
      <c r="C856" s="527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25">
      <c r="A857" s="526"/>
      <c r="B857" s="527"/>
      <c r="C857" s="527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25">
      <c r="A858" s="526"/>
      <c r="B858" s="527"/>
      <c r="C858" s="527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25">
      <c r="A859" s="526"/>
      <c r="B859" s="527"/>
      <c r="C859" s="527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25">
      <c r="A860" s="526"/>
      <c r="B860" s="527"/>
      <c r="C860" s="527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25">
      <c r="A861" s="526"/>
      <c r="B861" s="527"/>
      <c r="C861" s="527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25">
      <c r="A862" s="526"/>
      <c r="B862" s="527"/>
      <c r="C862" s="527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25">
      <c r="A863" s="526"/>
      <c r="B863" s="527"/>
      <c r="C863" s="527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25">
      <c r="A864" s="526"/>
      <c r="B864" s="527"/>
      <c r="C864" s="527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25">
      <c r="A865" s="526"/>
      <c r="B865" s="527"/>
      <c r="C865" s="527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25">
      <c r="A866" s="526"/>
      <c r="B866" s="527"/>
      <c r="C866" s="527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25">
      <c r="A867" s="526"/>
      <c r="B867" s="527"/>
      <c r="C867" s="527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25">
      <c r="A868" s="526"/>
      <c r="B868" s="527"/>
      <c r="C868" s="527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25">
      <c r="A869" s="526"/>
      <c r="B869" s="527"/>
      <c r="C869" s="527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25">
      <c r="A870" s="526"/>
      <c r="B870" s="527"/>
      <c r="C870" s="527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25">
      <c r="A871" s="526"/>
      <c r="B871" s="527"/>
      <c r="C871" s="527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25">
      <c r="A872" s="526"/>
      <c r="B872" s="527"/>
      <c r="C872" s="527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25">
      <c r="A873" s="526"/>
      <c r="B873" s="527"/>
      <c r="C873" s="527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25">
      <c r="A874" s="526"/>
      <c r="B874" s="527"/>
      <c r="C874" s="527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25">
      <c r="A875" s="526"/>
      <c r="B875" s="527"/>
      <c r="C875" s="527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25">
      <c r="A876" s="526"/>
      <c r="B876" s="527"/>
      <c r="C876" s="527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25">
      <c r="A877" s="526"/>
      <c r="B877" s="527"/>
      <c r="C877" s="527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25">
      <c r="A878" s="526"/>
      <c r="B878" s="527"/>
      <c r="C878" s="527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25">
      <c r="A879" s="526"/>
      <c r="B879" s="527"/>
      <c r="C879" s="527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25">
      <c r="A880" s="526"/>
      <c r="B880" s="527"/>
      <c r="C880" s="527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25">
      <c r="A881" s="526"/>
      <c r="B881" s="527"/>
      <c r="C881" s="527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25">
      <c r="A882" s="526"/>
      <c r="B882" s="527"/>
      <c r="C882" s="527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25">
      <c r="A883" s="526"/>
      <c r="B883" s="527"/>
      <c r="C883" s="527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25">
      <c r="A884" s="526"/>
      <c r="B884" s="527"/>
      <c r="C884" s="527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25">
      <c r="A885" s="526"/>
      <c r="B885" s="527"/>
      <c r="C885" s="527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25">
      <c r="A886" s="526"/>
      <c r="B886" s="527"/>
      <c r="C886" s="527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25">
      <c r="A887" s="526"/>
      <c r="B887" s="527"/>
      <c r="C887" s="527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25">
      <c r="A888" s="526"/>
      <c r="B888" s="527"/>
      <c r="C888" s="527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25">
      <c r="A889" s="526"/>
      <c r="B889" s="527"/>
      <c r="C889" s="527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25">
      <c r="A890" s="526"/>
      <c r="B890" s="527"/>
      <c r="C890" s="527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25">
      <c r="A891" s="526"/>
      <c r="B891" s="527"/>
      <c r="C891" s="527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25">
      <c r="A892" s="526"/>
      <c r="B892" s="527"/>
      <c r="C892" s="527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25">
      <c r="A893" s="526"/>
      <c r="B893" s="527"/>
      <c r="C893" s="527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25">
      <c r="A894" s="526"/>
      <c r="B894" s="527"/>
      <c r="C894" s="527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25">
      <c r="A895" s="526"/>
      <c r="B895" s="527"/>
      <c r="C895" s="527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25">
      <c r="A896" s="526"/>
      <c r="B896" s="527"/>
      <c r="C896" s="527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25">
      <c r="A897" s="526"/>
      <c r="B897" s="527"/>
      <c r="C897" s="527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25">
      <c r="A898" s="526"/>
      <c r="B898" s="527"/>
      <c r="C898" s="527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25">
      <c r="A899" s="526"/>
      <c r="B899" s="527"/>
      <c r="C899" s="527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25">
      <c r="A900" s="526"/>
      <c r="B900" s="527"/>
      <c r="C900" s="527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25">
      <c r="A901" s="526"/>
      <c r="B901" s="527"/>
      <c r="C901" s="527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25">
      <c r="A902" s="526"/>
      <c r="B902" s="527"/>
      <c r="C902" s="527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25">
      <c r="A903" s="526"/>
      <c r="B903" s="527"/>
      <c r="C903" s="527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25">
      <c r="A904" s="526"/>
      <c r="B904" s="527"/>
      <c r="C904" s="527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25">
      <c r="A905" s="526"/>
      <c r="B905" s="527"/>
      <c r="C905" s="527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25">
      <c r="A906" s="526"/>
      <c r="B906" s="527"/>
      <c r="C906" s="527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25">
      <c r="A907" s="526"/>
      <c r="B907" s="527"/>
      <c r="C907" s="527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25">
      <c r="A908" s="526"/>
      <c r="B908" s="527"/>
      <c r="C908" s="527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25">
      <c r="A909" s="526"/>
      <c r="B909" s="527"/>
      <c r="C909" s="527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25">
      <c r="A910" s="526"/>
      <c r="B910" s="527"/>
      <c r="C910" s="527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25">
      <c r="A911" s="526"/>
      <c r="B911" s="527"/>
      <c r="C911" s="527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25">
      <c r="A912" s="526"/>
      <c r="B912" s="527"/>
      <c r="C912" s="527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25">
      <c r="A913" s="526"/>
      <c r="B913" s="527"/>
      <c r="C913" s="527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25">
      <c r="A914" s="526"/>
      <c r="B914" s="527"/>
      <c r="C914" s="527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25">
      <c r="A915" s="526"/>
      <c r="B915" s="527"/>
      <c r="C915" s="527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25">
      <c r="A916" s="526"/>
      <c r="B916" s="527"/>
      <c r="C916" s="527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25">
      <c r="A917" s="526"/>
      <c r="B917" s="527"/>
      <c r="C917" s="527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25">
      <c r="A918" s="526"/>
      <c r="B918" s="527"/>
      <c r="C918" s="527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25">
      <c r="A919" s="526"/>
      <c r="B919" s="527"/>
      <c r="C919" s="527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25">
      <c r="A920" s="526"/>
      <c r="B920" s="527"/>
      <c r="C920" s="527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25">
      <c r="A921" s="526"/>
      <c r="B921" s="527"/>
      <c r="C921" s="527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25">
      <c r="A922" s="526"/>
      <c r="B922" s="527"/>
      <c r="C922" s="527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25">
      <c r="A923" s="526"/>
      <c r="B923" s="527"/>
      <c r="C923" s="527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25">
      <c r="A924" s="526"/>
      <c r="B924" s="527"/>
      <c r="C924" s="527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25">
      <c r="A925" s="526"/>
      <c r="B925" s="527"/>
      <c r="C925" s="527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25">
      <c r="A926" s="526"/>
      <c r="B926" s="527"/>
      <c r="C926" s="527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25">
      <c r="A927" s="526"/>
      <c r="B927" s="527"/>
      <c r="C927" s="527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25">
      <c r="A928" s="526"/>
      <c r="B928" s="527"/>
      <c r="C928" s="527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25">
      <c r="A929" s="526"/>
      <c r="B929" s="527"/>
      <c r="C929" s="527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25">
      <c r="A930" s="526"/>
      <c r="B930" s="527"/>
      <c r="C930" s="527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25">
      <c r="A931" s="526"/>
      <c r="B931" s="527"/>
      <c r="C931" s="527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25">
      <c r="A932" s="526"/>
      <c r="B932" s="527"/>
      <c r="C932" s="527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25">
      <c r="A933" s="526"/>
      <c r="B933" s="527"/>
      <c r="C933" s="527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25">
      <c r="A934" s="526"/>
      <c r="B934" s="527"/>
      <c r="C934" s="527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25">
      <c r="A935" s="526"/>
      <c r="B935" s="527"/>
      <c r="C935" s="527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25">
      <c r="A936" s="526"/>
      <c r="B936" s="527"/>
      <c r="C936" s="527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25">
      <c r="A937" s="526"/>
      <c r="B937" s="527"/>
      <c r="C937" s="527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25">
      <c r="A938" s="526"/>
      <c r="B938" s="527"/>
      <c r="C938" s="527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25">
      <c r="A939" s="526"/>
      <c r="B939" s="527"/>
      <c r="C939" s="527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25">
      <c r="A940" s="526"/>
      <c r="B940" s="527"/>
      <c r="C940" s="527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25">
      <c r="A941" s="526"/>
      <c r="B941" s="527"/>
      <c r="C941" s="527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25">
      <c r="A942" s="526"/>
      <c r="B942" s="527"/>
      <c r="C942" s="527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25">
      <c r="A943" s="526"/>
      <c r="B943" s="527"/>
      <c r="C943" s="527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25">
      <c r="A944" s="526"/>
      <c r="B944" s="527"/>
      <c r="C944" s="527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25">
      <c r="A945" s="526"/>
      <c r="B945" s="527"/>
      <c r="C945" s="527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25">
      <c r="A946" s="526"/>
      <c r="B946" s="527"/>
      <c r="C946" s="527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25">
      <c r="A947" s="526"/>
      <c r="B947" s="527"/>
      <c r="C947" s="527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25">
      <c r="A948" s="526"/>
      <c r="B948" s="527"/>
      <c r="C948" s="527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25">
      <c r="A949" s="526"/>
      <c r="B949" s="527"/>
      <c r="C949" s="527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25">
      <c r="A950" s="526"/>
      <c r="B950" s="527"/>
      <c r="C950" s="527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25">
      <c r="A951" s="526"/>
      <c r="B951" s="527"/>
      <c r="C951" s="527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25">
      <c r="A952" s="526"/>
      <c r="B952" s="527"/>
      <c r="C952" s="527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25">
      <c r="A953" s="526"/>
      <c r="B953" s="527"/>
      <c r="C953" s="527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25">
      <c r="A954" s="526"/>
      <c r="B954" s="527"/>
      <c r="C954" s="527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25">
      <c r="A955" s="526"/>
      <c r="B955" s="527"/>
      <c r="C955" s="527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25">
      <c r="A956" s="526"/>
      <c r="B956" s="527"/>
      <c r="C956" s="527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25">
      <c r="A957" s="526"/>
      <c r="B957" s="527"/>
      <c r="C957" s="527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25">
      <c r="A958" s="526"/>
      <c r="B958" s="527"/>
      <c r="C958" s="527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25">
      <c r="A959" s="526"/>
      <c r="B959" s="527"/>
      <c r="C959" s="527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25">
      <c r="A960" s="526"/>
      <c r="B960" s="527"/>
      <c r="C960" s="527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25">
      <c r="A961" s="526"/>
      <c r="B961" s="527"/>
      <c r="C961" s="527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25">
      <c r="A962" s="526"/>
      <c r="B962" s="527"/>
      <c r="C962" s="527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25">
      <c r="A963" s="526"/>
      <c r="B963" s="527"/>
      <c r="C963" s="527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25">
      <c r="A964" s="526"/>
      <c r="B964" s="527"/>
      <c r="C964" s="527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25">
      <c r="A965" s="526"/>
      <c r="B965" s="527"/>
      <c r="C965" s="527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25">
      <c r="A966" s="526"/>
      <c r="B966" s="527"/>
      <c r="C966" s="527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25">
      <c r="A967" s="526"/>
      <c r="B967" s="527"/>
      <c r="C967" s="527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25">
      <c r="A968" s="526"/>
      <c r="B968" s="527"/>
      <c r="C968" s="527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25">
      <c r="A969" s="526"/>
      <c r="B969" s="527"/>
      <c r="C969" s="527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25">
      <c r="A970" s="526"/>
      <c r="B970" s="527"/>
      <c r="C970" s="527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25">
      <c r="A971" s="526"/>
      <c r="B971" s="527"/>
      <c r="C971" s="527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25">
      <c r="A972" s="526"/>
      <c r="B972" s="527"/>
      <c r="C972" s="527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25">
      <c r="A973" s="526"/>
      <c r="B973" s="527"/>
      <c r="C973" s="527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25">
      <c r="A974" s="526"/>
      <c r="B974" s="527"/>
      <c r="C974" s="527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25">
      <c r="A975" s="526"/>
      <c r="B975" s="527"/>
      <c r="C975" s="527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25">
      <c r="A976" s="526"/>
      <c r="B976" s="527"/>
      <c r="C976" s="527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25">
      <c r="A977" s="526"/>
      <c r="B977" s="527"/>
      <c r="C977" s="527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25">
      <c r="A978" s="526"/>
      <c r="B978" s="527"/>
      <c r="C978" s="527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25">
      <c r="A979" s="526"/>
      <c r="B979" s="527"/>
      <c r="C979" s="527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25">
      <c r="A980" s="526"/>
      <c r="B980" s="527"/>
      <c r="C980" s="527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25">
      <c r="A981" s="526"/>
      <c r="B981" s="527"/>
      <c r="C981" s="527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25">
      <c r="A982" s="526"/>
      <c r="B982" s="527"/>
      <c r="C982" s="527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25">
      <c r="A983" s="526"/>
      <c r="B983" s="527"/>
      <c r="C983" s="527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25">
      <c r="A984" s="526"/>
      <c r="B984" s="527"/>
      <c r="C984" s="527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25">
      <c r="A985" s="526"/>
      <c r="B985" s="527"/>
      <c r="C985" s="527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25">
      <c r="A986" s="526"/>
      <c r="B986" s="527"/>
      <c r="C986" s="527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25">
      <c r="A987" s="526"/>
      <c r="B987" s="527"/>
      <c r="C987" s="527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25">
      <c r="A988" s="526"/>
      <c r="B988" s="527"/>
      <c r="C988" s="527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25">
      <c r="A989" s="526"/>
      <c r="B989" s="527"/>
      <c r="C989" s="527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25">
      <c r="A990" s="526"/>
      <c r="B990" s="527"/>
      <c r="C990" s="527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25">
      <c r="A991" s="526"/>
      <c r="B991" s="527"/>
      <c r="C991" s="527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25">
      <c r="A992" s="526"/>
      <c r="B992" s="527"/>
      <c r="C992" s="527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25">
      <c r="A993" s="526"/>
      <c r="B993" s="527"/>
      <c r="C993" s="527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25">
      <c r="A994" s="526"/>
      <c r="B994" s="527"/>
      <c r="C994" s="527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25">
      <c r="A995" s="526"/>
      <c r="B995" s="527"/>
      <c r="C995" s="527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25">
      <c r="A996" s="526"/>
      <c r="B996" s="527"/>
      <c r="C996" s="527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25">
      <c r="A997" s="526"/>
      <c r="B997" s="527"/>
      <c r="C997" s="527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25">
      <c r="A998" s="526"/>
      <c r="B998" s="527"/>
      <c r="C998" s="527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25">
      <c r="A999" s="526"/>
      <c r="B999" s="527"/>
      <c r="C999" s="527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27"/>
      <c r="T999" s="27"/>
      <c r="U999" s="27"/>
      <c r="V999" s="27"/>
      <c r="W999" s="27"/>
      <c r="X999" s="27"/>
      <c r="Y999" s="27"/>
      <c r="Z999" s="27"/>
    </row>
    <row r="1000" spans="1:26" ht="14.25" customHeight="1" x14ac:dyDescent="0.25">
      <c r="A1000" s="526"/>
      <c r="B1000" s="527"/>
      <c r="C1000" s="527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27"/>
      <c r="T1000" s="27"/>
      <c r="U1000" s="27"/>
      <c r="V1000" s="27"/>
      <c r="W1000" s="27"/>
      <c r="X1000" s="27"/>
      <c r="Y1000" s="27"/>
      <c r="Z1000" s="27"/>
    </row>
  </sheetData>
  <mergeCells count="76">
    <mergeCell ref="B37:C37"/>
    <mergeCell ref="B38:C38"/>
    <mergeCell ref="B26:C26"/>
    <mergeCell ref="B33:C33"/>
    <mergeCell ref="B34:C34"/>
    <mergeCell ref="B35:C35"/>
    <mergeCell ref="B36:C36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A2:A4"/>
    <mergeCell ref="D2:F3"/>
    <mergeCell ref="J2:L2"/>
    <mergeCell ref="M2:O2"/>
    <mergeCell ref="P2:R2"/>
    <mergeCell ref="P3:R3"/>
    <mergeCell ref="B2:C4"/>
    <mergeCell ref="G2:I2"/>
    <mergeCell ref="G3:I3"/>
    <mergeCell ref="J3:L3"/>
    <mergeCell ref="M3:O3"/>
    <mergeCell ref="P1:R1"/>
    <mergeCell ref="B70:C70"/>
    <mergeCell ref="B71:C71"/>
    <mergeCell ref="B72:C72"/>
    <mergeCell ref="B82:C82"/>
    <mergeCell ref="B61:C61"/>
    <mergeCell ref="B63:C63"/>
    <mergeCell ref="B66:C66"/>
    <mergeCell ref="B67:C67"/>
    <mergeCell ref="B69:C69"/>
    <mergeCell ref="B56:C56"/>
    <mergeCell ref="B57:C57"/>
    <mergeCell ref="B58:C58"/>
    <mergeCell ref="B59:C59"/>
    <mergeCell ref="B60:C60"/>
    <mergeCell ref="B51:C51"/>
    <mergeCell ref="B84:C84"/>
    <mergeCell ref="B73:C73"/>
    <mergeCell ref="B74:C74"/>
    <mergeCell ref="B76:C76"/>
    <mergeCell ref="B77:C77"/>
    <mergeCell ref="B78:C78"/>
    <mergeCell ref="B79:C79"/>
    <mergeCell ref="B80:C80"/>
    <mergeCell ref="B52:C52"/>
    <mergeCell ref="B53:C53"/>
    <mergeCell ref="B54:C54"/>
    <mergeCell ref="B55:C55"/>
    <mergeCell ref="B44:C44"/>
    <mergeCell ref="B47:C47"/>
    <mergeCell ref="B48:C48"/>
    <mergeCell ref="B49:C49"/>
    <mergeCell ref="B50:C50"/>
    <mergeCell ref="B39:C39"/>
    <mergeCell ref="B40:C40"/>
    <mergeCell ref="B41:C41"/>
    <mergeCell ref="B42:C42"/>
    <mergeCell ref="B43:C43"/>
  </mergeCells>
  <pageMargins left="0.31496062992125984" right="0.11811023622047245" top="0.74803149606299213" bottom="0.74803149606299213" header="0" footer="0"/>
  <pageSetup paperSize="9" orientation="landscape" cellComments="atEnd"/>
  <headerFooter>
    <oddHeader>&amp;CMartonvásár Város Önkormányzatának kiadásai 2020. Brunszvik Teréz Óvoda&amp;R 6/b. melléklet</oddHeader>
  </headerFooter>
  <rowBreaks count="2" manualBreakCount="2">
    <brk id="65" man="1"/>
    <brk id="31" man="1"/>
  </rowBreaks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2" width="6.25" customWidth="1"/>
    <col min="3" max="3" width="22.5" customWidth="1"/>
    <col min="4" max="4" width="10.5" customWidth="1"/>
    <col min="5" max="5" width="8.5" customWidth="1"/>
    <col min="6" max="7" width="6.75" customWidth="1"/>
    <col min="8" max="8" width="7" customWidth="1"/>
    <col min="9" max="9" width="7.25" customWidth="1"/>
    <col min="10" max="10" width="6" customWidth="1"/>
    <col min="11" max="11" width="6.375" customWidth="1"/>
    <col min="12" max="12" width="7.625" customWidth="1"/>
    <col min="13" max="13" width="6.125" customWidth="1"/>
    <col min="14" max="14" width="6.75" customWidth="1"/>
    <col min="15" max="15" width="8.625" customWidth="1"/>
    <col min="16" max="16" width="6.125" customWidth="1"/>
    <col min="17" max="17" width="6.75" customWidth="1"/>
    <col min="18" max="18" width="8.125" customWidth="1"/>
    <col min="19" max="19" width="6.5" customWidth="1"/>
    <col min="20" max="20" width="5.875" customWidth="1"/>
    <col min="21" max="21" width="7.5" customWidth="1"/>
    <col min="22" max="22" width="6.5" customWidth="1"/>
    <col min="23" max="23" width="6.375" customWidth="1"/>
    <col min="24" max="24" width="7.125" customWidth="1"/>
    <col min="25" max="26" width="7.625" customWidth="1"/>
  </cols>
  <sheetData>
    <row r="1" spans="1:26" ht="14.25" customHeight="1" x14ac:dyDescent="0.25">
      <c r="A1" s="529"/>
      <c r="B1" s="530"/>
      <c r="C1" s="530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27"/>
      <c r="Z1" s="27"/>
    </row>
    <row r="2" spans="1:26" ht="42" customHeight="1" x14ac:dyDescent="0.25">
      <c r="A2" s="763" t="s">
        <v>118</v>
      </c>
      <c r="B2" s="875" t="s">
        <v>63</v>
      </c>
      <c r="C2" s="806"/>
      <c r="D2" s="876" t="s">
        <v>278</v>
      </c>
      <c r="E2" s="860"/>
      <c r="F2" s="806"/>
      <c r="G2" s="874" t="s">
        <v>713</v>
      </c>
      <c r="H2" s="766"/>
      <c r="I2" s="754"/>
      <c r="J2" s="874" t="s">
        <v>714</v>
      </c>
      <c r="K2" s="766"/>
      <c r="L2" s="754"/>
      <c r="M2" s="874" t="s">
        <v>715</v>
      </c>
      <c r="N2" s="766"/>
      <c r="O2" s="754"/>
      <c r="P2" s="874" t="s">
        <v>716</v>
      </c>
      <c r="Q2" s="766"/>
      <c r="R2" s="754"/>
      <c r="S2" s="874" t="s">
        <v>717</v>
      </c>
      <c r="T2" s="766"/>
      <c r="U2" s="754"/>
      <c r="V2" s="835" t="s">
        <v>718</v>
      </c>
      <c r="W2" s="766"/>
      <c r="X2" s="754"/>
      <c r="Y2" s="27"/>
      <c r="Z2" s="27"/>
    </row>
    <row r="3" spans="1:26" ht="15" customHeight="1" x14ac:dyDescent="0.25">
      <c r="A3" s="804"/>
      <c r="B3" s="807"/>
      <c r="C3" s="798"/>
      <c r="D3" s="808"/>
      <c r="E3" s="762"/>
      <c r="F3" s="796"/>
      <c r="G3" s="835" t="s">
        <v>416</v>
      </c>
      <c r="H3" s="766"/>
      <c r="I3" s="754"/>
      <c r="J3" s="835" t="s">
        <v>416</v>
      </c>
      <c r="K3" s="766"/>
      <c r="L3" s="754"/>
      <c r="M3" s="835" t="s">
        <v>416</v>
      </c>
      <c r="N3" s="766"/>
      <c r="O3" s="754"/>
      <c r="P3" s="835" t="s">
        <v>416</v>
      </c>
      <c r="Q3" s="766"/>
      <c r="R3" s="754"/>
      <c r="S3" s="835" t="s">
        <v>416</v>
      </c>
      <c r="T3" s="766"/>
      <c r="U3" s="754"/>
      <c r="V3" s="835" t="s">
        <v>512</v>
      </c>
      <c r="W3" s="766"/>
      <c r="X3" s="754"/>
      <c r="Y3" s="27"/>
      <c r="Z3" s="27"/>
    </row>
    <row r="4" spans="1:26" ht="25.5" customHeight="1" x14ac:dyDescent="0.2">
      <c r="A4" s="764"/>
      <c r="B4" s="808"/>
      <c r="C4" s="796"/>
      <c r="D4" s="72" t="s">
        <v>64</v>
      </c>
      <c r="E4" s="72" t="s">
        <v>65</v>
      </c>
      <c r="F4" s="72" t="s">
        <v>697</v>
      </c>
      <c r="G4" s="72" t="s">
        <v>64</v>
      </c>
      <c r="H4" s="72" t="s">
        <v>65</v>
      </c>
      <c r="I4" s="72" t="s">
        <v>697</v>
      </c>
      <c r="J4" s="72" t="s">
        <v>64</v>
      </c>
      <c r="K4" s="72" t="s">
        <v>65</v>
      </c>
      <c r="L4" s="72" t="s">
        <v>697</v>
      </c>
      <c r="M4" s="72" t="s">
        <v>64</v>
      </c>
      <c r="N4" s="72" t="s">
        <v>65</v>
      </c>
      <c r="O4" s="72" t="s">
        <v>697</v>
      </c>
      <c r="P4" s="72" t="s">
        <v>64</v>
      </c>
      <c r="Q4" s="72" t="s">
        <v>65</v>
      </c>
      <c r="R4" s="72" t="s">
        <v>697</v>
      </c>
      <c r="S4" s="72" t="s">
        <v>64</v>
      </c>
      <c r="T4" s="72" t="s">
        <v>65</v>
      </c>
      <c r="U4" s="72" t="s">
        <v>697</v>
      </c>
      <c r="V4" s="72" t="s">
        <v>64</v>
      </c>
      <c r="W4" s="72" t="s">
        <v>65</v>
      </c>
      <c r="X4" s="72" t="s">
        <v>697</v>
      </c>
      <c r="Y4" s="313"/>
      <c r="Z4" s="313"/>
    </row>
    <row r="5" spans="1:26" ht="26.25" customHeight="1" x14ac:dyDescent="0.25">
      <c r="A5" s="23" t="s">
        <v>653</v>
      </c>
      <c r="B5" s="812" t="s">
        <v>654</v>
      </c>
      <c r="C5" s="754"/>
      <c r="D5" s="336">
        <f t="shared" ref="D5:D18" si="0">+G5+J5+M5+S5+P5+V5</f>
        <v>24641</v>
      </c>
      <c r="E5" s="336">
        <f t="shared" ref="E5:E18" si="1">+H5+K5+N5+Q5+T5+W5</f>
        <v>247</v>
      </c>
      <c r="F5" s="336">
        <f t="shared" ref="F5:F18" si="2">+D5+E5</f>
        <v>24888</v>
      </c>
      <c r="G5" s="336">
        <v>13015</v>
      </c>
      <c r="H5" s="336">
        <v>213</v>
      </c>
      <c r="I5" s="336">
        <f t="shared" ref="I5:I18" si="3">+H5+G5</f>
        <v>13228</v>
      </c>
      <c r="J5" s="336">
        <v>6183</v>
      </c>
      <c r="K5" s="336">
        <v>34</v>
      </c>
      <c r="L5" s="336">
        <f t="shared" ref="L5:L18" si="4">+K5+J5</f>
        <v>6217</v>
      </c>
      <c r="M5" s="336">
        <v>1256</v>
      </c>
      <c r="N5" s="336"/>
      <c r="O5" s="336">
        <f t="shared" ref="O5:O18" si="5">+N5+M5</f>
        <v>1256</v>
      </c>
      <c r="P5" s="336"/>
      <c r="Q5" s="336"/>
      <c r="R5" s="336">
        <f t="shared" ref="R5:R18" si="6">+Q5+P5</f>
        <v>0</v>
      </c>
      <c r="S5" s="336"/>
      <c r="T5" s="336"/>
      <c r="U5" s="336">
        <f t="shared" ref="U5:U18" si="7">+T5+S5</f>
        <v>0</v>
      </c>
      <c r="V5" s="336">
        <v>4187</v>
      </c>
      <c r="W5" s="336"/>
      <c r="X5" s="336">
        <f t="shared" ref="X5:X18" si="8">+W5+V5</f>
        <v>4187</v>
      </c>
      <c r="Y5" s="27"/>
      <c r="Z5" s="27"/>
    </row>
    <row r="6" spans="1:26" ht="15" customHeight="1" x14ac:dyDescent="0.25">
      <c r="A6" s="23" t="s">
        <v>655</v>
      </c>
      <c r="B6" s="812" t="s">
        <v>656</v>
      </c>
      <c r="C6" s="754"/>
      <c r="D6" s="336">
        <f t="shared" si="0"/>
        <v>100</v>
      </c>
      <c r="E6" s="336">
        <f t="shared" si="1"/>
        <v>0</v>
      </c>
      <c r="F6" s="336">
        <f t="shared" si="2"/>
        <v>100</v>
      </c>
      <c r="G6" s="336"/>
      <c r="H6" s="336"/>
      <c r="I6" s="336">
        <f t="shared" si="3"/>
        <v>0</v>
      </c>
      <c r="J6" s="336"/>
      <c r="K6" s="336"/>
      <c r="L6" s="336">
        <f t="shared" si="4"/>
        <v>0</v>
      </c>
      <c r="M6" s="336"/>
      <c r="N6" s="336"/>
      <c r="O6" s="336">
        <f t="shared" si="5"/>
        <v>0</v>
      </c>
      <c r="P6" s="336"/>
      <c r="Q6" s="336"/>
      <c r="R6" s="336">
        <f t="shared" si="6"/>
        <v>0</v>
      </c>
      <c r="S6" s="336"/>
      <c r="T6" s="336"/>
      <c r="U6" s="336">
        <f t="shared" si="7"/>
        <v>0</v>
      </c>
      <c r="V6" s="336">
        <v>100</v>
      </c>
      <c r="W6" s="336"/>
      <c r="X6" s="336">
        <f t="shared" si="8"/>
        <v>100</v>
      </c>
      <c r="Y6" s="27"/>
      <c r="Z6" s="27"/>
    </row>
    <row r="7" spans="1:26" ht="15" customHeight="1" x14ac:dyDescent="0.25">
      <c r="A7" s="23" t="s">
        <v>657</v>
      </c>
      <c r="B7" s="812" t="s">
        <v>658</v>
      </c>
      <c r="C7" s="754"/>
      <c r="D7" s="336">
        <f t="shared" si="0"/>
        <v>0</v>
      </c>
      <c r="E7" s="336">
        <f t="shared" si="1"/>
        <v>0</v>
      </c>
      <c r="F7" s="336">
        <f t="shared" si="2"/>
        <v>0</v>
      </c>
      <c r="G7" s="336"/>
      <c r="H7" s="336"/>
      <c r="I7" s="336">
        <f t="shared" si="3"/>
        <v>0</v>
      </c>
      <c r="J7" s="336"/>
      <c r="K7" s="336"/>
      <c r="L7" s="336">
        <f t="shared" si="4"/>
        <v>0</v>
      </c>
      <c r="M7" s="336"/>
      <c r="N7" s="336"/>
      <c r="O7" s="336">
        <f t="shared" si="5"/>
        <v>0</v>
      </c>
      <c r="P7" s="336"/>
      <c r="Q7" s="336"/>
      <c r="R7" s="336">
        <f t="shared" si="6"/>
        <v>0</v>
      </c>
      <c r="S7" s="336"/>
      <c r="T7" s="336"/>
      <c r="U7" s="336">
        <f t="shared" si="7"/>
        <v>0</v>
      </c>
      <c r="V7" s="336"/>
      <c r="W7" s="336"/>
      <c r="X7" s="336">
        <f t="shared" si="8"/>
        <v>0</v>
      </c>
      <c r="Y7" s="27"/>
      <c r="Z7" s="27"/>
    </row>
    <row r="8" spans="1:26" ht="27" customHeight="1" x14ac:dyDescent="0.25">
      <c r="A8" s="23" t="s">
        <v>659</v>
      </c>
      <c r="B8" s="812" t="s">
        <v>660</v>
      </c>
      <c r="C8" s="754"/>
      <c r="D8" s="336">
        <f t="shared" si="0"/>
        <v>0</v>
      </c>
      <c r="E8" s="336">
        <f t="shared" si="1"/>
        <v>0</v>
      </c>
      <c r="F8" s="336">
        <f t="shared" si="2"/>
        <v>0</v>
      </c>
      <c r="G8" s="336"/>
      <c r="H8" s="336"/>
      <c r="I8" s="336">
        <f t="shared" si="3"/>
        <v>0</v>
      </c>
      <c r="J8" s="336"/>
      <c r="K8" s="336"/>
      <c r="L8" s="336">
        <f t="shared" si="4"/>
        <v>0</v>
      </c>
      <c r="M8" s="336"/>
      <c r="N8" s="336"/>
      <c r="O8" s="336">
        <f t="shared" si="5"/>
        <v>0</v>
      </c>
      <c r="P8" s="336"/>
      <c r="Q8" s="336"/>
      <c r="R8" s="336">
        <f t="shared" si="6"/>
        <v>0</v>
      </c>
      <c r="S8" s="336"/>
      <c r="T8" s="336"/>
      <c r="U8" s="336">
        <f t="shared" si="7"/>
        <v>0</v>
      </c>
      <c r="V8" s="336"/>
      <c r="W8" s="336"/>
      <c r="X8" s="336">
        <f t="shared" si="8"/>
        <v>0</v>
      </c>
      <c r="Y8" s="27"/>
      <c r="Z8" s="27"/>
    </row>
    <row r="9" spans="1:26" ht="15" customHeight="1" x14ac:dyDescent="0.25">
      <c r="A9" s="23" t="s">
        <v>661</v>
      </c>
      <c r="B9" s="812" t="s">
        <v>662</v>
      </c>
      <c r="C9" s="754"/>
      <c r="D9" s="336">
        <f t="shared" si="0"/>
        <v>0</v>
      </c>
      <c r="E9" s="336">
        <f t="shared" si="1"/>
        <v>0</v>
      </c>
      <c r="F9" s="336">
        <f t="shared" si="2"/>
        <v>0</v>
      </c>
      <c r="G9" s="336"/>
      <c r="H9" s="336"/>
      <c r="I9" s="336">
        <f t="shared" si="3"/>
        <v>0</v>
      </c>
      <c r="J9" s="336"/>
      <c r="K9" s="336"/>
      <c r="L9" s="336">
        <f t="shared" si="4"/>
        <v>0</v>
      </c>
      <c r="M9" s="336"/>
      <c r="N9" s="336"/>
      <c r="O9" s="336">
        <f t="shared" si="5"/>
        <v>0</v>
      </c>
      <c r="P9" s="336"/>
      <c r="Q9" s="336"/>
      <c r="R9" s="336">
        <f t="shared" si="6"/>
        <v>0</v>
      </c>
      <c r="S9" s="336"/>
      <c r="T9" s="336"/>
      <c r="U9" s="336">
        <f t="shared" si="7"/>
        <v>0</v>
      </c>
      <c r="V9" s="336"/>
      <c r="W9" s="336"/>
      <c r="X9" s="336">
        <f t="shared" si="8"/>
        <v>0</v>
      </c>
      <c r="Y9" s="27"/>
      <c r="Z9" s="27"/>
    </row>
    <row r="10" spans="1:26" ht="15" customHeight="1" x14ac:dyDescent="0.25">
      <c r="A10" s="23" t="s">
        <v>663</v>
      </c>
      <c r="B10" s="812" t="s">
        <v>664</v>
      </c>
      <c r="C10" s="754"/>
      <c r="D10" s="336">
        <f t="shared" si="0"/>
        <v>421</v>
      </c>
      <c r="E10" s="336">
        <f t="shared" si="1"/>
        <v>0</v>
      </c>
      <c r="F10" s="336">
        <f t="shared" si="2"/>
        <v>421</v>
      </c>
      <c r="G10" s="336"/>
      <c r="H10" s="336"/>
      <c r="I10" s="336">
        <f t="shared" si="3"/>
        <v>0</v>
      </c>
      <c r="J10" s="336">
        <v>421</v>
      </c>
      <c r="K10" s="336"/>
      <c r="L10" s="336">
        <f t="shared" si="4"/>
        <v>421</v>
      </c>
      <c r="M10" s="336"/>
      <c r="N10" s="336"/>
      <c r="O10" s="336">
        <f t="shared" si="5"/>
        <v>0</v>
      </c>
      <c r="P10" s="336"/>
      <c r="Q10" s="336"/>
      <c r="R10" s="336">
        <f t="shared" si="6"/>
        <v>0</v>
      </c>
      <c r="S10" s="336"/>
      <c r="T10" s="336"/>
      <c r="U10" s="336">
        <f t="shared" si="7"/>
        <v>0</v>
      </c>
      <c r="V10" s="336"/>
      <c r="W10" s="336"/>
      <c r="X10" s="336">
        <f t="shared" si="8"/>
        <v>0</v>
      </c>
      <c r="Y10" s="27"/>
      <c r="Z10" s="27"/>
    </row>
    <row r="11" spans="1:26" ht="15" customHeight="1" x14ac:dyDescent="0.25">
      <c r="A11" s="23" t="s">
        <v>665</v>
      </c>
      <c r="B11" s="812" t="s">
        <v>666</v>
      </c>
      <c r="C11" s="754"/>
      <c r="D11" s="336">
        <f t="shared" si="0"/>
        <v>460</v>
      </c>
      <c r="E11" s="336">
        <f t="shared" si="1"/>
        <v>0</v>
      </c>
      <c r="F11" s="336">
        <f t="shared" si="2"/>
        <v>460</v>
      </c>
      <c r="G11" s="336">
        <v>240</v>
      </c>
      <c r="H11" s="336"/>
      <c r="I11" s="336">
        <f t="shared" si="3"/>
        <v>240</v>
      </c>
      <c r="J11" s="336">
        <v>120</v>
      </c>
      <c r="K11" s="336"/>
      <c r="L11" s="336">
        <f t="shared" si="4"/>
        <v>120</v>
      </c>
      <c r="M11" s="336"/>
      <c r="N11" s="336"/>
      <c r="O11" s="336">
        <f t="shared" si="5"/>
        <v>0</v>
      </c>
      <c r="P11" s="336"/>
      <c r="Q11" s="336"/>
      <c r="R11" s="336">
        <f t="shared" si="6"/>
        <v>0</v>
      </c>
      <c r="S11" s="336"/>
      <c r="T11" s="336"/>
      <c r="U11" s="336">
        <f t="shared" si="7"/>
        <v>0</v>
      </c>
      <c r="V11" s="336">
        <v>100</v>
      </c>
      <c r="W11" s="336"/>
      <c r="X11" s="336">
        <f t="shared" si="8"/>
        <v>100</v>
      </c>
      <c r="Y11" s="27"/>
      <c r="Z11" s="27"/>
    </row>
    <row r="12" spans="1:26" ht="15" customHeight="1" x14ac:dyDescent="0.25">
      <c r="A12" s="23" t="s">
        <v>667</v>
      </c>
      <c r="B12" s="812" t="s">
        <v>668</v>
      </c>
      <c r="C12" s="754"/>
      <c r="D12" s="336">
        <f t="shared" si="0"/>
        <v>0</v>
      </c>
      <c r="E12" s="336">
        <f t="shared" si="1"/>
        <v>0</v>
      </c>
      <c r="F12" s="336">
        <f t="shared" si="2"/>
        <v>0</v>
      </c>
      <c r="G12" s="336"/>
      <c r="H12" s="336"/>
      <c r="I12" s="336">
        <f t="shared" si="3"/>
        <v>0</v>
      </c>
      <c r="J12" s="336"/>
      <c r="K12" s="336"/>
      <c r="L12" s="336">
        <f t="shared" si="4"/>
        <v>0</v>
      </c>
      <c r="M12" s="336"/>
      <c r="N12" s="336"/>
      <c r="O12" s="336">
        <f t="shared" si="5"/>
        <v>0</v>
      </c>
      <c r="P12" s="336"/>
      <c r="Q12" s="336"/>
      <c r="R12" s="336">
        <f t="shared" si="6"/>
        <v>0</v>
      </c>
      <c r="S12" s="336"/>
      <c r="T12" s="336"/>
      <c r="U12" s="336">
        <f t="shared" si="7"/>
        <v>0</v>
      </c>
      <c r="V12" s="336"/>
      <c r="W12" s="336"/>
      <c r="X12" s="336">
        <f t="shared" si="8"/>
        <v>0</v>
      </c>
      <c r="Y12" s="27"/>
      <c r="Z12" s="27"/>
    </row>
    <row r="13" spans="1:26" ht="15" customHeight="1" x14ac:dyDescent="0.25">
      <c r="A13" s="23" t="s">
        <v>669</v>
      </c>
      <c r="B13" s="812" t="s">
        <v>670</v>
      </c>
      <c r="C13" s="754"/>
      <c r="D13" s="336">
        <f t="shared" si="0"/>
        <v>115</v>
      </c>
      <c r="E13" s="336">
        <f t="shared" si="1"/>
        <v>0</v>
      </c>
      <c r="F13" s="336">
        <f t="shared" si="2"/>
        <v>115</v>
      </c>
      <c r="G13" s="336"/>
      <c r="H13" s="336"/>
      <c r="I13" s="336">
        <f t="shared" si="3"/>
        <v>0</v>
      </c>
      <c r="J13" s="336"/>
      <c r="K13" s="336"/>
      <c r="L13" s="336">
        <f t="shared" si="4"/>
        <v>0</v>
      </c>
      <c r="M13" s="336">
        <v>90</v>
      </c>
      <c r="N13" s="336"/>
      <c r="O13" s="336">
        <f t="shared" si="5"/>
        <v>90</v>
      </c>
      <c r="P13" s="336"/>
      <c r="Q13" s="336"/>
      <c r="R13" s="336">
        <f t="shared" si="6"/>
        <v>0</v>
      </c>
      <c r="S13" s="336"/>
      <c r="T13" s="336"/>
      <c r="U13" s="336">
        <f t="shared" si="7"/>
        <v>0</v>
      </c>
      <c r="V13" s="336">
        <v>25</v>
      </c>
      <c r="W13" s="336"/>
      <c r="X13" s="336">
        <f t="shared" si="8"/>
        <v>25</v>
      </c>
      <c r="Y13" s="27"/>
      <c r="Z13" s="27"/>
    </row>
    <row r="14" spans="1:26" ht="15" customHeight="1" x14ac:dyDescent="0.25">
      <c r="A14" s="23" t="s">
        <v>671</v>
      </c>
      <c r="B14" s="812" t="s">
        <v>672</v>
      </c>
      <c r="C14" s="754"/>
      <c r="D14" s="336">
        <f t="shared" si="0"/>
        <v>0</v>
      </c>
      <c r="E14" s="336">
        <f t="shared" si="1"/>
        <v>0</v>
      </c>
      <c r="F14" s="336">
        <f t="shared" si="2"/>
        <v>0</v>
      </c>
      <c r="G14" s="336"/>
      <c r="H14" s="336"/>
      <c r="I14" s="336">
        <f t="shared" si="3"/>
        <v>0</v>
      </c>
      <c r="J14" s="336"/>
      <c r="K14" s="336"/>
      <c r="L14" s="336">
        <f t="shared" si="4"/>
        <v>0</v>
      </c>
      <c r="M14" s="336"/>
      <c r="N14" s="336"/>
      <c r="O14" s="336">
        <f t="shared" si="5"/>
        <v>0</v>
      </c>
      <c r="P14" s="336"/>
      <c r="Q14" s="336"/>
      <c r="R14" s="336">
        <f t="shared" si="6"/>
        <v>0</v>
      </c>
      <c r="S14" s="336"/>
      <c r="T14" s="336"/>
      <c r="U14" s="336">
        <f t="shared" si="7"/>
        <v>0</v>
      </c>
      <c r="V14" s="336"/>
      <c r="W14" s="336"/>
      <c r="X14" s="336">
        <f t="shared" si="8"/>
        <v>0</v>
      </c>
      <c r="Y14" s="27"/>
      <c r="Z14" s="27"/>
    </row>
    <row r="15" spans="1:26" ht="15" customHeight="1" x14ac:dyDescent="0.25">
      <c r="A15" s="23" t="s">
        <v>673</v>
      </c>
      <c r="B15" s="812" t="s">
        <v>674</v>
      </c>
      <c r="C15" s="754"/>
      <c r="D15" s="336">
        <f t="shared" si="0"/>
        <v>432</v>
      </c>
      <c r="E15" s="336">
        <f t="shared" si="1"/>
        <v>0</v>
      </c>
      <c r="F15" s="336">
        <f t="shared" si="2"/>
        <v>432</v>
      </c>
      <c r="G15" s="336">
        <v>432</v>
      </c>
      <c r="H15" s="336"/>
      <c r="I15" s="336">
        <f t="shared" si="3"/>
        <v>432</v>
      </c>
      <c r="J15" s="336"/>
      <c r="K15" s="336"/>
      <c r="L15" s="336">
        <f t="shared" si="4"/>
        <v>0</v>
      </c>
      <c r="M15" s="336"/>
      <c r="N15" s="336"/>
      <c r="O15" s="336">
        <f t="shared" si="5"/>
        <v>0</v>
      </c>
      <c r="P15" s="336"/>
      <c r="Q15" s="336"/>
      <c r="R15" s="336">
        <f t="shared" si="6"/>
        <v>0</v>
      </c>
      <c r="S15" s="336"/>
      <c r="T15" s="336"/>
      <c r="U15" s="336">
        <f t="shared" si="7"/>
        <v>0</v>
      </c>
      <c r="V15" s="336"/>
      <c r="W15" s="336"/>
      <c r="X15" s="336">
        <f t="shared" si="8"/>
        <v>0</v>
      </c>
      <c r="Y15" s="27"/>
      <c r="Z15" s="27"/>
    </row>
    <row r="16" spans="1:26" ht="15" customHeight="1" x14ac:dyDescent="0.25">
      <c r="A16" s="23" t="s">
        <v>675</v>
      </c>
      <c r="B16" s="812" t="s">
        <v>676</v>
      </c>
      <c r="C16" s="754"/>
      <c r="D16" s="336">
        <f t="shared" si="0"/>
        <v>0</v>
      </c>
      <c r="E16" s="336">
        <f t="shared" si="1"/>
        <v>0</v>
      </c>
      <c r="F16" s="336">
        <f t="shared" si="2"/>
        <v>0</v>
      </c>
      <c r="G16" s="336"/>
      <c r="H16" s="336"/>
      <c r="I16" s="336">
        <f t="shared" si="3"/>
        <v>0</v>
      </c>
      <c r="J16" s="336"/>
      <c r="K16" s="336"/>
      <c r="L16" s="336">
        <f t="shared" si="4"/>
        <v>0</v>
      </c>
      <c r="M16" s="336"/>
      <c r="N16" s="336"/>
      <c r="O16" s="336">
        <f t="shared" si="5"/>
        <v>0</v>
      </c>
      <c r="P16" s="336"/>
      <c r="Q16" s="336"/>
      <c r="R16" s="336">
        <f t="shared" si="6"/>
        <v>0</v>
      </c>
      <c r="S16" s="336"/>
      <c r="T16" s="336"/>
      <c r="U16" s="336">
        <f t="shared" si="7"/>
        <v>0</v>
      </c>
      <c r="V16" s="336"/>
      <c r="W16" s="336"/>
      <c r="X16" s="336">
        <f t="shared" si="8"/>
        <v>0</v>
      </c>
      <c r="Y16" s="27"/>
      <c r="Z16" s="27"/>
    </row>
    <row r="17" spans="1:26" ht="23.25" customHeight="1" x14ac:dyDescent="0.25">
      <c r="A17" s="23" t="s">
        <v>677</v>
      </c>
      <c r="B17" s="812" t="s">
        <v>678</v>
      </c>
      <c r="C17" s="754"/>
      <c r="D17" s="336">
        <f t="shared" si="0"/>
        <v>0</v>
      </c>
      <c r="E17" s="336">
        <f t="shared" si="1"/>
        <v>110</v>
      </c>
      <c r="F17" s="336">
        <f t="shared" si="2"/>
        <v>110</v>
      </c>
      <c r="G17" s="336"/>
      <c r="H17" s="336">
        <v>41</v>
      </c>
      <c r="I17" s="336">
        <f t="shared" si="3"/>
        <v>41</v>
      </c>
      <c r="J17" s="336"/>
      <c r="K17" s="336">
        <v>69</v>
      </c>
      <c r="L17" s="336">
        <f t="shared" si="4"/>
        <v>69</v>
      </c>
      <c r="M17" s="336"/>
      <c r="N17" s="336"/>
      <c r="O17" s="336">
        <f t="shared" si="5"/>
        <v>0</v>
      </c>
      <c r="P17" s="336"/>
      <c r="Q17" s="336"/>
      <c r="R17" s="336">
        <f t="shared" si="6"/>
        <v>0</v>
      </c>
      <c r="S17" s="336"/>
      <c r="T17" s="336"/>
      <c r="U17" s="336">
        <f t="shared" si="7"/>
        <v>0</v>
      </c>
      <c r="V17" s="336"/>
      <c r="W17" s="336"/>
      <c r="X17" s="336">
        <f t="shared" si="8"/>
        <v>0</v>
      </c>
      <c r="Y17" s="27"/>
      <c r="Z17" s="27"/>
    </row>
    <row r="18" spans="1:26" ht="15" customHeight="1" x14ac:dyDescent="0.25">
      <c r="A18" s="23" t="s">
        <v>677</v>
      </c>
      <c r="B18" s="812" t="s">
        <v>679</v>
      </c>
      <c r="C18" s="754"/>
      <c r="D18" s="336">
        <f t="shared" si="0"/>
        <v>0</v>
      </c>
      <c r="E18" s="336">
        <f t="shared" si="1"/>
        <v>0</v>
      </c>
      <c r="F18" s="336">
        <f t="shared" si="2"/>
        <v>0</v>
      </c>
      <c r="G18" s="336"/>
      <c r="H18" s="336"/>
      <c r="I18" s="336">
        <f t="shared" si="3"/>
        <v>0</v>
      </c>
      <c r="J18" s="336"/>
      <c r="K18" s="336"/>
      <c r="L18" s="336">
        <f t="shared" si="4"/>
        <v>0</v>
      </c>
      <c r="M18" s="336"/>
      <c r="N18" s="336"/>
      <c r="O18" s="336">
        <f t="shared" si="5"/>
        <v>0</v>
      </c>
      <c r="P18" s="336"/>
      <c r="Q18" s="336"/>
      <c r="R18" s="336">
        <f t="shared" si="6"/>
        <v>0</v>
      </c>
      <c r="S18" s="336"/>
      <c r="T18" s="336"/>
      <c r="U18" s="336">
        <f t="shared" si="7"/>
        <v>0</v>
      </c>
      <c r="V18" s="336"/>
      <c r="W18" s="336"/>
      <c r="X18" s="336">
        <f t="shared" si="8"/>
        <v>0</v>
      </c>
      <c r="Y18" s="27"/>
      <c r="Z18" s="27"/>
    </row>
    <row r="19" spans="1:26" ht="15" customHeight="1" x14ac:dyDescent="0.25">
      <c r="A19" s="41" t="s">
        <v>387</v>
      </c>
      <c r="B19" s="849" t="s">
        <v>698</v>
      </c>
      <c r="C19" s="754"/>
      <c r="D19" s="342">
        <f t="shared" ref="D19:X19" si="9">SUM(D5:D18)</f>
        <v>26169</v>
      </c>
      <c r="E19" s="342">
        <f t="shared" si="9"/>
        <v>357</v>
      </c>
      <c r="F19" s="342">
        <f t="shared" si="9"/>
        <v>26526</v>
      </c>
      <c r="G19" s="342">
        <f t="shared" si="9"/>
        <v>13687</v>
      </c>
      <c r="H19" s="342">
        <f t="shared" si="9"/>
        <v>254</v>
      </c>
      <c r="I19" s="342">
        <f t="shared" si="9"/>
        <v>13941</v>
      </c>
      <c r="J19" s="342">
        <f t="shared" si="9"/>
        <v>6724</v>
      </c>
      <c r="K19" s="342">
        <f t="shared" si="9"/>
        <v>103</v>
      </c>
      <c r="L19" s="342">
        <f t="shared" si="9"/>
        <v>6827</v>
      </c>
      <c r="M19" s="342">
        <f t="shared" si="9"/>
        <v>1346</v>
      </c>
      <c r="N19" s="342">
        <f t="shared" si="9"/>
        <v>0</v>
      </c>
      <c r="O19" s="342">
        <f t="shared" si="9"/>
        <v>1346</v>
      </c>
      <c r="P19" s="342">
        <f t="shared" si="9"/>
        <v>0</v>
      </c>
      <c r="Q19" s="342">
        <f t="shared" si="9"/>
        <v>0</v>
      </c>
      <c r="R19" s="342">
        <f t="shared" si="9"/>
        <v>0</v>
      </c>
      <c r="S19" s="342">
        <f t="shared" si="9"/>
        <v>0</v>
      </c>
      <c r="T19" s="342">
        <f t="shared" si="9"/>
        <v>0</v>
      </c>
      <c r="U19" s="342">
        <f t="shared" si="9"/>
        <v>0</v>
      </c>
      <c r="V19" s="342">
        <f t="shared" si="9"/>
        <v>4412</v>
      </c>
      <c r="W19" s="342">
        <f t="shared" si="9"/>
        <v>0</v>
      </c>
      <c r="X19" s="342">
        <f t="shared" si="9"/>
        <v>4412</v>
      </c>
      <c r="Y19" s="333"/>
      <c r="Z19" s="333"/>
    </row>
    <row r="20" spans="1:26" ht="15" customHeight="1" x14ac:dyDescent="0.25">
      <c r="A20" s="23" t="s">
        <v>680</v>
      </c>
      <c r="B20" s="812" t="s">
        <v>681</v>
      </c>
      <c r="C20" s="754"/>
      <c r="D20" s="336">
        <f t="shared" ref="D20:D22" si="10">+G20+J20+M20+S20+V20</f>
        <v>0</v>
      </c>
      <c r="E20" s="336">
        <f t="shared" ref="E20:E22" si="11">+H20+K20+N20+Q20+T20+W20</f>
        <v>0</v>
      </c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>
        <f t="shared" ref="R20:R22" si="12">+Q20+P20</f>
        <v>0</v>
      </c>
      <c r="S20" s="336"/>
      <c r="T20" s="336"/>
      <c r="U20" s="336"/>
      <c r="V20" s="336"/>
      <c r="W20" s="336"/>
      <c r="X20" s="336"/>
      <c r="Y20" s="27"/>
      <c r="Z20" s="27"/>
    </row>
    <row r="21" spans="1:26" ht="40.5" customHeight="1" x14ac:dyDescent="0.25">
      <c r="A21" s="23" t="s">
        <v>682</v>
      </c>
      <c r="B21" s="812" t="s">
        <v>683</v>
      </c>
      <c r="C21" s="754"/>
      <c r="D21" s="336">
        <f t="shared" si="10"/>
        <v>5481</v>
      </c>
      <c r="E21" s="336">
        <f t="shared" si="11"/>
        <v>0</v>
      </c>
      <c r="F21" s="336">
        <f t="shared" ref="F21:F22" si="13">+D21+E21</f>
        <v>5481</v>
      </c>
      <c r="G21" s="336">
        <v>1500</v>
      </c>
      <c r="H21" s="336"/>
      <c r="I21" s="336">
        <f t="shared" ref="I21:I22" si="14">+H21+G21</f>
        <v>1500</v>
      </c>
      <c r="J21" s="336"/>
      <c r="K21" s="336"/>
      <c r="L21" s="336">
        <f t="shared" ref="L21:L22" si="15">+K21+J21</f>
        <v>0</v>
      </c>
      <c r="M21" s="336">
        <v>1341</v>
      </c>
      <c r="N21" s="336"/>
      <c r="O21" s="336">
        <f t="shared" ref="O21:O22" si="16">+N21+M21</f>
        <v>1341</v>
      </c>
      <c r="P21" s="336"/>
      <c r="Q21" s="336"/>
      <c r="R21" s="336">
        <f t="shared" si="12"/>
        <v>0</v>
      </c>
      <c r="S21" s="336">
        <v>2640</v>
      </c>
      <c r="T21" s="336"/>
      <c r="U21" s="336">
        <f t="shared" ref="U21:U22" si="17">+T21+S21</f>
        <v>2640</v>
      </c>
      <c r="V21" s="336"/>
      <c r="W21" s="336"/>
      <c r="X21" s="336">
        <f t="shared" ref="X21:X23" si="18">+W21+V21</f>
        <v>0</v>
      </c>
      <c r="Y21" s="27"/>
      <c r="Z21" s="27"/>
    </row>
    <row r="22" spans="1:26" ht="15" customHeight="1" x14ac:dyDescent="0.25">
      <c r="A22" s="23" t="s">
        <v>684</v>
      </c>
      <c r="B22" s="812" t="s">
        <v>685</v>
      </c>
      <c r="C22" s="754"/>
      <c r="D22" s="336">
        <f t="shared" si="10"/>
        <v>30</v>
      </c>
      <c r="E22" s="336">
        <f t="shared" si="11"/>
        <v>0</v>
      </c>
      <c r="F22" s="336">
        <f t="shared" si="13"/>
        <v>30</v>
      </c>
      <c r="G22" s="336">
        <v>30</v>
      </c>
      <c r="H22" s="336"/>
      <c r="I22" s="336">
        <f t="shared" si="14"/>
        <v>30</v>
      </c>
      <c r="J22" s="336"/>
      <c r="K22" s="336"/>
      <c r="L22" s="336">
        <f t="shared" si="15"/>
        <v>0</v>
      </c>
      <c r="M22" s="336"/>
      <c r="N22" s="336"/>
      <c r="O22" s="336">
        <f t="shared" si="16"/>
        <v>0</v>
      </c>
      <c r="P22" s="336"/>
      <c r="Q22" s="336"/>
      <c r="R22" s="336">
        <f t="shared" si="12"/>
        <v>0</v>
      </c>
      <c r="S22" s="336"/>
      <c r="T22" s="336"/>
      <c r="U22" s="336">
        <f t="shared" si="17"/>
        <v>0</v>
      </c>
      <c r="V22" s="336"/>
      <c r="W22" s="336"/>
      <c r="X22" s="336">
        <f t="shared" si="18"/>
        <v>0</v>
      </c>
      <c r="Y22" s="27"/>
      <c r="Z22" s="27"/>
    </row>
    <row r="23" spans="1:26" ht="15" customHeight="1" x14ac:dyDescent="0.25">
      <c r="A23" s="41" t="s">
        <v>389</v>
      </c>
      <c r="B23" s="849" t="s">
        <v>699</v>
      </c>
      <c r="C23" s="754"/>
      <c r="D23" s="342">
        <f>+D22+D21+D20</f>
        <v>5511</v>
      </c>
      <c r="E23" s="342">
        <f t="shared" ref="E23:U23" si="19">SUM(E20:E22)</f>
        <v>0</v>
      </c>
      <c r="F23" s="342">
        <f t="shared" si="19"/>
        <v>5511</v>
      </c>
      <c r="G23" s="342">
        <f t="shared" si="19"/>
        <v>1530</v>
      </c>
      <c r="H23" s="342">
        <f t="shared" si="19"/>
        <v>0</v>
      </c>
      <c r="I23" s="342">
        <f t="shared" si="19"/>
        <v>1530</v>
      </c>
      <c r="J23" s="342">
        <f t="shared" si="19"/>
        <v>0</v>
      </c>
      <c r="K23" s="342">
        <f t="shared" si="19"/>
        <v>0</v>
      </c>
      <c r="L23" s="342">
        <f t="shared" si="19"/>
        <v>0</v>
      </c>
      <c r="M23" s="342">
        <f t="shared" si="19"/>
        <v>1341</v>
      </c>
      <c r="N23" s="342">
        <f t="shared" si="19"/>
        <v>0</v>
      </c>
      <c r="O23" s="342">
        <f t="shared" si="19"/>
        <v>1341</v>
      </c>
      <c r="P23" s="342">
        <f t="shared" si="19"/>
        <v>0</v>
      </c>
      <c r="Q23" s="342">
        <f t="shared" si="19"/>
        <v>0</v>
      </c>
      <c r="R23" s="342">
        <f t="shared" si="19"/>
        <v>0</v>
      </c>
      <c r="S23" s="342">
        <f t="shared" si="19"/>
        <v>2640</v>
      </c>
      <c r="T23" s="342">
        <f t="shared" si="19"/>
        <v>0</v>
      </c>
      <c r="U23" s="342">
        <f t="shared" si="19"/>
        <v>2640</v>
      </c>
      <c r="V23" s="342"/>
      <c r="W23" s="342"/>
      <c r="X23" s="336">
        <f t="shared" si="18"/>
        <v>0</v>
      </c>
      <c r="Y23" s="333"/>
      <c r="Z23" s="333"/>
    </row>
    <row r="24" spans="1:26" ht="15" customHeight="1" x14ac:dyDescent="0.25">
      <c r="A24" s="41" t="s">
        <v>391</v>
      </c>
      <c r="B24" s="849" t="s">
        <v>700</v>
      </c>
      <c r="C24" s="754"/>
      <c r="D24" s="342">
        <f t="shared" ref="D24:X24" si="20">+D23+D19</f>
        <v>31680</v>
      </c>
      <c r="E24" s="342">
        <f t="shared" si="20"/>
        <v>357</v>
      </c>
      <c r="F24" s="342">
        <f t="shared" si="20"/>
        <v>32037</v>
      </c>
      <c r="G24" s="342">
        <f t="shared" si="20"/>
        <v>15217</v>
      </c>
      <c r="H24" s="342">
        <f t="shared" si="20"/>
        <v>254</v>
      </c>
      <c r="I24" s="342">
        <f t="shared" si="20"/>
        <v>15471</v>
      </c>
      <c r="J24" s="342">
        <f t="shared" si="20"/>
        <v>6724</v>
      </c>
      <c r="K24" s="342">
        <f t="shared" si="20"/>
        <v>103</v>
      </c>
      <c r="L24" s="342">
        <f t="shared" si="20"/>
        <v>6827</v>
      </c>
      <c r="M24" s="342">
        <f t="shared" si="20"/>
        <v>2687</v>
      </c>
      <c r="N24" s="342">
        <f t="shared" si="20"/>
        <v>0</v>
      </c>
      <c r="O24" s="342">
        <f t="shared" si="20"/>
        <v>2687</v>
      </c>
      <c r="P24" s="342">
        <f t="shared" si="20"/>
        <v>0</v>
      </c>
      <c r="Q24" s="342">
        <f t="shared" si="20"/>
        <v>0</v>
      </c>
      <c r="R24" s="342">
        <f t="shared" si="20"/>
        <v>0</v>
      </c>
      <c r="S24" s="342">
        <f t="shared" si="20"/>
        <v>2640</v>
      </c>
      <c r="T24" s="342">
        <f t="shared" si="20"/>
        <v>0</v>
      </c>
      <c r="U24" s="342">
        <f t="shared" si="20"/>
        <v>2640</v>
      </c>
      <c r="V24" s="342">
        <f t="shared" si="20"/>
        <v>4412</v>
      </c>
      <c r="W24" s="342">
        <f t="shared" si="20"/>
        <v>0</v>
      </c>
      <c r="X24" s="342">
        <f t="shared" si="20"/>
        <v>4412</v>
      </c>
      <c r="Y24" s="333"/>
      <c r="Z24" s="333"/>
    </row>
    <row r="25" spans="1:26" ht="14.25" customHeight="1" x14ac:dyDescent="0.25">
      <c r="A25" s="532"/>
      <c r="B25" s="533"/>
      <c r="C25" s="533"/>
      <c r="D25" s="322"/>
      <c r="E25" s="322"/>
      <c r="F25" s="205"/>
      <c r="G25" s="534"/>
      <c r="H25" s="322"/>
      <c r="I25" s="205"/>
      <c r="J25" s="534"/>
      <c r="K25" s="322"/>
      <c r="L25" s="205"/>
      <c r="M25" s="534"/>
      <c r="N25" s="322"/>
      <c r="O25" s="205"/>
      <c r="P25" s="322"/>
      <c r="Q25" s="322"/>
      <c r="R25" s="322"/>
      <c r="S25" s="534"/>
      <c r="T25" s="322"/>
      <c r="U25" s="205"/>
      <c r="V25" s="534"/>
      <c r="W25" s="322"/>
      <c r="X25" s="205"/>
      <c r="Y25" s="27"/>
      <c r="Z25" s="27"/>
    </row>
    <row r="26" spans="1:26" ht="26.25" customHeight="1" x14ac:dyDescent="0.25">
      <c r="A26" s="41" t="s">
        <v>392</v>
      </c>
      <c r="B26" s="849" t="s">
        <v>701</v>
      </c>
      <c r="C26" s="754"/>
      <c r="D26" s="342">
        <f t="shared" ref="D26:D31" si="21">+G26+J26+M26+S26+V26</f>
        <v>5731</v>
      </c>
      <c r="E26" s="336">
        <f t="shared" ref="E26:E31" si="22">+H26+K26+N26+Q26+T26+W26</f>
        <v>60</v>
      </c>
      <c r="F26" s="336">
        <f t="shared" ref="F26:F31" si="23">+D26+E26</f>
        <v>5791</v>
      </c>
      <c r="G26" s="342">
        <f t="shared" ref="G26:X26" si="24">SUM(G27:G31)</f>
        <v>2758</v>
      </c>
      <c r="H26" s="342">
        <f t="shared" si="24"/>
        <v>37</v>
      </c>
      <c r="I26" s="342">
        <f t="shared" si="24"/>
        <v>2795</v>
      </c>
      <c r="J26" s="342">
        <f t="shared" si="24"/>
        <v>1195</v>
      </c>
      <c r="K26" s="342">
        <f t="shared" si="24"/>
        <v>23</v>
      </c>
      <c r="L26" s="342">
        <f t="shared" si="24"/>
        <v>1218</v>
      </c>
      <c r="M26" s="342">
        <f t="shared" si="24"/>
        <v>470</v>
      </c>
      <c r="N26" s="342">
        <f t="shared" si="24"/>
        <v>0</v>
      </c>
      <c r="O26" s="342">
        <f t="shared" si="24"/>
        <v>470</v>
      </c>
      <c r="P26" s="342">
        <f t="shared" si="24"/>
        <v>0</v>
      </c>
      <c r="Q26" s="342">
        <f t="shared" si="24"/>
        <v>0</v>
      </c>
      <c r="R26" s="342">
        <f t="shared" si="24"/>
        <v>0</v>
      </c>
      <c r="S26" s="342">
        <f t="shared" si="24"/>
        <v>462</v>
      </c>
      <c r="T26" s="342">
        <f t="shared" si="24"/>
        <v>0</v>
      </c>
      <c r="U26" s="342">
        <f t="shared" si="24"/>
        <v>462</v>
      </c>
      <c r="V26" s="342">
        <f t="shared" si="24"/>
        <v>846</v>
      </c>
      <c r="W26" s="342">
        <f t="shared" si="24"/>
        <v>0</v>
      </c>
      <c r="X26" s="342">
        <f t="shared" si="24"/>
        <v>846</v>
      </c>
      <c r="Y26" s="333"/>
      <c r="Z26" s="333"/>
    </row>
    <row r="27" spans="1:26" ht="25.5" customHeight="1" x14ac:dyDescent="0.25">
      <c r="A27" s="18" t="s">
        <v>392</v>
      </c>
      <c r="B27" s="390"/>
      <c r="C27" s="535" t="s">
        <v>686</v>
      </c>
      <c r="D27" s="336">
        <f t="shared" si="21"/>
        <v>5637</v>
      </c>
      <c r="E27" s="336">
        <f t="shared" si="22"/>
        <v>60</v>
      </c>
      <c r="F27" s="336">
        <f t="shared" si="23"/>
        <v>5697</v>
      </c>
      <c r="G27" s="336">
        <v>2682</v>
      </c>
      <c r="H27" s="336">
        <v>37</v>
      </c>
      <c r="I27" s="336">
        <f t="shared" ref="I27:I31" si="25">+H27+G27</f>
        <v>2719</v>
      </c>
      <c r="J27" s="336">
        <v>1177</v>
      </c>
      <c r="K27" s="336">
        <v>23</v>
      </c>
      <c r="L27" s="336">
        <f t="shared" ref="L27:L31" si="26">+K27+J27</f>
        <v>1200</v>
      </c>
      <c r="M27" s="336">
        <v>470</v>
      </c>
      <c r="N27" s="336"/>
      <c r="O27" s="336">
        <f t="shared" ref="O27:O31" si="27">+N27+M27</f>
        <v>470</v>
      </c>
      <c r="P27" s="336"/>
      <c r="Q27" s="336"/>
      <c r="R27" s="336">
        <f t="shared" ref="R27:R31" si="28">+Q27+P27</f>
        <v>0</v>
      </c>
      <c r="S27" s="336">
        <v>462</v>
      </c>
      <c r="T27" s="336"/>
      <c r="U27" s="336">
        <f t="shared" ref="U27:U31" si="29">+T27+S27</f>
        <v>462</v>
      </c>
      <c r="V27" s="336">
        <v>846</v>
      </c>
      <c r="W27" s="336"/>
      <c r="X27" s="336">
        <f t="shared" ref="X27:X35" si="30">+W27+V27</f>
        <v>846</v>
      </c>
      <c r="Y27" s="27"/>
      <c r="Z27" s="27"/>
    </row>
    <row r="28" spans="1:26" ht="25.5" customHeight="1" x14ac:dyDescent="0.25">
      <c r="A28" s="18" t="s">
        <v>392</v>
      </c>
      <c r="B28" s="390"/>
      <c r="C28" s="535" t="s">
        <v>687</v>
      </c>
      <c r="D28" s="336">
        <f t="shared" si="21"/>
        <v>0</v>
      </c>
      <c r="E28" s="336">
        <f t="shared" si="22"/>
        <v>0</v>
      </c>
      <c r="F28" s="336">
        <f t="shared" si="23"/>
        <v>0</v>
      </c>
      <c r="G28" s="336"/>
      <c r="H28" s="336"/>
      <c r="I28" s="336">
        <f t="shared" si="25"/>
        <v>0</v>
      </c>
      <c r="J28" s="336"/>
      <c r="K28" s="336"/>
      <c r="L28" s="336">
        <f t="shared" si="26"/>
        <v>0</v>
      </c>
      <c r="M28" s="336"/>
      <c r="N28" s="336"/>
      <c r="O28" s="336">
        <f t="shared" si="27"/>
        <v>0</v>
      </c>
      <c r="P28" s="336"/>
      <c r="Q28" s="336"/>
      <c r="R28" s="336">
        <f t="shared" si="28"/>
        <v>0</v>
      </c>
      <c r="S28" s="336"/>
      <c r="T28" s="336"/>
      <c r="U28" s="336">
        <f t="shared" si="29"/>
        <v>0</v>
      </c>
      <c r="V28" s="336"/>
      <c r="W28" s="336"/>
      <c r="X28" s="336">
        <f t="shared" si="30"/>
        <v>0</v>
      </c>
      <c r="Y28" s="27"/>
      <c r="Z28" s="27"/>
    </row>
    <row r="29" spans="1:26" ht="25.5" customHeight="1" x14ac:dyDescent="0.25">
      <c r="A29" s="18" t="s">
        <v>392</v>
      </c>
      <c r="B29" s="390"/>
      <c r="C29" s="535" t="s">
        <v>688</v>
      </c>
      <c r="D29" s="336">
        <f t="shared" si="21"/>
        <v>26</v>
      </c>
      <c r="E29" s="336">
        <f t="shared" si="22"/>
        <v>0</v>
      </c>
      <c r="F29" s="336">
        <f t="shared" si="23"/>
        <v>26</v>
      </c>
      <c r="G29" s="336">
        <v>26</v>
      </c>
      <c r="H29" s="336"/>
      <c r="I29" s="336">
        <f t="shared" si="25"/>
        <v>26</v>
      </c>
      <c r="J29" s="336"/>
      <c r="K29" s="336"/>
      <c r="L29" s="336">
        <f t="shared" si="26"/>
        <v>0</v>
      </c>
      <c r="M29" s="336"/>
      <c r="N29" s="336"/>
      <c r="O29" s="336">
        <f t="shared" si="27"/>
        <v>0</v>
      </c>
      <c r="P29" s="336"/>
      <c r="Q29" s="336"/>
      <c r="R29" s="336">
        <f t="shared" si="28"/>
        <v>0</v>
      </c>
      <c r="S29" s="336"/>
      <c r="T29" s="336"/>
      <c r="U29" s="336">
        <f t="shared" si="29"/>
        <v>0</v>
      </c>
      <c r="V29" s="336"/>
      <c r="W29" s="336"/>
      <c r="X29" s="336">
        <f t="shared" si="30"/>
        <v>0</v>
      </c>
      <c r="Y29" s="27"/>
      <c r="Z29" s="27"/>
    </row>
    <row r="30" spans="1:26" ht="25.5" customHeight="1" x14ac:dyDescent="0.25">
      <c r="A30" s="18" t="s">
        <v>392</v>
      </c>
      <c r="B30" s="390"/>
      <c r="C30" s="535" t="s">
        <v>719</v>
      </c>
      <c r="D30" s="336">
        <f t="shared" si="21"/>
        <v>0</v>
      </c>
      <c r="E30" s="336">
        <f t="shared" si="22"/>
        <v>0</v>
      </c>
      <c r="F30" s="336">
        <f t="shared" si="23"/>
        <v>0</v>
      </c>
      <c r="G30" s="336"/>
      <c r="H30" s="336"/>
      <c r="I30" s="336">
        <f t="shared" si="25"/>
        <v>0</v>
      </c>
      <c r="J30" s="336"/>
      <c r="K30" s="336"/>
      <c r="L30" s="336">
        <f t="shared" si="26"/>
        <v>0</v>
      </c>
      <c r="M30" s="336"/>
      <c r="N30" s="336"/>
      <c r="O30" s="336">
        <f t="shared" si="27"/>
        <v>0</v>
      </c>
      <c r="P30" s="336"/>
      <c r="Q30" s="336"/>
      <c r="R30" s="336">
        <f t="shared" si="28"/>
        <v>0</v>
      </c>
      <c r="S30" s="336"/>
      <c r="T30" s="336"/>
      <c r="U30" s="336">
        <f t="shared" si="29"/>
        <v>0</v>
      </c>
      <c r="V30" s="336"/>
      <c r="W30" s="336"/>
      <c r="X30" s="336">
        <f t="shared" si="30"/>
        <v>0</v>
      </c>
      <c r="Y30" s="27"/>
      <c r="Z30" s="27"/>
    </row>
    <row r="31" spans="1:26" ht="14.25" customHeight="1" x14ac:dyDescent="0.25">
      <c r="A31" s="18" t="s">
        <v>392</v>
      </c>
      <c r="B31" s="390"/>
      <c r="C31" s="535" t="s">
        <v>690</v>
      </c>
      <c r="D31" s="336">
        <f t="shared" si="21"/>
        <v>68</v>
      </c>
      <c r="E31" s="336">
        <f t="shared" si="22"/>
        <v>0</v>
      </c>
      <c r="F31" s="336">
        <f t="shared" si="23"/>
        <v>68</v>
      </c>
      <c r="G31" s="336">
        <v>50</v>
      </c>
      <c r="H31" s="336"/>
      <c r="I31" s="336">
        <f t="shared" si="25"/>
        <v>50</v>
      </c>
      <c r="J31" s="336">
        <v>18</v>
      </c>
      <c r="K31" s="336"/>
      <c r="L31" s="336">
        <f t="shared" si="26"/>
        <v>18</v>
      </c>
      <c r="M31" s="336"/>
      <c r="N31" s="336"/>
      <c r="O31" s="336">
        <f t="shared" si="27"/>
        <v>0</v>
      </c>
      <c r="P31" s="336"/>
      <c r="Q31" s="336"/>
      <c r="R31" s="336">
        <f t="shared" si="28"/>
        <v>0</v>
      </c>
      <c r="S31" s="336"/>
      <c r="T31" s="336"/>
      <c r="U31" s="336">
        <f t="shared" si="29"/>
        <v>0</v>
      </c>
      <c r="V31" s="336"/>
      <c r="W31" s="336"/>
      <c r="X31" s="336">
        <f t="shared" si="30"/>
        <v>0</v>
      </c>
      <c r="Y31" s="27"/>
      <c r="Z31" s="27"/>
    </row>
    <row r="32" spans="1:26" ht="9" customHeight="1" x14ac:dyDescent="0.25">
      <c r="A32" s="536"/>
      <c r="B32" s="325"/>
      <c r="C32" s="537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336">
        <f t="shared" si="30"/>
        <v>0</v>
      </c>
      <c r="Y32" s="27"/>
      <c r="Z32" s="27"/>
    </row>
    <row r="33" spans="1:26" ht="15" customHeight="1" x14ac:dyDescent="0.25">
      <c r="A33" s="23" t="s">
        <v>417</v>
      </c>
      <c r="B33" s="812" t="s">
        <v>418</v>
      </c>
      <c r="C33" s="754"/>
      <c r="D33" s="336">
        <f t="shared" ref="D33:D48" si="31">+G33+J33+M33+S33+P33+V33</f>
        <v>1594</v>
      </c>
      <c r="E33" s="336">
        <f t="shared" ref="E33:E35" si="32">+H33+K33+N33+Q33+T33+W33</f>
        <v>0</v>
      </c>
      <c r="F33" s="336">
        <f t="shared" ref="F33:F35" si="33">+D33+E33</f>
        <v>1594</v>
      </c>
      <c r="G33" s="336">
        <v>440</v>
      </c>
      <c r="H33" s="336"/>
      <c r="I33" s="336">
        <f t="shared" ref="I33:I35" si="34">+H33+G33</f>
        <v>440</v>
      </c>
      <c r="J33" s="336">
        <v>334</v>
      </c>
      <c r="K33" s="336"/>
      <c r="L33" s="336">
        <f t="shared" ref="L33:L35" si="35">+K33+J33</f>
        <v>334</v>
      </c>
      <c r="M33" s="336"/>
      <c r="N33" s="336"/>
      <c r="O33" s="336">
        <f t="shared" ref="O33:O35" si="36">+N33+M33</f>
        <v>0</v>
      </c>
      <c r="P33" s="336">
        <v>710</v>
      </c>
      <c r="Q33" s="336"/>
      <c r="R33" s="336">
        <f t="shared" ref="R33:R35" si="37">+Q33+P33</f>
        <v>710</v>
      </c>
      <c r="S33" s="336">
        <v>110</v>
      </c>
      <c r="T33" s="336"/>
      <c r="U33" s="336">
        <f t="shared" ref="U33:U35" si="38">+T33+S33</f>
        <v>110</v>
      </c>
      <c r="V33" s="336"/>
      <c r="W33" s="336"/>
      <c r="X33" s="336">
        <f t="shared" si="30"/>
        <v>0</v>
      </c>
      <c r="Y33" s="27"/>
      <c r="Z33" s="27"/>
    </row>
    <row r="34" spans="1:26" ht="15" customHeight="1" x14ac:dyDescent="0.25">
      <c r="A34" s="23" t="s">
        <v>419</v>
      </c>
      <c r="B34" s="812" t="s">
        <v>420</v>
      </c>
      <c r="C34" s="754"/>
      <c r="D34" s="336">
        <f t="shared" si="31"/>
        <v>500</v>
      </c>
      <c r="E34" s="336">
        <f t="shared" si="32"/>
        <v>15</v>
      </c>
      <c r="F34" s="336">
        <f t="shared" si="33"/>
        <v>515</v>
      </c>
      <c r="G34" s="336">
        <v>350</v>
      </c>
      <c r="H34" s="336">
        <v>15</v>
      </c>
      <c r="I34" s="336">
        <f t="shared" si="34"/>
        <v>365</v>
      </c>
      <c r="J34" s="336">
        <v>50</v>
      </c>
      <c r="K34" s="336"/>
      <c r="L34" s="336">
        <f t="shared" si="35"/>
        <v>50</v>
      </c>
      <c r="M34" s="336"/>
      <c r="N34" s="336"/>
      <c r="O34" s="336">
        <f t="shared" si="36"/>
        <v>0</v>
      </c>
      <c r="P34" s="336"/>
      <c r="Q34" s="336"/>
      <c r="R34" s="336">
        <f t="shared" si="37"/>
        <v>0</v>
      </c>
      <c r="S34" s="336">
        <v>100</v>
      </c>
      <c r="T34" s="336"/>
      <c r="U34" s="336">
        <f t="shared" si="38"/>
        <v>100</v>
      </c>
      <c r="V34" s="336"/>
      <c r="W34" s="336"/>
      <c r="X34" s="336">
        <f t="shared" si="30"/>
        <v>0</v>
      </c>
      <c r="Y34" s="27"/>
      <c r="Z34" s="27"/>
    </row>
    <row r="35" spans="1:26" ht="15" customHeight="1" x14ac:dyDescent="0.25">
      <c r="A35" s="23" t="s">
        <v>421</v>
      </c>
      <c r="B35" s="812" t="s">
        <v>422</v>
      </c>
      <c r="C35" s="754"/>
      <c r="D35" s="336">
        <f t="shared" si="31"/>
        <v>0</v>
      </c>
      <c r="E35" s="336">
        <f t="shared" si="32"/>
        <v>0</v>
      </c>
      <c r="F35" s="336">
        <f t="shared" si="33"/>
        <v>0</v>
      </c>
      <c r="G35" s="336"/>
      <c r="H35" s="336"/>
      <c r="I35" s="336">
        <f t="shared" si="34"/>
        <v>0</v>
      </c>
      <c r="J35" s="336"/>
      <c r="K35" s="336"/>
      <c r="L35" s="336">
        <f t="shared" si="35"/>
        <v>0</v>
      </c>
      <c r="M35" s="336"/>
      <c r="N35" s="336"/>
      <c r="O35" s="336">
        <f t="shared" si="36"/>
        <v>0</v>
      </c>
      <c r="P35" s="336"/>
      <c r="Q35" s="336"/>
      <c r="R35" s="336">
        <f t="shared" si="37"/>
        <v>0</v>
      </c>
      <c r="S35" s="336"/>
      <c r="T35" s="336"/>
      <c r="U35" s="336">
        <f t="shared" si="38"/>
        <v>0</v>
      </c>
      <c r="V35" s="336"/>
      <c r="W35" s="336"/>
      <c r="X35" s="336">
        <f t="shared" si="30"/>
        <v>0</v>
      </c>
      <c r="Y35" s="27"/>
      <c r="Z35" s="27"/>
    </row>
    <row r="36" spans="1:26" ht="15" customHeight="1" x14ac:dyDescent="0.25">
      <c r="A36" s="41" t="s">
        <v>393</v>
      </c>
      <c r="B36" s="849" t="s">
        <v>702</v>
      </c>
      <c r="C36" s="754"/>
      <c r="D36" s="342">
        <f t="shared" si="31"/>
        <v>2094</v>
      </c>
      <c r="E36" s="342">
        <f t="shared" ref="E36:X36" si="39">SUM(E33:E35)</f>
        <v>15</v>
      </c>
      <c r="F36" s="342">
        <f t="shared" si="39"/>
        <v>2109</v>
      </c>
      <c r="G36" s="342">
        <f t="shared" si="39"/>
        <v>790</v>
      </c>
      <c r="H36" s="342">
        <f t="shared" si="39"/>
        <v>15</v>
      </c>
      <c r="I36" s="342">
        <f t="shared" si="39"/>
        <v>805</v>
      </c>
      <c r="J36" s="342">
        <f t="shared" si="39"/>
        <v>384</v>
      </c>
      <c r="K36" s="342">
        <f t="shared" si="39"/>
        <v>0</v>
      </c>
      <c r="L36" s="342">
        <f t="shared" si="39"/>
        <v>384</v>
      </c>
      <c r="M36" s="342">
        <f t="shared" si="39"/>
        <v>0</v>
      </c>
      <c r="N36" s="342">
        <f t="shared" si="39"/>
        <v>0</v>
      </c>
      <c r="O36" s="342">
        <f t="shared" si="39"/>
        <v>0</v>
      </c>
      <c r="P36" s="342">
        <f t="shared" si="39"/>
        <v>710</v>
      </c>
      <c r="Q36" s="342">
        <f t="shared" si="39"/>
        <v>0</v>
      </c>
      <c r="R36" s="342">
        <f t="shared" si="39"/>
        <v>710</v>
      </c>
      <c r="S36" s="342">
        <f t="shared" si="39"/>
        <v>210</v>
      </c>
      <c r="T36" s="342">
        <f t="shared" si="39"/>
        <v>0</v>
      </c>
      <c r="U36" s="342">
        <f t="shared" si="39"/>
        <v>210</v>
      </c>
      <c r="V36" s="342">
        <f t="shared" si="39"/>
        <v>0</v>
      </c>
      <c r="W36" s="342">
        <f t="shared" si="39"/>
        <v>0</v>
      </c>
      <c r="X36" s="342">
        <f t="shared" si="39"/>
        <v>0</v>
      </c>
      <c r="Y36" s="333"/>
      <c r="Z36" s="333"/>
    </row>
    <row r="37" spans="1:26" ht="15" customHeight="1" x14ac:dyDescent="0.25">
      <c r="A37" s="23" t="s">
        <v>423</v>
      </c>
      <c r="B37" s="812" t="s">
        <v>424</v>
      </c>
      <c r="C37" s="754"/>
      <c r="D37" s="336">
        <f t="shared" si="31"/>
        <v>390</v>
      </c>
      <c r="E37" s="336">
        <f t="shared" ref="E37:E38" si="40">+H37+K37+N37+Q37+T37+W37</f>
        <v>0</v>
      </c>
      <c r="F37" s="336">
        <f t="shared" ref="F37:F38" si="41">+D37+E37</f>
        <v>390</v>
      </c>
      <c r="G37" s="336">
        <v>150</v>
      </c>
      <c r="H37" s="336"/>
      <c r="I37" s="336">
        <f t="shared" ref="I37:I38" si="42">+H37+G37</f>
        <v>150</v>
      </c>
      <c r="J37" s="336">
        <v>80</v>
      </c>
      <c r="K37" s="336"/>
      <c r="L37" s="336">
        <f t="shared" ref="L37:L38" si="43">+K37+J37</f>
        <v>80</v>
      </c>
      <c r="M37" s="336"/>
      <c r="N37" s="336"/>
      <c r="O37" s="336">
        <f t="shared" ref="O37:O38" si="44">+N37+M37</f>
        <v>0</v>
      </c>
      <c r="P37" s="336"/>
      <c r="Q37" s="336"/>
      <c r="R37" s="336">
        <f t="shared" ref="R37:R38" si="45">+Q37+P37</f>
        <v>0</v>
      </c>
      <c r="S37" s="336">
        <v>160</v>
      </c>
      <c r="T37" s="336"/>
      <c r="U37" s="336">
        <f t="shared" ref="U37:U38" si="46">+T37+S37</f>
        <v>160</v>
      </c>
      <c r="V37" s="336"/>
      <c r="W37" s="336"/>
      <c r="X37" s="336">
        <f t="shared" ref="X37:X38" si="47">+W37+V37</f>
        <v>0</v>
      </c>
      <c r="Y37" s="27"/>
      <c r="Z37" s="27"/>
    </row>
    <row r="38" spans="1:26" ht="15" customHeight="1" x14ac:dyDescent="0.25">
      <c r="A38" s="23" t="s">
        <v>425</v>
      </c>
      <c r="B38" s="812" t="s">
        <v>426</v>
      </c>
      <c r="C38" s="754"/>
      <c r="D38" s="336">
        <f t="shared" si="31"/>
        <v>300</v>
      </c>
      <c r="E38" s="336">
        <f t="shared" si="40"/>
        <v>0</v>
      </c>
      <c r="F38" s="336">
        <f t="shared" si="41"/>
        <v>300</v>
      </c>
      <c r="G38" s="336">
        <v>150</v>
      </c>
      <c r="H38" s="336"/>
      <c r="I38" s="336">
        <f t="shared" si="42"/>
        <v>150</v>
      </c>
      <c r="J38" s="336">
        <v>80</v>
      </c>
      <c r="K38" s="336"/>
      <c r="L38" s="336">
        <f t="shared" si="43"/>
        <v>80</v>
      </c>
      <c r="M38" s="336"/>
      <c r="N38" s="336"/>
      <c r="O38" s="336">
        <f t="shared" si="44"/>
        <v>0</v>
      </c>
      <c r="P38" s="336"/>
      <c r="Q38" s="336"/>
      <c r="R38" s="336">
        <f t="shared" si="45"/>
        <v>0</v>
      </c>
      <c r="S38" s="336">
        <v>70</v>
      </c>
      <c r="T38" s="336"/>
      <c r="U38" s="336">
        <f t="shared" si="46"/>
        <v>70</v>
      </c>
      <c r="V38" s="336"/>
      <c r="W38" s="336"/>
      <c r="X38" s="336">
        <f t="shared" si="47"/>
        <v>0</v>
      </c>
      <c r="Y38" s="27"/>
      <c r="Z38" s="27"/>
    </row>
    <row r="39" spans="1:26" ht="15" customHeight="1" x14ac:dyDescent="0.25">
      <c r="A39" s="41" t="s">
        <v>395</v>
      </c>
      <c r="B39" s="849" t="s">
        <v>703</v>
      </c>
      <c r="C39" s="754"/>
      <c r="D39" s="336">
        <f t="shared" si="31"/>
        <v>690</v>
      </c>
      <c r="E39" s="342">
        <f t="shared" ref="E39:X39" si="48">SUM(E37:E38)</f>
        <v>0</v>
      </c>
      <c r="F39" s="342">
        <f t="shared" si="48"/>
        <v>690</v>
      </c>
      <c r="G39" s="342">
        <f t="shared" si="48"/>
        <v>300</v>
      </c>
      <c r="H39" s="342">
        <f t="shared" si="48"/>
        <v>0</v>
      </c>
      <c r="I39" s="342">
        <f t="shared" si="48"/>
        <v>300</v>
      </c>
      <c r="J39" s="342">
        <f t="shared" si="48"/>
        <v>160</v>
      </c>
      <c r="K39" s="342">
        <f t="shared" si="48"/>
        <v>0</v>
      </c>
      <c r="L39" s="342">
        <f t="shared" si="48"/>
        <v>160</v>
      </c>
      <c r="M39" s="342">
        <f t="shared" si="48"/>
        <v>0</v>
      </c>
      <c r="N39" s="342">
        <f t="shared" si="48"/>
        <v>0</v>
      </c>
      <c r="O39" s="342">
        <f t="shared" si="48"/>
        <v>0</v>
      </c>
      <c r="P39" s="342">
        <f t="shared" si="48"/>
        <v>0</v>
      </c>
      <c r="Q39" s="342">
        <f t="shared" si="48"/>
        <v>0</v>
      </c>
      <c r="R39" s="342">
        <f t="shared" si="48"/>
        <v>0</v>
      </c>
      <c r="S39" s="342">
        <f t="shared" si="48"/>
        <v>230</v>
      </c>
      <c r="T39" s="342">
        <f t="shared" si="48"/>
        <v>0</v>
      </c>
      <c r="U39" s="342">
        <f t="shared" si="48"/>
        <v>230</v>
      </c>
      <c r="V39" s="342">
        <f t="shared" si="48"/>
        <v>0</v>
      </c>
      <c r="W39" s="342">
        <f t="shared" si="48"/>
        <v>0</v>
      </c>
      <c r="X39" s="342">
        <f t="shared" si="48"/>
        <v>0</v>
      </c>
      <c r="Y39" s="333"/>
      <c r="Z39" s="333"/>
    </row>
    <row r="40" spans="1:26" ht="15" customHeight="1" x14ac:dyDescent="0.25">
      <c r="A40" s="23" t="s">
        <v>427</v>
      </c>
      <c r="B40" s="812" t="s">
        <v>428</v>
      </c>
      <c r="C40" s="754"/>
      <c r="D40" s="336">
        <f t="shared" si="31"/>
        <v>0</v>
      </c>
      <c r="E40" s="336">
        <f t="shared" ref="E40:E48" si="49">+H40+K40+N40+Q40+T40+W40</f>
        <v>0</v>
      </c>
      <c r="F40" s="336">
        <f t="shared" ref="F40:F48" si="50">+D40+E40</f>
        <v>0</v>
      </c>
      <c r="G40" s="336"/>
      <c r="H40" s="336"/>
      <c r="I40" s="336">
        <f t="shared" ref="I40:I48" si="51">+H40+G40</f>
        <v>0</v>
      </c>
      <c r="J40" s="336"/>
      <c r="K40" s="336"/>
      <c r="L40" s="336">
        <f t="shared" ref="L40:L48" si="52">+K40+J40</f>
        <v>0</v>
      </c>
      <c r="M40" s="336"/>
      <c r="N40" s="336"/>
      <c r="O40" s="336">
        <f t="shared" ref="O40:O48" si="53">+N40+M40</f>
        <v>0</v>
      </c>
      <c r="P40" s="336"/>
      <c r="Q40" s="336"/>
      <c r="R40" s="336">
        <f t="shared" ref="R40:R48" si="54">+Q40+P40</f>
        <v>0</v>
      </c>
      <c r="S40" s="336"/>
      <c r="T40" s="336"/>
      <c r="U40" s="336">
        <f t="shared" ref="U40:U48" si="55">+T40+S40</f>
        <v>0</v>
      </c>
      <c r="V40" s="336"/>
      <c r="W40" s="336"/>
      <c r="X40" s="336">
        <f t="shared" ref="X40:X48" si="56">+W40+V40</f>
        <v>0</v>
      </c>
      <c r="Y40" s="27"/>
      <c r="Z40" s="27"/>
    </row>
    <row r="41" spans="1:26" ht="15" customHeight="1" x14ac:dyDescent="0.25">
      <c r="A41" s="23" t="s">
        <v>429</v>
      </c>
      <c r="B41" s="812" t="s">
        <v>430</v>
      </c>
      <c r="C41" s="754"/>
      <c r="D41" s="336">
        <f t="shared" si="31"/>
        <v>0</v>
      </c>
      <c r="E41" s="336">
        <f t="shared" si="49"/>
        <v>0</v>
      </c>
      <c r="F41" s="336">
        <f t="shared" si="50"/>
        <v>0</v>
      </c>
      <c r="G41" s="336"/>
      <c r="H41" s="336"/>
      <c r="I41" s="336">
        <f t="shared" si="51"/>
        <v>0</v>
      </c>
      <c r="J41" s="336"/>
      <c r="K41" s="336"/>
      <c r="L41" s="336">
        <f t="shared" si="52"/>
        <v>0</v>
      </c>
      <c r="M41" s="336"/>
      <c r="N41" s="336"/>
      <c r="O41" s="336">
        <f t="shared" si="53"/>
        <v>0</v>
      </c>
      <c r="P41" s="336"/>
      <c r="Q41" s="336"/>
      <c r="R41" s="336">
        <f t="shared" si="54"/>
        <v>0</v>
      </c>
      <c r="S41" s="336"/>
      <c r="T41" s="336"/>
      <c r="U41" s="336">
        <f t="shared" si="55"/>
        <v>0</v>
      </c>
      <c r="V41" s="336"/>
      <c r="W41" s="336"/>
      <c r="X41" s="336">
        <f t="shared" si="56"/>
        <v>0</v>
      </c>
      <c r="Y41" s="27"/>
      <c r="Z41" s="27"/>
    </row>
    <row r="42" spans="1:26" ht="15" customHeight="1" x14ac:dyDescent="0.25">
      <c r="A42" s="23" t="s">
        <v>431</v>
      </c>
      <c r="B42" s="812" t="s">
        <v>704</v>
      </c>
      <c r="C42" s="754"/>
      <c r="D42" s="336">
        <f t="shared" si="31"/>
        <v>0</v>
      </c>
      <c r="E42" s="336">
        <f t="shared" si="49"/>
        <v>185</v>
      </c>
      <c r="F42" s="336">
        <f t="shared" si="50"/>
        <v>185</v>
      </c>
      <c r="G42" s="336">
        <v>0</v>
      </c>
      <c r="H42" s="336">
        <v>185</v>
      </c>
      <c r="I42" s="336">
        <f t="shared" si="51"/>
        <v>185</v>
      </c>
      <c r="J42" s="336"/>
      <c r="K42" s="336"/>
      <c r="L42" s="336">
        <f t="shared" si="52"/>
        <v>0</v>
      </c>
      <c r="M42" s="336"/>
      <c r="N42" s="336"/>
      <c r="O42" s="336">
        <f t="shared" si="53"/>
        <v>0</v>
      </c>
      <c r="P42" s="336"/>
      <c r="Q42" s="336"/>
      <c r="R42" s="336">
        <f t="shared" si="54"/>
        <v>0</v>
      </c>
      <c r="S42" s="336"/>
      <c r="T42" s="336"/>
      <c r="U42" s="336">
        <f t="shared" si="55"/>
        <v>0</v>
      </c>
      <c r="V42" s="336"/>
      <c r="W42" s="336"/>
      <c r="X42" s="336">
        <f t="shared" si="56"/>
        <v>0</v>
      </c>
      <c r="Y42" s="27"/>
      <c r="Z42" s="27"/>
    </row>
    <row r="43" spans="1:26" ht="15" customHeight="1" x14ac:dyDescent="0.25">
      <c r="A43" s="23" t="s">
        <v>433</v>
      </c>
      <c r="B43" s="812" t="s">
        <v>434</v>
      </c>
      <c r="C43" s="754"/>
      <c r="D43" s="336">
        <f t="shared" si="31"/>
        <v>50</v>
      </c>
      <c r="E43" s="336">
        <f t="shared" si="49"/>
        <v>550</v>
      </c>
      <c r="F43" s="336">
        <f t="shared" si="50"/>
        <v>600</v>
      </c>
      <c r="G43" s="336">
        <v>50</v>
      </c>
      <c r="H43" s="336">
        <v>550</v>
      </c>
      <c r="I43" s="336">
        <f t="shared" si="51"/>
        <v>600</v>
      </c>
      <c r="J43" s="336"/>
      <c r="K43" s="336"/>
      <c r="L43" s="336">
        <f t="shared" si="52"/>
        <v>0</v>
      </c>
      <c r="M43" s="336"/>
      <c r="N43" s="336"/>
      <c r="O43" s="336">
        <f t="shared" si="53"/>
        <v>0</v>
      </c>
      <c r="P43" s="336"/>
      <c r="Q43" s="336"/>
      <c r="R43" s="336">
        <f t="shared" si="54"/>
        <v>0</v>
      </c>
      <c r="S43" s="336"/>
      <c r="T43" s="336"/>
      <c r="U43" s="336">
        <f t="shared" si="55"/>
        <v>0</v>
      </c>
      <c r="V43" s="336"/>
      <c r="W43" s="336"/>
      <c r="X43" s="336">
        <f t="shared" si="56"/>
        <v>0</v>
      </c>
      <c r="Y43" s="27"/>
      <c r="Z43" s="27"/>
    </row>
    <row r="44" spans="1:26" ht="15" customHeight="1" x14ac:dyDescent="0.25">
      <c r="A44" s="23" t="s">
        <v>435</v>
      </c>
      <c r="B44" s="812" t="s">
        <v>436</v>
      </c>
      <c r="C44" s="754"/>
      <c r="D44" s="336">
        <f t="shared" si="31"/>
        <v>70</v>
      </c>
      <c r="E44" s="336">
        <f t="shared" si="49"/>
        <v>0</v>
      </c>
      <c r="F44" s="336">
        <f t="shared" si="50"/>
        <v>70</v>
      </c>
      <c r="G44" s="336">
        <v>70</v>
      </c>
      <c r="H44" s="336"/>
      <c r="I44" s="336">
        <f t="shared" si="51"/>
        <v>70</v>
      </c>
      <c r="J44" s="336"/>
      <c r="K44" s="336"/>
      <c r="L44" s="336">
        <f t="shared" si="52"/>
        <v>0</v>
      </c>
      <c r="M44" s="336"/>
      <c r="N44" s="336"/>
      <c r="O44" s="336">
        <f t="shared" si="53"/>
        <v>0</v>
      </c>
      <c r="P44" s="336"/>
      <c r="Q44" s="336"/>
      <c r="R44" s="336">
        <f t="shared" si="54"/>
        <v>0</v>
      </c>
      <c r="S44" s="336"/>
      <c r="T44" s="336"/>
      <c r="U44" s="336">
        <f t="shared" si="55"/>
        <v>0</v>
      </c>
      <c r="V44" s="336"/>
      <c r="W44" s="336"/>
      <c r="X44" s="336">
        <f t="shared" si="56"/>
        <v>0</v>
      </c>
      <c r="Y44" s="27"/>
      <c r="Z44" s="27"/>
    </row>
    <row r="45" spans="1:26" ht="25.5" customHeight="1" x14ac:dyDescent="0.25">
      <c r="A45" s="18" t="s">
        <v>435</v>
      </c>
      <c r="B45" s="390"/>
      <c r="C45" s="535" t="s">
        <v>691</v>
      </c>
      <c r="D45" s="336">
        <f t="shared" si="31"/>
        <v>0</v>
      </c>
      <c r="E45" s="336">
        <f t="shared" si="49"/>
        <v>0</v>
      </c>
      <c r="F45" s="336">
        <f t="shared" si="50"/>
        <v>0</v>
      </c>
      <c r="G45" s="336"/>
      <c r="H45" s="336"/>
      <c r="I45" s="336">
        <f t="shared" si="51"/>
        <v>0</v>
      </c>
      <c r="J45" s="336"/>
      <c r="K45" s="336"/>
      <c r="L45" s="336">
        <f t="shared" si="52"/>
        <v>0</v>
      </c>
      <c r="M45" s="336"/>
      <c r="N45" s="336"/>
      <c r="O45" s="336">
        <f t="shared" si="53"/>
        <v>0</v>
      </c>
      <c r="P45" s="336"/>
      <c r="Q45" s="336"/>
      <c r="R45" s="336">
        <f t="shared" si="54"/>
        <v>0</v>
      </c>
      <c r="S45" s="336"/>
      <c r="T45" s="336"/>
      <c r="U45" s="336">
        <f t="shared" si="55"/>
        <v>0</v>
      </c>
      <c r="V45" s="336"/>
      <c r="W45" s="336"/>
      <c r="X45" s="336">
        <f t="shared" si="56"/>
        <v>0</v>
      </c>
      <c r="Y45" s="27"/>
      <c r="Z45" s="27"/>
    </row>
    <row r="46" spans="1:26" ht="25.5" customHeight="1" x14ac:dyDescent="0.25">
      <c r="A46" s="18" t="s">
        <v>435</v>
      </c>
      <c r="B46" s="390"/>
      <c r="C46" s="535" t="s">
        <v>692</v>
      </c>
      <c r="D46" s="336">
        <f t="shared" si="31"/>
        <v>0</v>
      </c>
      <c r="E46" s="336">
        <f t="shared" si="49"/>
        <v>0</v>
      </c>
      <c r="F46" s="336">
        <f t="shared" si="50"/>
        <v>0</v>
      </c>
      <c r="G46" s="336"/>
      <c r="H46" s="336"/>
      <c r="I46" s="336">
        <f t="shared" si="51"/>
        <v>0</v>
      </c>
      <c r="J46" s="336"/>
      <c r="K46" s="336"/>
      <c r="L46" s="336">
        <f t="shared" si="52"/>
        <v>0</v>
      </c>
      <c r="M46" s="336"/>
      <c r="N46" s="336"/>
      <c r="O46" s="336">
        <f t="shared" si="53"/>
        <v>0</v>
      </c>
      <c r="P46" s="336"/>
      <c r="Q46" s="336"/>
      <c r="R46" s="336">
        <f t="shared" si="54"/>
        <v>0</v>
      </c>
      <c r="S46" s="336"/>
      <c r="T46" s="336"/>
      <c r="U46" s="336">
        <f t="shared" si="55"/>
        <v>0</v>
      </c>
      <c r="V46" s="336"/>
      <c r="W46" s="336"/>
      <c r="X46" s="336">
        <f t="shared" si="56"/>
        <v>0</v>
      </c>
      <c r="Y46" s="27"/>
      <c r="Z46" s="27"/>
    </row>
    <row r="47" spans="1:26" ht="22.5" customHeight="1" x14ac:dyDescent="0.25">
      <c r="A47" s="23" t="s">
        <v>437</v>
      </c>
      <c r="B47" s="812" t="s">
        <v>705</v>
      </c>
      <c r="C47" s="754"/>
      <c r="D47" s="336">
        <f t="shared" si="31"/>
        <v>787</v>
      </c>
      <c r="E47" s="336">
        <f t="shared" si="49"/>
        <v>0</v>
      </c>
      <c r="F47" s="336">
        <f t="shared" si="50"/>
        <v>787</v>
      </c>
      <c r="G47" s="336">
        <v>200</v>
      </c>
      <c r="H47" s="336"/>
      <c r="I47" s="336">
        <f t="shared" si="51"/>
        <v>200</v>
      </c>
      <c r="J47" s="336"/>
      <c r="K47" s="336"/>
      <c r="L47" s="336">
        <f t="shared" si="52"/>
        <v>0</v>
      </c>
      <c r="M47" s="336"/>
      <c r="N47" s="336"/>
      <c r="O47" s="336">
        <f t="shared" si="53"/>
        <v>0</v>
      </c>
      <c r="P47" s="336"/>
      <c r="Q47" s="336"/>
      <c r="R47" s="336">
        <f t="shared" si="54"/>
        <v>0</v>
      </c>
      <c r="S47" s="336"/>
      <c r="T47" s="336"/>
      <c r="U47" s="336">
        <f t="shared" si="55"/>
        <v>0</v>
      </c>
      <c r="V47" s="336">
        <v>587</v>
      </c>
      <c r="W47" s="336"/>
      <c r="X47" s="336">
        <f t="shared" si="56"/>
        <v>587</v>
      </c>
      <c r="Y47" s="27"/>
      <c r="Z47" s="27"/>
    </row>
    <row r="48" spans="1:26" ht="15" customHeight="1" x14ac:dyDescent="0.25">
      <c r="A48" s="23" t="s">
        <v>439</v>
      </c>
      <c r="B48" s="812" t="s">
        <v>706</v>
      </c>
      <c r="C48" s="754"/>
      <c r="D48" s="336">
        <f t="shared" si="31"/>
        <v>11214</v>
      </c>
      <c r="E48" s="336">
        <f t="shared" si="49"/>
        <v>-735</v>
      </c>
      <c r="F48" s="336">
        <f t="shared" si="50"/>
        <v>10479</v>
      </c>
      <c r="G48" s="336">
        <f>10095-2109</f>
        <v>7986</v>
      </c>
      <c r="H48" s="336">
        <v>-735</v>
      </c>
      <c r="I48" s="336">
        <f t="shared" si="51"/>
        <v>7251</v>
      </c>
      <c r="J48" s="336">
        <v>640</v>
      </c>
      <c r="K48" s="336"/>
      <c r="L48" s="336">
        <f t="shared" si="52"/>
        <v>640</v>
      </c>
      <c r="M48" s="336">
        <v>1200</v>
      </c>
      <c r="N48" s="336"/>
      <c r="O48" s="336">
        <f t="shared" si="53"/>
        <v>1200</v>
      </c>
      <c r="P48" s="336"/>
      <c r="Q48" s="336"/>
      <c r="R48" s="336">
        <f t="shared" si="54"/>
        <v>0</v>
      </c>
      <c r="S48" s="336">
        <v>600</v>
      </c>
      <c r="T48" s="336"/>
      <c r="U48" s="336">
        <f t="shared" si="55"/>
        <v>600</v>
      </c>
      <c r="V48" s="336">
        <v>788</v>
      </c>
      <c r="W48" s="336"/>
      <c r="X48" s="336">
        <f t="shared" si="56"/>
        <v>788</v>
      </c>
      <c r="Y48" s="27"/>
      <c r="Z48" s="27"/>
    </row>
    <row r="49" spans="1:26" ht="15" customHeight="1" x14ac:dyDescent="0.25">
      <c r="A49" s="41" t="s">
        <v>397</v>
      </c>
      <c r="B49" s="849" t="s">
        <v>707</v>
      </c>
      <c r="C49" s="754"/>
      <c r="D49" s="342">
        <f>+G49+J49+M49+S49+V49</f>
        <v>12121</v>
      </c>
      <c r="E49" s="342">
        <f t="shared" ref="E49:X49" si="57">SUM(E40:E48)</f>
        <v>0</v>
      </c>
      <c r="F49" s="342">
        <f t="shared" si="57"/>
        <v>12121</v>
      </c>
      <c r="G49" s="342">
        <f t="shared" si="57"/>
        <v>8306</v>
      </c>
      <c r="H49" s="342">
        <f t="shared" si="57"/>
        <v>0</v>
      </c>
      <c r="I49" s="342">
        <f t="shared" si="57"/>
        <v>8306</v>
      </c>
      <c r="J49" s="342">
        <f t="shared" si="57"/>
        <v>640</v>
      </c>
      <c r="K49" s="342">
        <f t="shared" si="57"/>
        <v>0</v>
      </c>
      <c r="L49" s="342">
        <f t="shared" si="57"/>
        <v>640</v>
      </c>
      <c r="M49" s="342">
        <f t="shared" si="57"/>
        <v>1200</v>
      </c>
      <c r="N49" s="342">
        <f t="shared" si="57"/>
        <v>0</v>
      </c>
      <c r="O49" s="342">
        <f t="shared" si="57"/>
        <v>1200</v>
      </c>
      <c r="P49" s="342">
        <f t="shared" si="57"/>
        <v>0</v>
      </c>
      <c r="Q49" s="342">
        <f t="shared" si="57"/>
        <v>0</v>
      </c>
      <c r="R49" s="342">
        <f t="shared" si="57"/>
        <v>0</v>
      </c>
      <c r="S49" s="342">
        <f t="shared" si="57"/>
        <v>600</v>
      </c>
      <c r="T49" s="342">
        <f t="shared" si="57"/>
        <v>0</v>
      </c>
      <c r="U49" s="342">
        <f t="shared" si="57"/>
        <v>600</v>
      </c>
      <c r="V49" s="342">
        <f t="shared" si="57"/>
        <v>1375</v>
      </c>
      <c r="W49" s="342">
        <f t="shared" si="57"/>
        <v>0</v>
      </c>
      <c r="X49" s="342">
        <f t="shared" si="57"/>
        <v>1375</v>
      </c>
      <c r="Y49" s="333"/>
      <c r="Z49" s="333"/>
    </row>
    <row r="50" spans="1:26" ht="15" customHeight="1" x14ac:dyDescent="0.25">
      <c r="A50" s="23" t="s">
        <v>441</v>
      </c>
      <c r="B50" s="812" t="s">
        <v>442</v>
      </c>
      <c r="C50" s="754"/>
      <c r="D50" s="336">
        <f t="shared" ref="D50:D51" si="58">+G50+J50+M50+S50+P50+V50</f>
        <v>225</v>
      </c>
      <c r="E50" s="336">
        <f t="shared" ref="E50:E51" si="59">+H50+K50+N50+Q50+T50+W50</f>
        <v>0</v>
      </c>
      <c r="F50" s="336">
        <f t="shared" ref="F50:F51" si="60">+D50+E50</f>
        <v>225</v>
      </c>
      <c r="G50" s="336">
        <v>150</v>
      </c>
      <c r="H50" s="336"/>
      <c r="I50" s="336">
        <f t="shared" ref="I50:I51" si="61">+H50+G50</f>
        <v>150</v>
      </c>
      <c r="J50" s="336">
        <v>25</v>
      </c>
      <c r="K50" s="336"/>
      <c r="L50" s="336">
        <f t="shared" ref="L50:L51" si="62">+K50+J50</f>
        <v>25</v>
      </c>
      <c r="M50" s="336"/>
      <c r="N50" s="336"/>
      <c r="O50" s="336">
        <f t="shared" ref="O50:O51" si="63">+N50+M50</f>
        <v>0</v>
      </c>
      <c r="P50" s="336"/>
      <c r="Q50" s="336"/>
      <c r="R50" s="336">
        <f t="shared" ref="R50:R51" si="64">+Q50+P50</f>
        <v>0</v>
      </c>
      <c r="S50" s="336">
        <v>25</v>
      </c>
      <c r="T50" s="336"/>
      <c r="U50" s="336">
        <f t="shared" ref="U50:U51" si="65">+T50+S50</f>
        <v>25</v>
      </c>
      <c r="V50" s="336">
        <v>25</v>
      </c>
      <c r="W50" s="336"/>
      <c r="X50" s="336">
        <f t="shared" ref="X50:X51" si="66">+W50+V50</f>
        <v>25</v>
      </c>
      <c r="Y50" s="27"/>
      <c r="Z50" s="27"/>
    </row>
    <row r="51" spans="1:26" ht="15" customHeight="1" x14ac:dyDescent="0.25">
      <c r="A51" s="23" t="s">
        <v>443</v>
      </c>
      <c r="B51" s="812" t="s">
        <v>444</v>
      </c>
      <c r="C51" s="754"/>
      <c r="D51" s="336">
        <f t="shared" si="58"/>
        <v>504</v>
      </c>
      <c r="E51" s="336">
        <f t="shared" si="59"/>
        <v>0</v>
      </c>
      <c r="F51" s="336">
        <f t="shared" si="60"/>
        <v>504</v>
      </c>
      <c r="G51" s="336">
        <v>250</v>
      </c>
      <c r="H51" s="336"/>
      <c r="I51" s="336">
        <f t="shared" si="61"/>
        <v>250</v>
      </c>
      <c r="J51" s="336"/>
      <c r="K51" s="336"/>
      <c r="L51" s="336">
        <f t="shared" si="62"/>
        <v>0</v>
      </c>
      <c r="M51" s="336"/>
      <c r="N51" s="336"/>
      <c r="O51" s="336">
        <f t="shared" si="63"/>
        <v>0</v>
      </c>
      <c r="P51" s="336"/>
      <c r="Q51" s="336"/>
      <c r="R51" s="336">
        <f t="shared" si="64"/>
        <v>0</v>
      </c>
      <c r="S51" s="336"/>
      <c r="T51" s="336"/>
      <c r="U51" s="336">
        <f t="shared" si="65"/>
        <v>0</v>
      </c>
      <c r="V51" s="336">
        <v>254</v>
      </c>
      <c r="W51" s="336"/>
      <c r="X51" s="336">
        <f t="shared" si="66"/>
        <v>254</v>
      </c>
      <c r="Y51" s="27"/>
      <c r="Z51" s="27"/>
    </row>
    <row r="52" spans="1:26" ht="30.75" customHeight="1" x14ac:dyDescent="0.25">
      <c r="A52" s="41" t="s">
        <v>399</v>
      </c>
      <c r="B52" s="849" t="s">
        <v>400</v>
      </c>
      <c r="C52" s="754"/>
      <c r="D52" s="342">
        <f>+G52+J52+M52+S52+V52</f>
        <v>729</v>
      </c>
      <c r="E52" s="342">
        <f t="shared" ref="E52:X52" si="67">SUM(E50:E51)</f>
        <v>0</v>
      </c>
      <c r="F52" s="342">
        <f t="shared" si="67"/>
        <v>729</v>
      </c>
      <c r="G52" s="342">
        <f t="shared" si="67"/>
        <v>400</v>
      </c>
      <c r="H52" s="342">
        <f t="shared" si="67"/>
        <v>0</v>
      </c>
      <c r="I52" s="342">
        <f t="shared" si="67"/>
        <v>400</v>
      </c>
      <c r="J52" s="342">
        <f t="shared" si="67"/>
        <v>25</v>
      </c>
      <c r="K52" s="342">
        <f t="shared" si="67"/>
        <v>0</v>
      </c>
      <c r="L52" s="342">
        <f t="shared" si="67"/>
        <v>25</v>
      </c>
      <c r="M52" s="342">
        <f t="shared" si="67"/>
        <v>0</v>
      </c>
      <c r="N52" s="342">
        <f t="shared" si="67"/>
        <v>0</v>
      </c>
      <c r="O52" s="342">
        <f t="shared" si="67"/>
        <v>0</v>
      </c>
      <c r="P52" s="342">
        <f t="shared" si="67"/>
        <v>0</v>
      </c>
      <c r="Q52" s="342">
        <f t="shared" si="67"/>
        <v>0</v>
      </c>
      <c r="R52" s="342">
        <f t="shared" si="67"/>
        <v>0</v>
      </c>
      <c r="S52" s="342">
        <f t="shared" si="67"/>
        <v>25</v>
      </c>
      <c r="T52" s="342">
        <f t="shared" si="67"/>
        <v>0</v>
      </c>
      <c r="U52" s="342">
        <f t="shared" si="67"/>
        <v>25</v>
      </c>
      <c r="V52" s="342">
        <f t="shared" si="67"/>
        <v>279</v>
      </c>
      <c r="W52" s="342">
        <f t="shared" si="67"/>
        <v>0</v>
      </c>
      <c r="X52" s="342">
        <f t="shared" si="67"/>
        <v>279</v>
      </c>
      <c r="Y52" s="333"/>
      <c r="Z52" s="333"/>
    </row>
    <row r="53" spans="1:26" ht="36.75" customHeight="1" x14ac:dyDescent="0.25">
      <c r="A53" s="23" t="s">
        <v>445</v>
      </c>
      <c r="B53" s="812" t="s">
        <v>446</v>
      </c>
      <c r="C53" s="754"/>
      <c r="D53" s="512">
        <f t="shared" ref="D53:D59" si="68">+G53+J53+M53+S53+P53+V53</f>
        <v>4094</v>
      </c>
      <c r="E53" s="336">
        <f t="shared" ref="E53:E57" si="69">+H53+K53+N53+Q53+T53+W53</f>
        <v>0</v>
      </c>
      <c r="F53" s="512">
        <f t="shared" ref="F53:F57" si="70">+D53+E53</f>
        <v>4094</v>
      </c>
      <c r="G53" s="512">
        <f>3000-48-570</f>
        <v>2382</v>
      </c>
      <c r="H53" s="336"/>
      <c r="I53" s="512">
        <f t="shared" ref="I53:I57" si="71">+H53+G53</f>
        <v>2382</v>
      </c>
      <c r="J53" s="512">
        <v>582</v>
      </c>
      <c r="K53" s="336"/>
      <c r="L53" s="512">
        <f t="shared" ref="L53:L57" si="72">+K53+J53</f>
        <v>582</v>
      </c>
      <c r="M53" s="512">
        <v>324</v>
      </c>
      <c r="N53" s="336"/>
      <c r="O53" s="512">
        <f t="shared" ref="O53:O57" si="73">+N53+M53</f>
        <v>324</v>
      </c>
      <c r="P53" s="512">
        <v>36</v>
      </c>
      <c r="Q53" s="336"/>
      <c r="R53" s="512">
        <f t="shared" ref="R53:R57" si="74">+Q53+P53</f>
        <v>36</v>
      </c>
      <c r="S53" s="512">
        <v>399</v>
      </c>
      <c r="T53" s="336"/>
      <c r="U53" s="512">
        <f t="shared" ref="U53:U57" si="75">+T53+S53</f>
        <v>399</v>
      </c>
      <c r="V53" s="512">
        <f>158+213</f>
        <v>371</v>
      </c>
      <c r="W53" s="336"/>
      <c r="X53" s="512">
        <f t="shared" ref="X53:X57" si="76">+W53+V53</f>
        <v>371</v>
      </c>
      <c r="Y53" s="27"/>
      <c r="Z53" s="27"/>
    </row>
    <row r="54" spans="1:26" ht="15" customHeight="1" x14ac:dyDescent="0.25">
      <c r="A54" s="23" t="s">
        <v>447</v>
      </c>
      <c r="B54" s="812" t="s">
        <v>708</v>
      </c>
      <c r="C54" s="754"/>
      <c r="D54" s="512">
        <f t="shared" si="68"/>
        <v>559</v>
      </c>
      <c r="E54" s="336">
        <f t="shared" si="69"/>
        <v>0</v>
      </c>
      <c r="F54" s="512">
        <f t="shared" si="70"/>
        <v>559</v>
      </c>
      <c r="G54" s="336">
        <v>86</v>
      </c>
      <c r="H54" s="336"/>
      <c r="I54" s="336">
        <f t="shared" si="71"/>
        <v>86</v>
      </c>
      <c r="J54" s="336">
        <v>405</v>
      </c>
      <c r="K54" s="336"/>
      <c r="L54" s="336">
        <f t="shared" si="72"/>
        <v>405</v>
      </c>
      <c r="M54" s="336"/>
      <c r="N54" s="336"/>
      <c r="O54" s="336">
        <f t="shared" si="73"/>
        <v>0</v>
      </c>
      <c r="P54" s="336">
        <v>68</v>
      </c>
      <c r="Q54" s="336"/>
      <c r="R54" s="336">
        <f t="shared" si="74"/>
        <v>68</v>
      </c>
      <c r="S54" s="336"/>
      <c r="T54" s="336"/>
      <c r="U54" s="336">
        <f t="shared" si="75"/>
        <v>0</v>
      </c>
      <c r="V54" s="336"/>
      <c r="W54" s="336"/>
      <c r="X54" s="336">
        <f t="shared" si="76"/>
        <v>0</v>
      </c>
      <c r="Y54" s="27"/>
      <c r="Z54" s="27"/>
    </row>
    <row r="55" spans="1:26" ht="15" customHeight="1" x14ac:dyDescent="0.25">
      <c r="A55" s="23" t="s">
        <v>449</v>
      </c>
      <c r="B55" s="812" t="s">
        <v>709</v>
      </c>
      <c r="C55" s="754"/>
      <c r="D55" s="512">
        <f t="shared" si="68"/>
        <v>0</v>
      </c>
      <c r="E55" s="336">
        <f t="shared" si="69"/>
        <v>0</v>
      </c>
      <c r="F55" s="512">
        <f t="shared" si="70"/>
        <v>0</v>
      </c>
      <c r="G55" s="336"/>
      <c r="H55" s="336"/>
      <c r="I55" s="336">
        <f t="shared" si="71"/>
        <v>0</v>
      </c>
      <c r="J55" s="336"/>
      <c r="K55" s="336"/>
      <c r="L55" s="336">
        <f t="shared" si="72"/>
        <v>0</v>
      </c>
      <c r="M55" s="336"/>
      <c r="N55" s="336"/>
      <c r="O55" s="336">
        <f t="shared" si="73"/>
        <v>0</v>
      </c>
      <c r="P55" s="336"/>
      <c r="Q55" s="336"/>
      <c r="R55" s="336">
        <f t="shared" si="74"/>
        <v>0</v>
      </c>
      <c r="S55" s="336"/>
      <c r="T55" s="336"/>
      <c r="U55" s="336">
        <f t="shared" si="75"/>
        <v>0</v>
      </c>
      <c r="V55" s="336"/>
      <c r="W55" s="336"/>
      <c r="X55" s="336">
        <f t="shared" si="76"/>
        <v>0</v>
      </c>
      <c r="Y55" s="27"/>
      <c r="Z55" s="27"/>
    </row>
    <row r="56" spans="1:26" ht="15" customHeight="1" x14ac:dyDescent="0.25">
      <c r="A56" s="23" t="s">
        <v>451</v>
      </c>
      <c r="B56" s="812" t="s">
        <v>710</v>
      </c>
      <c r="C56" s="754"/>
      <c r="D56" s="512">
        <f t="shared" si="68"/>
        <v>0</v>
      </c>
      <c r="E56" s="336">
        <f t="shared" si="69"/>
        <v>0</v>
      </c>
      <c r="F56" s="512">
        <f t="shared" si="70"/>
        <v>0</v>
      </c>
      <c r="G56" s="336"/>
      <c r="H56" s="336"/>
      <c r="I56" s="336">
        <f t="shared" si="71"/>
        <v>0</v>
      </c>
      <c r="J56" s="336"/>
      <c r="K56" s="336"/>
      <c r="L56" s="336">
        <f t="shared" si="72"/>
        <v>0</v>
      </c>
      <c r="M56" s="336"/>
      <c r="N56" s="336"/>
      <c r="O56" s="336">
        <f t="shared" si="73"/>
        <v>0</v>
      </c>
      <c r="P56" s="336"/>
      <c r="Q56" s="336"/>
      <c r="R56" s="336">
        <f t="shared" si="74"/>
        <v>0</v>
      </c>
      <c r="S56" s="336"/>
      <c r="T56" s="336"/>
      <c r="U56" s="336">
        <f t="shared" si="75"/>
        <v>0</v>
      </c>
      <c r="V56" s="336"/>
      <c r="W56" s="336"/>
      <c r="X56" s="336">
        <f t="shared" si="76"/>
        <v>0</v>
      </c>
      <c r="Y56" s="27"/>
      <c r="Z56" s="27"/>
    </row>
    <row r="57" spans="1:26" ht="15" customHeight="1" x14ac:dyDescent="0.25">
      <c r="A57" s="23" t="s">
        <v>453</v>
      </c>
      <c r="B57" s="812" t="s">
        <v>454</v>
      </c>
      <c r="C57" s="754"/>
      <c r="D57" s="512">
        <f t="shared" si="68"/>
        <v>3595</v>
      </c>
      <c r="E57" s="336">
        <f t="shared" si="69"/>
        <v>0</v>
      </c>
      <c r="F57" s="512">
        <f t="shared" si="70"/>
        <v>3595</v>
      </c>
      <c r="G57" s="336">
        <v>250</v>
      </c>
      <c r="H57" s="336"/>
      <c r="I57" s="336">
        <f t="shared" si="71"/>
        <v>250</v>
      </c>
      <c r="J57" s="336"/>
      <c r="K57" s="336"/>
      <c r="L57" s="336">
        <f t="shared" si="72"/>
        <v>0</v>
      </c>
      <c r="M57" s="336"/>
      <c r="N57" s="336"/>
      <c r="O57" s="336">
        <f t="shared" si="73"/>
        <v>0</v>
      </c>
      <c r="P57" s="336"/>
      <c r="Q57" s="336"/>
      <c r="R57" s="336">
        <f t="shared" si="74"/>
        <v>0</v>
      </c>
      <c r="S57" s="336">
        <v>50</v>
      </c>
      <c r="T57" s="336"/>
      <c r="U57" s="336">
        <f t="shared" si="75"/>
        <v>50</v>
      </c>
      <c r="V57" s="336">
        <v>3295</v>
      </c>
      <c r="W57" s="336"/>
      <c r="X57" s="336">
        <f t="shared" si="76"/>
        <v>3295</v>
      </c>
      <c r="Y57" s="27"/>
      <c r="Z57" s="27"/>
    </row>
    <row r="58" spans="1:26" ht="28.5" customHeight="1" x14ac:dyDescent="0.25">
      <c r="A58" s="41" t="s">
        <v>401</v>
      </c>
      <c r="B58" s="849" t="s">
        <v>402</v>
      </c>
      <c r="C58" s="754"/>
      <c r="D58" s="539">
        <f t="shared" si="68"/>
        <v>8248</v>
      </c>
      <c r="E58" s="342">
        <f t="shared" ref="E58:X58" si="77">SUM(E53:E57)</f>
        <v>0</v>
      </c>
      <c r="F58" s="539">
        <f t="shared" si="77"/>
        <v>8248</v>
      </c>
      <c r="G58" s="539">
        <f t="shared" si="77"/>
        <v>2718</v>
      </c>
      <c r="H58" s="342">
        <f t="shared" si="77"/>
        <v>0</v>
      </c>
      <c r="I58" s="539">
        <f t="shared" si="77"/>
        <v>2718</v>
      </c>
      <c r="J58" s="539">
        <f t="shared" si="77"/>
        <v>987</v>
      </c>
      <c r="K58" s="342">
        <f t="shared" si="77"/>
        <v>0</v>
      </c>
      <c r="L58" s="539">
        <f t="shared" si="77"/>
        <v>987</v>
      </c>
      <c r="M58" s="539">
        <f t="shared" si="77"/>
        <v>324</v>
      </c>
      <c r="N58" s="342">
        <f t="shared" si="77"/>
        <v>0</v>
      </c>
      <c r="O58" s="539">
        <f t="shared" si="77"/>
        <v>324</v>
      </c>
      <c r="P58" s="539">
        <f t="shared" si="77"/>
        <v>104</v>
      </c>
      <c r="Q58" s="342">
        <f t="shared" si="77"/>
        <v>0</v>
      </c>
      <c r="R58" s="539">
        <f t="shared" si="77"/>
        <v>104</v>
      </c>
      <c r="S58" s="539">
        <f t="shared" si="77"/>
        <v>449</v>
      </c>
      <c r="T58" s="342">
        <f t="shared" si="77"/>
        <v>0</v>
      </c>
      <c r="U58" s="539">
        <f t="shared" si="77"/>
        <v>449</v>
      </c>
      <c r="V58" s="539">
        <f t="shared" si="77"/>
        <v>3666</v>
      </c>
      <c r="W58" s="342">
        <f t="shared" si="77"/>
        <v>0</v>
      </c>
      <c r="X58" s="539">
        <f t="shared" si="77"/>
        <v>3666</v>
      </c>
      <c r="Y58" s="27"/>
      <c r="Z58" s="27"/>
    </row>
    <row r="59" spans="1:26" ht="15" customHeight="1" x14ac:dyDescent="0.25">
      <c r="A59" s="41" t="s">
        <v>403</v>
      </c>
      <c r="B59" s="849" t="s">
        <v>104</v>
      </c>
      <c r="C59" s="754"/>
      <c r="D59" s="539">
        <f t="shared" si="68"/>
        <v>23882</v>
      </c>
      <c r="E59" s="342">
        <f t="shared" ref="E59:X59" si="78">+E58+E52+E49+E39+E36</f>
        <v>15</v>
      </c>
      <c r="F59" s="539">
        <f t="shared" si="78"/>
        <v>23897</v>
      </c>
      <c r="G59" s="539">
        <f t="shared" si="78"/>
        <v>12514</v>
      </c>
      <c r="H59" s="342">
        <f t="shared" si="78"/>
        <v>15</v>
      </c>
      <c r="I59" s="539">
        <f t="shared" si="78"/>
        <v>12529</v>
      </c>
      <c r="J59" s="539">
        <f t="shared" si="78"/>
        <v>2196</v>
      </c>
      <c r="K59" s="342">
        <f t="shared" si="78"/>
        <v>0</v>
      </c>
      <c r="L59" s="539">
        <f t="shared" si="78"/>
        <v>2196</v>
      </c>
      <c r="M59" s="539">
        <f t="shared" si="78"/>
        <v>1524</v>
      </c>
      <c r="N59" s="342">
        <f t="shared" si="78"/>
        <v>0</v>
      </c>
      <c r="O59" s="539">
        <f t="shared" si="78"/>
        <v>1524</v>
      </c>
      <c r="P59" s="539">
        <f t="shared" si="78"/>
        <v>814</v>
      </c>
      <c r="Q59" s="342">
        <f t="shared" si="78"/>
        <v>0</v>
      </c>
      <c r="R59" s="539">
        <f t="shared" si="78"/>
        <v>814</v>
      </c>
      <c r="S59" s="539">
        <f t="shared" si="78"/>
        <v>1514</v>
      </c>
      <c r="T59" s="342">
        <f t="shared" si="78"/>
        <v>0</v>
      </c>
      <c r="U59" s="539">
        <f t="shared" si="78"/>
        <v>1514</v>
      </c>
      <c r="V59" s="539">
        <f t="shared" si="78"/>
        <v>5320</v>
      </c>
      <c r="W59" s="342">
        <f t="shared" si="78"/>
        <v>0</v>
      </c>
      <c r="X59" s="539">
        <f t="shared" si="78"/>
        <v>5320</v>
      </c>
      <c r="Y59" s="27"/>
      <c r="Z59" s="27"/>
    </row>
    <row r="60" spans="1:26" ht="14.25" customHeight="1" x14ac:dyDescent="0.25">
      <c r="A60" s="532"/>
      <c r="B60" s="872"/>
      <c r="C60" s="766"/>
      <c r="D60" s="322"/>
      <c r="E60" s="322"/>
      <c r="F60" s="205"/>
      <c r="G60" s="534"/>
      <c r="H60" s="322"/>
      <c r="I60" s="205"/>
      <c r="J60" s="534"/>
      <c r="K60" s="322"/>
      <c r="L60" s="205"/>
      <c r="M60" s="534"/>
      <c r="N60" s="322"/>
      <c r="O60" s="205"/>
      <c r="P60" s="322"/>
      <c r="Q60" s="322"/>
      <c r="R60" s="322"/>
      <c r="S60" s="534"/>
      <c r="T60" s="322"/>
      <c r="U60" s="205"/>
      <c r="V60" s="534"/>
      <c r="W60" s="322"/>
      <c r="X60" s="205"/>
      <c r="Y60" s="27"/>
      <c r="Z60" s="27"/>
    </row>
    <row r="61" spans="1:26" ht="24" customHeight="1" x14ac:dyDescent="0.25">
      <c r="A61" s="23" t="s">
        <v>463</v>
      </c>
      <c r="B61" s="812" t="s">
        <v>464</v>
      </c>
      <c r="C61" s="754"/>
      <c r="D61" s="336">
        <f t="shared" ref="D61:D62" si="79">+G61+J61+M61+S61+P61</f>
        <v>21519</v>
      </c>
      <c r="E61" s="336">
        <f t="shared" ref="E61:E62" si="80">+H61+K61+N61+Q61+T61+W61</f>
        <v>0</v>
      </c>
      <c r="F61" s="336">
        <f t="shared" ref="F61:F62" si="81">+D61+E61</f>
        <v>21519</v>
      </c>
      <c r="G61" s="540">
        <v>16419</v>
      </c>
      <c r="H61" s="540"/>
      <c r="I61" s="336">
        <f t="shared" ref="I61:I62" si="82">+H61+G61</f>
        <v>16419</v>
      </c>
      <c r="J61" s="540">
        <v>3955</v>
      </c>
      <c r="K61" s="540"/>
      <c r="L61" s="336">
        <f t="shared" ref="L61:L62" si="83">+K61+J61</f>
        <v>3955</v>
      </c>
      <c r="M61" s="540"/>
      <c r="N61" s="540"/>
      <c r="O61" s="336">
        <f t="shared" ref="O61:O62" si="84">+N61+M61</f>
        <v>0</v>
      </c>
      <c r="P61" s="540"/>
      <c r="Q61" s="540"/>
      <c r="R61" s="336">
        <f t="shared" ref="R61:R62" si="85">+Q61+P61</f>
        <v>0</v>
      </c>
      <c r="S61" s="540">
        <v>1145</v>
      </c>
      <c r="T61" s="336"/>
      <c r="U61" s="336">
        <f t="shared" ref="U61:U62" si="86">+T61+S61</f>
        <v>1145</v>
      </c>
      <c r="V61" s="540"/>
      <c r="W61" s="336"/>
      <c r="X61" s="336">
        <f t="shared" ref="X61:X62" si="87">+W61+V61</f>
        <v>0</v>
      </c>
      <c r="Y61" s="27"/>
      <c r="Z61" s="27"/>
    </row>
    <row r="62" spans="1:26" ht="38.25" customHeight="1" x14ac:dyDescent="0.25">
      <c r="A62" s="22" t="s">
        <v>463</v>
      </c>
      <c r="B62" s="390"/>
      <c r="C62" s="488" t="s">
        <v>693</v>
      </c>
      <c r="D62" s="336">
        <f t="shared" si="79"/>
        <v>21519</v>
      </c>
      <c r="E62" s="336">
        <f t="shared" si="80"/>
        <v>0</v>
      </c>
      <c r="F62" s="336">
        <f t="shared" si="81"/>
        <v>21519</v>
      </c>
      <c r="G62" s="540">
        <v>16419</v>
      </c>
      <c r="H62" s="540"/>
      <c r="I62" s="336">
        <f t="shared" si="82"/>
        <v>16419</v>
      </c>
      <c r="J62" s="540">
        <v>3955</v>
      </c>
      <c r="K62" s="540"/>
      <c r="L62" s="336">
        <f t="shared" si="83"/>
        <v>3955</v>
      </c>
      <c r="M62" s="540"/>
      <c r="N62" s="540"/>
      <c r="O62" s="336">
        <f t="shared" si="84"/>
        <v>0</v>
      </c>
      <c r="P62" s="540"/>
      <c r="Q62" s="540"/>
      <c r="R62" s="336">
        <f t="shared" si="85"/>
        <v>0</v>
      </c>
      <c r="S62" s="540">
        <v>1145</v>
      </c>
      <c r="T62" s="336"/>
      <c r="U62" s="336">
        <f t="shared" si="86"/>
        <v>1145</v>
      </c>
      <c r="V62" s="540"/>
      <c r="W62" s="336"/>
      <c r="X62" s="336">
        <f t="shared" si="87"/>
        <v>0</v>
      </c>
      <c r="Y62" s="27"/>
      <c r="Z62" s="27"/>
    </row>
    <row r="63" spans="1:26" ht="15" customHeight="1" x14ac:dyDescent="0.25">
      <c r="A63" s="41" t="s">
        <v>405</v>
      </c>
      <c r="B63" s="849" t="s">
        <v>130</v>
      </c>
      <c r="C63" s="754"/>
      <c r="D63" s="342">
        <f>+G63+J63+M63+S63+P63+V63</f>
        <v>21519</v>
      </c>
      <c r="E63" s="342">
        <f t="shared" ref="E63:X63" si="88">+E61</f>
        <v>0</v>
      </c>
      <c r="F63" s="342">
        <f t="shared" si="88"/>
        <v>21519</v>
      </c>
      <c r="G63" s="342">
        <f t="shared" si="88"/>
        <v>16419</v>
      </c>
      <c r="H63" s="342">
        <f t="shared" si="88"/>
        <v>0</v>
      </c>
      <c r="I63" s="342">
        <f t="shared" si="88"/>
        <v>16419</v>
      </c>
      <c r="J63" s="342">
        <f t="shared" si="88"/>
        <v>3955</v>
      </c>
      <c r="K63" s="342">
        <f t="shared" si="88"/>
        <v>0</v>
      </c>
      <c r="L63" s="342">
        <f t="shared" si="88"/>
        <v>3955</v>
      </c>
      <c r="M63" s="342">
        <f t="shared" si="88"/>
        <v>0</v>
      </c>
      <c r="N63" s="342">
        <f t="shared" si="88"/>
        <v>0</v>
      </c>
      <c r="O63" s="342">
        <f t="shared" si="88"/>
        <v>0</v>
      </c>
      <c r="P63" s="342">
        <f t="shared" si="88"/>
        <v>0</v>
      </c>
      <c r="Q63" s="342">
        <f t="shared" si="88"/>
        <v>0</v>
      </c>
      <c r="R63" s="342">
        <f t="shared" si="88"/>
        <v>0</v>
      </c>
      <c r="S63" s="342">
        <f t="shared" si="88"/>
        <v>1145</v>
      </c>
      <c r="T63" s="342">
        <f t="shared" si="88"/>
        <v>0</v>
      </c>
      <c r="U63" s="342">
        <f t="shared" si="88"/>
        <v>1145</v>
      </c>
      <c r="V63" s="342">
        <f t="shared" si="88"/>
        <v>0</v>
      </c>
      <c r="W63" s="342">
        <f t="shared" si="88"/>
        <v>0</v>
      </c>
      <c r="X63" s="342">
        <f t="shared" si="88"/>
        <v>0</v>
      </c>
      <c r="Y63" s="27"/>
      <c r="Z63" s="27"/>
    </row>
    <row r="64" spans="1:26" ht="27.75" customHeight="1" x14ac:dyDescent="0.25">
      <c r="A64" s="558"/>
      <c r="B64" s="559"/>
      <c r="C64" s="559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27"/>
      <c r="Z64" s="27"/>
    </row>
    <row r="65" spans="1:26" ht="21.75" customHeight="1" x14ac:dyDescent="0.25">
      <c r="A65" s="561"/>
      <c r="B65" s="562"/>
      <c r="C65" s="562"/>
      <c r="D65" s="538"/>
      <c r="E65" s="538"/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27"/>
      <c r="Z65" s="27"/>
    </row>
    <row r="66" spans="1:26" ht="27.75" customHeight="1" x14ac:dyDescent="0.25">
      <c r="A66" s="23" t="s">
        <v>467</v>
      </c>
      <c r="B66" s="812" t="s">
        <v>468</v>
      </c>
      <c r="C66" s="754"/>
      <c r="D66" s="336">
        <f t="shared" ref="D66:D80" si="89">+G66+J66+M66+S66+P66</f>
        <v>0</v>
      </c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27"/>
      <c r="Z66" s="27"/>
    </row>
    <row r="67" spans="1:26" ht="15" customHeight="1" x14ac:dyDescent="0.25">
      <c r="A67" s="23" t="s">
        <v>469</v>
      </c>
      <c r="B67" s="812" t="s">
        <v>711</v>
      </c>
      <c r="C67" s="754"/>
      <c r="D67" s="336">
        <f t="shared" si="89"/>
        <v>0</v>
      </c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27"/>
      <c r="Z67" s="27"/>
    </row>
    <row r="68" spans="1:26" ht="25.5" customHeight="1" x14ac:dyDescent="0.25">
      <c r="A68" s="18" t="s">
        <v>469</v>
      </c>
      <c r="B68" s="390"/>
      <c r="C68" s="488" t="s">
        <v>528</v>
      </c>
      <c r="D68" s="336">
        <f t="shared" si="89"/>
        <v>0</v>
      </c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27"/>
      <c r="Z68" s="27"/>
    </row>
    <row r="69" spans="1:26" ht="30.75" customHeight="1" x14ac:dyDescent="0.25">
      <c r="A69" s="23" t="s">
        <v>471</v>
      </c>
      <c r="B69" s="812" t="s">
        <v>472</v>
      </c>
      <c r="C69" s="754"/>
      <c r="D69" s="336">
        <f t="shared" si="89"/>
        <v>0</v>
      </c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27"/>
      <c r="Z69" s="27"/>
    </row>
    <row r="70" spans="1:26" ht="28.5" customHeight="1" x14ac:dyDescent="0.25">
      <c r="A70" s="23" t="s">
        <v>473</v>
      </c>
      <c r="B70" s="812" t="s">
        <v>474</v>
      </c>
      <c r="C70" s="754"/>
      <c r="D70" s="336">
        <f t="shared" si="89"/>
        <v>0</v>
      </c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27"/>
      <c r="Z70" s="27"/>
    </row>
    <row r="71" spans="1:26" ht="15" customHeight="1" x14ac:dyDescent="0.25">
      <c r="A71" s="23" t="s">
        <v>475</v>
      </c>
      <c r="B71" s="812" t="s">
        <v>476</v>
      </c>
      <c r="C71" s="754"/>
      <c r="D71" s="336">
        <f t="shared" si="89"/>
        <v>0</v>
      </c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27"/>
      <c r="Z71" s="27"/>
    </row>
    <row r="72" spans="1:26" ht="27.75" customHeight="1" x14ac:dyDescent="0.25">
      <c r="A72" s="23" t="s">
        <v>477</v>
      </c>
      <c r="B72" s="812" t="s">
        <v>478</v>
      </c>
      <c r="C72" s="754"/>
      <c r="D72" s="336">
        <f t="shared" si="89"/>
        <v>0</v>
      </c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27"/>
      <c r="Z72" s="27"/>
    </row>
    <row r="73" spans="1:26" ht="36.75" customHeight="1" x14ac:dyDescent="0.25">
      <c r="A73" s="23" t="s">
        <v>479</v>
      </c>
      <c r="B73" s="812" t="s">
        <v>480</v>
      </c>
      <c r="C73" s="754"/>
      <c r="D73" s="336">
        <f t="shared" si="89"/>
        <v>0</v>
      </c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27"/>
      <c r="Z73" s="27"/>
    </row>
    <row r="74" spans="1:26" ht="15" customHeight="1" x14ac:dyDescent="0.25">
      <c r="A74" s="41" t="s">
        <v>407</v>
      </c>
      <c r="B74" s="849" t="s">
        <v>140</v>
      </c>
      <c r="C74" s="754"/>
      <c r="D74" s="336">
        <f t="shared" si="89"/>
        <v>0</v>
      </c>
      <c r="E74" s="342">
        <f t="shared" ref="E74:U74" si="90">SUM(E66:E73)</f>
        <v>0</v>
      </c>
      <c r="F74" s="342">
        <f t="shared" si="90"/>
        <v>0</v>
      </c>
      <c r="G74" s="342">
        <f t="shared" si="90"/>
        <v>0</v>
      </c>
      <c r="H74" s="342">
        <f t="shared" si="90"/>
        <v>0</v>
      </c>
      <c r="I74" s="342">
        <f t="shared" si="90"/>
        <v>0</v>
      </c>
      <c r="J74" s="342">
        <f t="shared" si="90"/>
        <v>0</v>
      </c>
      <c r="K74" s="342">
        <f t="shared" si="90"/>
        <v>0</v>
      </c>
      <c r="L74" s="342">
        <f t="shared" si="90"/>
        <v>0</v>
      </c>
      <c r="M74" s="342">
        <f t="shared" si="90"/>
        <v>0</v>
      </c>
      <c r="N74" s="342">
        <f t="shared" si="90"/>
        <v>0</v>
      </c>
      <c r="O74" s="342">
        <f t="shared" si="90"/>
        <v>0</v>
      </c>
      <c r="P74" s="342">
        <f t="shared" si="90"/>
        <v>0</v>
      </c>
      <c r="Q74" s="342">
        <f t="shared" si="90"/>
        <v>0</v>
      </c>
      <c r="R74" s="342">
        <f t="shared" si="90"/>
        <v>0</v>
      </c>
      <c r="S74" s="342">
        <f t="shared" si="90"/>
        <v>0</v>
      </c>
      <c r="T74" s="342">
        <f t="shared" si="90"/>
        <v>0</v>
      </c>
      <c r="U74" s="342">
        <f t="shared" si="90"/>
        <v>0</v>
      </c>
      <c r="V74" s="342"/>
      <c r="W74" s="342"/>
      <c r="X74" s="342"/>
      <c r="Y74" s="27"/>
      <c r="Z74" s="27"/>
    </row>
    <row r="75" spans="1:26" ht="14.25" customHeight="1" x14ac:dyDescent="0.25">
      <c r="A75" s="532"/>
      <c r="B75" s="533"/>
      <c r="C75" s="533"/>
      <c r="D75" s="336">
        <f t="shared" si="89"/>
        <v>0</v>
      </c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27"/>
      <c r="Z75" s="27"/>
    </row>
    <row r="76" spans="1:26" ht="15" hidden="1" customHeight="1" x14ac:dyDescent="0.25">
      <c r="A76" s="23" t="s">
        <v>481</v>
      </c>
      <c r="B76" s="812" t="s">
        <v>482</v>
      </c>
      <c r="C76" s="754"/>
      <c r="D76" s="336">
        <f t="shared" si="89"/>
        <v>0</v>
      </c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27"/>
      <c r="Z76" s="27"/>
    </row>
    <row r="77" spans="1:26" ht="15" hidden="1" customHeight="1" x14ac:dyDescent="0.25">
      <c r="A77" s="23" t="s">
        <v>483</v>
      </c>
      <c r="B77" s="812" t="s">
        <v>484</v>
      </c>
      <c r="C77" s="754"/>
      <c r="D77" s="336">
        <f t="shared" si="89"/>
        <v>0</v>
      </c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27"/>
      <c r="Z77" s="27"/>
    </row>
    <row r="78" spans="1:26" ht="15" hidden="1" customHeight="1" x14ac:dyDescent="0.25">
      <c r="A78" s="23" t="s">
        <v>485</v>
      </c>
      <c r="B78" s="812" t="s">
        <v>712</v>
      </c>
      <c r="C78" s="754"/>
      <c r="D78" s="336">
        <f t="shared" si="89"/>
        <v>0</v>
      </c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27"/>
      <c r="Z78" s="27"/>
    </row>
    <row r="79" spans="1:26" ht="23.25" hidden="1" customHeight="1" x14ac:dyDescent="0.25">
      <c r="A79" s="23" t="s">
        <v>487</v>
      </c>
      <c r="B79" s="812" t="s">
        <v>488</v>
      </c>
      <c r="C79" s="754"/>
      <c r="D79" s="336">
        <f t="shared" si="89"/>
        <v>0</v>
      </c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27"/>
      <c r="Z79" s="27"/>
    </row>
    <row r="80" spans="1:26" ht="15" customHeight="1" x14ac:dyDescent="0.25">
      <c r="A80" s="41" t="s">
        <v>408</v>
      </c>
      <c r="B80" s="849" t="s">
        <v>182</v>
      </c>
      <c r="C80" s="754"/>
      <c r="D80" s="336">
        <f t="shared" si="89"/>
        <v>0</v>
      </c>
      <c r="E80" s="342">
        <f t="shared" ref="E80:U80" si="91">SUM(E76:E79)</f>
        <v>0</v>
      </c>
      <c r="F80" s="342">
        <f t="shared" si="91"/>
        <v>0</v>
      </c>
      <c r="G80" s="342">
        <f t="shared" si="91"/>
        <v>0</v>
      </c>
      <c r="H80" s="342">
        <f t="shared" si="91"/>
        <v>0</v>
      </c>
      <c r="I80" s="342">
        <f t="shared" si="91"/>
        <v>0</v>
      </c>
      <c r="J80" s="342">
        <f t="shared" si="91"/>
        <v>0</v>
      </c>
      <c r="K80" s="342">
        <f t="shared" si="91"/>
        <v>0</v>
      </c>
      <c r="L80" s="342">
        <f t="shared" si="91"/>
        <v>0</v>
      </c>
      <c r="M80" s="342">
        <f t="shared" si="91"/>
        <v>0</v>
      </c>
      <c r="N80" s="342">
        <f t="shared" si="91"/>
        <v>0</v>
      </c>
      <c r="O80" s="342">
        <f t="shared" si="91"/>
        <v>0</v>
      </c>
      <c r="P80" s="342">
        <f t="shared" si="91"/>
        <v>0</v>
      </c>
      <c r="Q80" s="342">
        <f t="shared" si="91"/>
        <v>0</v>
      </c>
      <c r="R80" s="342">
        <f t="shared" si="91"/>
        <v>0</v>
      </c>
      <c r="S80" s="342">
        <f t="shared" si="91"/>
        <v>0</v>
      </c>
      <c r="T80" s="342">
        <f t="shared" si="91"/>
        <v>0</v>
      </c>
      <c r="U80" s="342">
        <f t="shared" si="91"/>
        <v>0</v>
      </c>
      <c r="V80" s="342"/>
      <c r="W80" s="342"/>
      <c r="X80" s="342"/>
      <c r="Y80" s="27"/>
      <c r="Z80" s="27"/>
    </row>
    <row r="81" spans="1:26" ht="14.25" customHeight="1" x14ac:dyDescent="0.25">
      <c r="A81" s="532"/>
      <c r="B81" s="533"/>
      <c r="C81" s="533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27"/>
      <c r="Z81" s="27"/>
    </row>
    <row r="82" spans="1:26" ht="15" customHeight="1" x14ac:dyDescent="0.25">
      <c r="A82" s="41" t="s">
        <v>409</v>
      </c>
      <c r="B82" s="849" t="s">
        <v>149</v>
      </c>
      <c r="C82" s="754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27"/>
      <c r="Z82" s="27"/>
    </row>
    <row r="83" spans="1:26" ht="14.25" customHeight="1" x14ac:dyDescent="0.25">
      <c r="A83" s="532"/>
      <c r="B83" s="533"/>
      <c r="C83" s="533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27"/>
      <c r="Z83" s="27"/>
    </row>
    <row r="84" spans="1:26" ht="15.75" customHeight="1" x14ac:dyDescent="0.25">
      <c r="A84" s="569" t="s">
        <v>410</v>
      </c>
      <c r="B84" s="873" t="s">
        <v>739</v>
      </c>
      <c r="C84" s="800"/>
      <c r="D84" s="570">
        <f t="shared" ref="D84:X84" si="92">+D82+D80+D74+D63+D59+D26+D24</f>
        <v>82812</v>
      </c>
      <c r="E84" s="570">
        <f t="shared" si="92"/>
        <v>432</v>
      </c>
      <c r="F84" s="570">
        <f t="shared" si="92"/>
        <v>83244</v>
      </c>
      <c r="G84" s="570">
        <f t="shared" si="92"/>
        <v>46908</v>
      </c>
      <c r="H84" s="571">
        <f t="shared" si="92"/>
        <v>306</v>
      </c>
      <c r="I84" s="570">
        <f t="shared" si="92"/>
        <v>47214</v>
      </c>
      <c r="J84" s="570">
        <f t="shared" si="92"/>
        <v>14070</v>
      </c>
      <c r="K84" s="571">
        <f t="shared" si="92"/>
        <v>126</v>
      </c>
      <c r="L84" s="570">
        <f t="shared" si="92"/>
        <v>14196</v>
      </c>
      <c r="M84" s="570">
        <f t="shared" si="92"/>
        <v>4681</v>
      </c>
      <c r="N84" s="571">
        <f t="shared" si="92"/>
        <v>0</v>
      </c>
      <c r="O84" s="570">
        <f t="shared" si="92"/>
        <v>4681</v>
      </c>
      <c r="P84" s="570">
        <f t="shared" si="92"/>
        <v>814</v>
      </c>
      <c r="Q84" s="571">
        <f t="shared" si="92"/>
        <v>0</v>
      </c>
      <c r="R84" s="570">
        <f t="shared" si="92"/>
        <v>814</v>
      </c>
      <c r="S84" s="570">
        <f t="shared" si="92"/>
        <v>5761</v>
      </c>
      <c r="T84" s="571">
        <f t="shared" si="92"/>
        <v>0</v>
      </c>
      <c r="U84" s="570">
        <f t="shared" si="92"/>
        <v>5761</v>
      </c>
      <c r="V84" s="570">
        <f t="shared" si="92"/>
        <v>10578</v>
      </c>
      <c r="W84" s="571">
        <f t="shared" si="92"/>
        <v>0</v>
      </c>
      <c r="X84" s="570">
        <f t="shared" si="92"/>
        <v>10578</v>
      </c>
      <c r="Y84" s="27"/>
      <c r="Z84" s="27"/>
    </row>
    <row r="85" spans="1:26" ht="14.25" customHeight="1" x14ac:dyDescent="0.25">
      <c r="A85" s="212"/>
      <c r="B85" s="32"/>
      <c r="C85" s="32"/>
      <c r="D85" s="57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27"/>
      <c r="Z85" s="27"/>
    </row>
    <row r="86" spans="1:26" ht="14.25" customHeight="1" x14ac:dyDescent="0.25">
      <c r="A86" s="212"/>
      <c r="B86" s="32"/>
      <c r="C86" s="32"/>
      <c r="D86" s="572"/>
      <c r="E86" s="5"/>
      <c r="F86" s="5"/>
      <c r="G86" s="572"/>
      <c r="H86" s="5"/>
      <c r="I86" s="5"/>
      <c r="J86" s="572"/>
      <c r="K86" s="5"/>
      <c r="L86" s="5"/>
      <c r="M86" s="572"/>
      <c r="N86" s="5"/>
      <c r="O86" s="5"/>
      <c r="P86" s="572"/>
      <c r="Q86" s="5"/>
      <c r="R86" s="5"/>
      <c r="S86" s="572"/>
      <c r="T86" s="5"/>
      <c r="U86" s="5"/>
      <c r="V86" s="572"/>
      <c r="W86" s="5"/>
      <c r="X86" s="5"/>
      <c r="Y86" s="27"/>
      <c r="Z86" s="27"/>
    </row>
    <row r="87" spans="1:26" ht="14.25" customHeight="1" x14ac:dyDescent="0.25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27"/>
      <c r="Z87" s="27"/>
    </row>
    <row r="88" spans="1:26" ht="14.25" customHeight="1" x14ac:dyDescent="0.25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27"/>
      <c r="Z88" s="27"/>
    </row>
    <row r="89" spans="1:26" ht="14.25" customHeight="1" x14ac:dyDescent="0.25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27"/>
      <c r="Z89" s="27"/>
    </row>
    <row r="90" spans="1:26" ht="14.25" customHeight="1" x14ac:dyDescent="0.25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27"/>
      <c r="Z90" s="27"/>
    </row>
    <row r="91" spans="1:26" ht="14.25" customHeight="1" x14ac:dyDescent="0.25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27"/>
      <c r="Z91" s="27"/>
    </row>
    <row r="92" spans="1:26" ht="14.25" customHeight="1" x14ac:dyDescent="0.25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27"/>
      <c r="Z92" s="27"/>
    </row>
    <row r="93" spans="1:26" ht="14.25" customHeight="1" x14ac:dyDescent="0.25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27"/>
      <c r="Z93" s="27"/>
    </row>
    <row r="94" spans="1:26" ht="14.25" customHeight="1" x14ac:dyDescent="0.25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27"/>
      <c r="Z94" s="27"/>
    </row>
    <row r="95" spans="1:26" ht="14.25" customHeight="1" x14ac:dyDescent="0.25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27"/>
      <c r="Z95" s="27"/>
    </row>
    <row r="96" spans="1:26" ht="14.25" customHeight="1" x14ac:dyDescent="0.25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27"/>
      <c r="Z96" s="27"/>
    </row>
    <row r="97" spans="1:26" ht="14.25" customHeight="1" x14ac:dyDescent="0.25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27"/>
      <c r="Z97" s="27"/>
    </row>
    <row r="98" spans="1:26" ht="14.25" customHeight="1" x14ac:dyDescent="0.25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27"/>
      <c r="Z98" s="27"/>
    </row>
    <row r="99" spans="1:26" ht="14.25" customHeight="1" x14ac:dyDescent="0.25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27"/>
      <c r="Z99" s="27"/>
    </row>
    <row r="100" spans="1:26" ht="14.25" customHeight="1" x14ac:dyDescent="0.25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27"/>
      <c r="Z100" s="27"/>
    </row>
    <row r="101" spans="1:2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27"/>
      <c r="Z101" s="27"/>
    </row>
    <row r="102" spans="1:2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27"/>
      <c r="Z102" s="27"/>
    </row>
    <row r="103" spans="1:2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27"/>
      <c r="Z103" s="27"/>
    </row>
    <row r="104" spans="1:2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27"/>
      <c r="Z104" s="27"/>
    </row>
    <row r="105" spans="1:2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27"/>
      <c r="Z105" s="27"/>
    </row>
    <row r="106" spans="1:2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27"/>
      <c r="Z106" s="27"/>
    </row>
    <row r="107" spans="1:2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27"/>
      <c r="Z107" s="27"/>
    </row>
    <row r="108" spans="1:2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27"/>
      <c r="Z108" s="27"/>
    </row>
    <row r="109" spans="1:2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27"/>
      <c r="Z109" s="27"/>
    </row>
    <row r="110" spans="1:2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27"/>
      <c r="Z110" s="27"/>
    </row>
    <row r="111" spans="1:2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27"/>
      <c r="Z111" s="27"/>
    </row>
    <row r="112" spans="1:2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27"/>
      <c r="Z112" s="27"/>
    </row>
    <row r="113" spans="1:2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27"/>
      <c r="Z113" s="27"/>
    </row>
    <row r="114" spans="1:2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27"/>
      <c r="Z114" s="27"/>
    </row>
    <row r="115" spans="1:2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27"/>
      <c r="Z115" s="27"/>
    </row>
    <row r="116" spans="1:2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27"/>
      <c r="Z116" s="27"/>
    </row>
    <row r="117" spans="1:2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27"/>
      <c r="Z117" s="27"/>
    </row>
    <row r="118" spans="1:2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27"/>
      <c r="Z118" s="27"/>
    </row>
    <row r="119" spans="1:2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27"/>
      <c r="Z119" s="27"/>
    </row>
    <row r="120" spans="1:2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27"/>
      <c r="Z120" s="27"/>
    </row>
    <row r="121" spans="1:2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27"/>
      <c r="Z121" s="27"/>
    </row>
    <row r="122" spans="1:2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27"/>
      <c r="Z122" s="27"/>
    </row>
    <row r="123" spans="1:2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27"/>
      <c r="Z123" s="27"/>
    </row>
    <row r="124" spans="1:2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27"/>
      <c r="Z124" s="27"/>
    </row>
    <row r="125" spans="1:2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27"/>
      <c r="Z125" s="27"/>
    </row>
    <row r="126" spans="1:2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27"/>
      <c r="Z126" s="27"/>
    </row>
    <row r="127" spans="1:2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27"/>
      <c r="Z127" s="27"/>
    </row>
    <row r="128" spans="1:2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27"/>
      <c r="Z128" s="27"/>
    </row>
    <row r="129" spans="1:2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27"/>
      <c r="Z129" s="27"/>
    </row>
    <row r="130" spans="1:2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27"/>
      <c r="Z130" s="27"/>
    </row>
    <row r="131" spans="1:2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27"/>
      <c r="Z131" s="27"/>
    </row>
    <row r="132" spans="1:2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27"/>
      <c r="Z132" s="27"/>
    </row>
    <row r="133" spans="1:2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27"/>
      <c r="Z133" s="27"/>
    </row>
    <row r="134" spans="1:2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27"/>
      <c r="Z134" s="27"/>
    </row>
    <row r="135" spans="1:2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27"/>
      <c r="Z135" s="27"/>
    </row>
    <row r="136" spans="1:2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27"/>
      <c r="Z136" s="27"/>
    </row>
    <row r="137" spans="1:2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27"/>
      <c r="Z137" s="27"/>
    </row>
    <row r="138" spans="1:2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27"/>
      <c r="Z138" s="27"/>
    </row>
    <row r="139" spans="1:2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27"/>
      <c r="Z139" s="27"/>
    </row>
    <row r="140" spans="1:2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27"/>
      <c r="Z140" s="27"/>
    </row>
    <row r="141" spans="1:2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27"/>
      <c r="Z141" s="27"/>
    </row>
    <row r="142" spans="1:2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27"/>
      <c r="Z142" s="27"/>
    </row>
    <row r="143" spans="1:2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27"/>
      <c r="Z143" s="27"/>
    </row>
    <row r="144" spans="1:2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27"/>
      <c r="Z144" s="27"/>
    </row>
    <row r="145" spans="1:2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27"/>
      <c r="Z145" s="27"/>
    </row>
    <row r="146" spans="1:2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27"/>
      <c r="Z146" s="27"/>
    </row>
    <row r="147" spans="1:2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27"/>
      <c r="Z147" s="27"/>
    </row>
    <row r="148" spans="1:2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27"/>
      <c r="Z148" s="27"/>
    </row>
    <row r="149" spans="1:2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27"/>
      <c r="Z149" s="27"/>
    </row>
    <row r="150" spans="1:2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27"/>
      <c r="Z150" s="27"/>
    </row>
    <row r="151" spans="1:2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27"/>
      <c r="Z151" s="27"/>
    </row>
    <row r="152" spans="1:2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27"/>
      <c r="Z152" s="27"/>
    </row>
    <row r="153" spans="1:2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27"/>
      <c r="Z153" s="27"/>
    </row>
    <row r="154" spans="1:2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27"/>
      <c r="Z154" s="27"/>
    </row>
    <row r="155" spans="1:2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27"/>
      <c r="Z155" s="27"/>
    </row>
    <row r="156" spans="1:2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27"/>
      <c r="Z156" s="27"/>
    </row>
    <row r="157" spans="1:2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27"/>
      <c r="Z157" s="27"/>
    </row>
    <row r="158" spans="1:2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27"/>
      <c r="Z158" s="27"/>
    </row>
    <row r="159" spans="1:2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27"/>
      <c r="Z159" s="27"/>
    </row>
    <row r="160" spans="1:2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27"/>
      <c r="Z160" s="27"/>
    </row>
    <row r="161" spans="1:2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27"/>
      <c r="Z161" s="27"/>
    </row>
    <row r="162" spans="1:2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27"/>
      <c r="Z162" s="27"/>
    </row>
    <row r="163" spans="1:2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27"/>
      <c r="Z163" s="27"/>
    </row>
    <row r="164" spans="1:2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27"/>
      <c r="Z164" s="27"/>
    </row>
    <row r="165" spans="1:2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27"/>
      <c r="Z165" s="27"/>
    </row>
    <row r="166" spans="1:2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27"/>
      <c r="Z166" s="27"/>
    </row>
    <row r="167" spans="1:2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27"/>
      <c r="Z167" s="27"/>
    </row>
    <row r="168" spans="1:2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27"/>
      <c r="Z168" s="27"/>
    </row>
    <row r="169" spans="1:2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27"/>
      <c r="Z169" s="27"/>
    </row>
    <row r="170" spans="1:2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27"/>
      <c r="Z170" s="27"/>
    </row>
    <row r="171" spans="1:2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27"/>
      <c r="Z171" s="27"/>
    </row>
    <row r="172" spans="1:2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27"/>
      <c r="Z172" s="27"/>
    </row>
    <row r="173" spans="1:2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27"/>
      <c r="Z173" s="27"/>
    </row>
    <row r="174" spans="1:2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27"/>
      <c r="Z174" s="27"/>
    </row>
    <row r="175" spans="1:2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27"/>
      <c r="Z175" s="27"/>
    </row>
    <row r="176" spans="1:2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27"/>
      <c r="Z176" s="27"/>
    </row>
    <row r="177" spans="1:2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27"/>
      <c r="Z177" s="27"/>
    </row>
    <row r="178" spans="1:2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27"/>
      <c r="Z178" s="27"/>
    </row>
    <row r="179" spans="1:2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27"/>
      <c r="Z179" s="27"/>
    </row>
    <row r="180" spans="1:2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27"/>
      <c r="Z180" s="27"/>
    </row>
    <row r="181" spans="1:2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27"/>
      <c r="Z181" s="27"/>
    </row>
    <row r="182" spans="1:2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27"/>
      <c r="Z182" s="27"/>
    </row>
    <row r="183" spans="1:2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27"/>
      <c r="Z183" s="27"/>
    </row>
    <row r="184" spans="1:2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27"/>
      <c r="Z184" s="27"/>
    </row>
    <row r="185" spans="1:2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27"/>
      <c r="Z185" s="27"/>
    </row>
    <row r="186" spans="1:2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27"/>
      <c r="Z186" s="27"/>
    </row>
    <row r="187" spans="1:2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27"/>
      <c r="Z187" s="27"/>
    </row>
    <row r="188" spans="1:2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27"/>
      <c r="Z188" s="27"/>
    </row>
    <row r="189" spans="1:2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27"/>
      <c r="Z189" s="27"/>
    </row>
    <row r="190" spans="1:2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27"/>
      <c r="Z190" s="27"/>
    </row>
    <row r="191" spans="1:2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27"/>
      <c r="Z191" s="27"/>
    </row>
    <row r="192" spans="1:2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27"/>
      <c r="Z192" s="27"/>
    </row>
    <row r="193" spans="1:2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27"/>
      <c r="Z193" s="27"/>
    </row>
    <row r="194" spans="1:2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27"/>
      <c r="Z194" s="27"/>
    </row>
    <row r="195" spans="1:2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27"/>
      <c r="Z195" s="27"/>
    </row>
    <row r="196" spans="1:2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27"/>
      <c r="Z196" s="27"/>
    </row>
    <row r="197" spans="1:2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27"/>
      <c r="Z197" s="27"/>
    </row>
    <row r="198" spans="1:2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27"/>
      <c r="Z198" s="27"/>
    </row>
    <row r="199" spans="1:2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27"/>
      <c r="Z199" s="27"/>
    </row>
    <row r="200" spans="1:2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27"/>
      <c r="Z200" s="27"/>
    </row>
    <row r="201" spans="1:2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27"/>
      <c r="Z201" s="27"/>
    </row>
    <row r="202" spans="1:2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27"/>
      <c r="Z202" s="27"/>
    </row>
    <row r="203" spans="1:2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27"/>
      <c r="Z203" s="27"/>
    </row>
    <row r="204" spans="1:2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27"/>
      <c r="Z204" s="27"/>
    </row>
    <row r="205" spans="1:2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27"/>
      <c r="Z205" s="27"/>
    </row>
    <row r="206" spans="1:2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27"/>
      <c r="Z206" s="27"/>
    </row>
    <row r="207" spans="1:2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27"/>
      <c r="Z207" s="27"/>
    </row>
    <row r="208" spans="1:2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27"/>
      <c r="Z208" s="27"/>
    </row>
    <row r="209" spans="1:2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27"/>
      <c r="Z209" s="27"/>
    </row>
    <row r="210" spans="1:2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27"/>
      <c r="Z210" s="27"/>
    </row>
    <row r="211" spans="1:2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27"/>
      <c r="Z211" s="27"/>
    </row>
    <row r="212" spans="1:2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27"/>
      <c r="Z212" s="27"/>
    </row>
    <row r="213" spans="1:2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27"/>
      <c r="Z213" s="27"/>
    </row>
    <row r="214" spans="1:2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27"/>
      <c r="Z214" s="27"/>
    </row>
    <row r="215" spans="1:2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27"/>
      <c r="Z215" s="27"/>
    </row>
    <row r="216" spans="1:2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27"/>
      <c r="Z216" s="27"/>
    </row>
    <row r="217" spans="1:2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27"/>
      <c r="Z217" s="27"/>
    </row>
    <row r="218" spans="1:2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27"/>
      <c r="Z218" s="27"/>
    </row>
    <row r="219" spans="1:2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27"/>
      <c r="Z219" s="27"/>
    </row>
    <row r="220" spans="1:2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27"/>
      <c r="Z220" s="27"/>
    </row>
    <row r="221" spans="1:2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27"/>
      <c r="Z221" s="27"/>
    </row>
    <row r="222" spans="1:2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27"/>
      <c r="Z222" s="27"/>
    </row>
    <row r="223" spans="1:2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27"/>
      <c r="Z223" s="27"/>
    </row>
    <row r="224" spans="1:2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27"/>
      <c r="Z224" s="27"/>
    </row>
    <row r="225" spans="1:2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27"/>
      <c r="Z225" s="27"/>
    </row>
    <row r="226" spans="1:2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27"/>
      <c r="Z226" s="27"/>
    </row>
    <row r="227" spans="1:2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27"/>
      <c r="Z227" s="27"/>
    </row>
    <row r="228" spans="1:2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27"/>
      <c r="Z228" s="27"/>
    </row>
    <row r="229" spans="1:2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27"/>
      <c r="Z229" s="27"/>
    </row>
    <row r="230" spans="1:2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27"/>
      <c r="Z230" s="27"/>
    </row>
    <row r="231" spans="1:2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27"/>
      <c r="Z231" s="27"/>
    </row>
    <row r="232" spans="1:2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27"/>
      <c r="Z232" s="27"/>
    </row>
    <row r="233" spans="1:2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27"/>
      <c r="Z233" s="27"/>
    </row>
    <row r="234" spans="1:2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27"/>
      <c r="Z234" s="27"/>
    </row>
    <row r="235" spans="1:2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27"/>
      <c r="Z235" s="27"/>
    </row>
    <row r="236" spans="1:2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27"/>
      <c r="Z236" s="27"/>
    </row>
    <row r="237" spans="1:2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27"/>
      <c r="Z237" s="27"/>
    </row>
    <row r="238" spans="1:2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27"/>
      <c r="Z238" s="27"/>
    </row>
    <row r="239" spans="1:2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27"/>
      <c r="Z239" s="27"/>
    </row>
    <row r="240" spans="1:2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27"/>
      <c r="Z240" s="27"/>
    </row>
    <row r="241" spans="1:2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27"/>
      <c r="Z241" s="27"/>
    </row>
    <row r="242" spans="1:2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27"/>
      <c r="Z242" s="27"/>
    </row>
    <row r="243" spans="1:2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27"/>
      <c r="Z243" s="27"/>
    </row>
    <row r="244" spans="1:2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27"/>
      <c r="Z244" s="27"/>
    </row>
    <row r="245" spans="1:2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27"/>
      <c r="Z245" s="27"/>
    </row>
    <row r="246" spans="1:2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27"/>
      <c r="Z246" s="27"/>
    </row>
    <row r="247" spans="1:2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27"/>
      <c r="Z247" s="27"/>
    </row>
    <row r="248" spans="1:2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27"/>
      <c r="Z248" s="27"/>
    </row>
    <row r="249" spans="1:2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27"/>
      <c r="Z249" s="27"/>
    </row>
    <row r="250" spans="1:2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27"/>
      <c r="Z250" s="27"/>
    </row>
    <row r="251" spans="1:2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27"/>
      <c r="Z251" s="27"/>
    </row>
    <row r="252" spans="1:2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27"/>
      <c r="Z252" s="27"/>
    </row>
    <row r="253" spans="1:2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27"/>
      <c r="Z253" s="27"/>
    </row>
    <row r="254" spans="1:2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27"/>
      <c r="Z254" s="27"/>
    </row>
    <row r="255" spans="1:2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27"/>
      <c r="Z255" s="27"/>
    </row>
    <row r="256" spans="1:2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27"/>
      <c r="Z256" s="27"/>
    </row>
    <row r="257" spans="1:2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27"/>
      <c r="Z257" s="27"/>
    </row>
    <row r="258" spans="1:2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27"/>
      <c r="Z258" s="27"/>
    </row>
    <row r="259" spans="1:2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27"/>
      <c r="Z259" s="27"/>
    </row>
    <row r="260" spans="1:2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27"/>
      <c r="Z260" s="27"/>
    </row>
    <row r="261" spans="1:2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27"/>
      <c r="Z261" s="27"/>
    </row>
    <row r="262" spans="1:2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27"/>
      <c r="Z262" s="27"/>
    </row>
    <row r="263" spans="1:2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27"/>
      <c r="Z263" s="27"/>
    </row>
    <row r="264" spans="1:2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27"/>
      <c r="Z264" s="27"/>
    </row>
    <row r="265" spans="1:2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27"/>
      <c r="Z265" s="27"/>
    </row>
    <row r="266" spans="1:2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27"/>
      <c r="Z266" s="27"/>
    </row>
    <row r="267" spans="1:2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27"/>
      <c r="Z267" s="27"/>
    </row>
    <row r="268" spans="1:2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27"/>
      <c r="Z268" s="27"/>
    </row>
    <row r="269" spans="1:2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27"/>
      <c r="Z269" s="27"/>
    </row>
    <row r="270" spans="1:2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27"/>
      <c r="Z270" s="27"/>
    </row>
    <row r="271" spans="1:2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27"/>
      <c r="Z271" s="27"/>
    </row>
    <row r="272" spans="1:2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27"/>
      <c r="Z272" s="27"/>
    </row>
    <row r="273" spans="1:2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27"/>
      <c r="Z273" s="27"/>
    </row>
    <row r="274" spans="1:2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27"/>
      <c r="Z274" s="27"/>
    </row>
    <row r="275" spans="1:2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27"/>
      <c r="Z275" s="27"/>
    </row>
    <row r="276" spans="1:2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27"/>
      <c r="Z276" s="27"/>
    </row>
    <row r="277" spans="1:2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27"/>
      <c r="Z277" s="27"/>
    </row>
    <row r="278" spans="1:2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27"/>
      <c r="Z278" s="27"/>
    </row>
    <row r="279" spans="1:2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27"/>
      <c r="Z279" s="27"/>
    </row>
    <row r="280" spans="1:2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27"/>
      <c r="Z280" s="27"/>
    </row>
    <row r="281" spans="1:2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27"/>
      <c r="Z281" s="27"/>
    </row>
    <row r="282" spans="1:2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27"/>
      <c r="Z282" s="27"/>
    </row>
    <row r="283" spans="1:2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27"/>
      <c r="Z283" s="27"/>
    </row>
    <row r="284" spans="1:2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27"/>
      <c r="Z284" s="27"/>
    </row>
    <row r="285" spans="1:2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27"/>
      <c r="Z285" s="27"/>
    </row>
    <row r="286" spans="1:2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27"/>
      <c r="Z286" s="27"/>
    </row>
    <row r="287" spans="1:2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27"/>
      <c r="Z287" s="27"/>
    </row>
    <row r="288" spans="1:2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27"/>
      <c r="Z288" s="27"/>
    </row>
    <row r="289" spans="1:2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27"/>
      <c r="Z289" s="27"/>
    </row>
    <row r="290" spans="1:2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27"/>
      <c r="Z290" s="27"/>
    </row>
    <row r="291" spans="1:2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27"/>
      <c r="Z291" s="27"/>
    </row>
    <row r="292" spans="1:2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27"/>
      <c r="Z292" s="27"/>
    </row>
    <row r="293" spans="1:2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27"/>
      <c r="Z293" s="27"/>
    </row>
    <row r="294" spans="1:2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27"/>
      <c r="Z294" s="27"/>
    </row>
    <row r="295" spans="1:2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27"/>
      <c r="Z295" s="27"/>
    </row>
    <row r="296" spans="1:2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27"/>
      <c r="Z296" s="27"/>
    </row>
    <row r="297" spans="1:2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27"/>
      <c r="Z297" s="27"/>
    </row>
    <row r="298" spans="1:2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27"/>
      <c r="Z298" s="27"/>
    </row>
    <row r="299" spans="1:2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27"/>
      <c r="Z299" s="27"/>
    </row>
    <row r="300" spans="1:2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27"/>
      <c r="Z300" s="27"/>
    </row>
    <row r="301" spans="1:2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27"/>
      <c r="Z301" s="27"/>
    </row>
    <row r="302" spans="1:2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27"/>
      <c r="Z302" s="27"/>
    </row>
    <row r="303" spans="1:2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27"/>
      <c r="Z303" s="27"/>
    </row>
    <row r="304" spans="1:2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27"/>
      <c r="Z304" s="27"/>
    </row>
    <row r="305" spans="1:2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27"/>
      <c r="Z305" s="27"/>
    </row>
    <row r="306" spans="1:2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27"/>
      <c r="Z306" s="27"/>
    </row>
    <row r="307" spans="1:2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27"/>
      <c r="Z307" s="27"/>
    </row>
    <row r="308" spans="1:2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27"/>
      <c r="Z308" s="27"/>
    </row>
    <row r="309" spans="1:2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27"/>
      <c r="Z309" s="27"/>
    </row>
    <row r="310" spans="1:2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27"/>
      <c r="Z310" s="27"/>
    </row>
    <row r="311" spans="1:2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27"/>
      <c r="Z311" s="27"/>
    </row>
    <row r="312" spans="1:2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27"/>
      <c r="Z312" s="27"/>
    </row>
    <row r="313" spans="1:2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27"/>
      <c r="Z313" s="27"/>
    </row>
    <row r="314" spans="1:2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27"/>
      <c r="Z314" s="27"/>
    </row>
    <row r="315" spans="1:2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27"/>
      <c r="Z315" s="27"/>
    </row>
    <row r="316" spans="1:2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27"/>
      <c r="Z316" s="27"/>
    </row>
    <row r="317" spans="1:2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27"/>
      <c r="Z317" s="27"/>
    </row>
    <row r="318" spans="1:2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27"/>
      <c r="Z318" s="27"/>
    </row>
    <row r="319" spans="1:2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27"/>
      <c r="Z319" s="27"/>
    </row>
    <row r="320" spans="1:2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27"/>
      <c r="Z320" s="27"/>
    </row>
    <row r="321" spans="1:2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27"/>
      <c r="Z321" s="27"/>
    </row>
    <row r="322" spans="1:2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27"/>
      <c r="Z322" s="27"/>
    </row>
    <row r="323" spans="1:2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27"/>
      <c r="Z323" s="27"/>
    </row>
    <row r="324" spans="1:2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27"/>
      <c r="Z324" s="27"/>
    </row>
    <row r="325" spans="1:2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27"/>
      <c r="Z325" s="27"/>
    </row>
    <row r="326" spans="1:2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27"/>
      <c r="Z326" s="27"/>
    </row>
    <row r="327" spans="1:2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27"/>
      <c r="Z327" s="27"/>
    </row>
    <row r="328" spans="1:2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27"/>
      <c r="Z328" s="27"/>
    </row>
    <row r="329" spans="1:2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27"/>
      <c r="Z329" s="27"/>
    </row>
    <row r="330" spans="1:2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27"/>
      <c r="Z330" s="27"/>
    </row>
    <row r="331" spans="1:2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27"/>
      <c r="Z331" s="27"/>
    </row>
    <row r="332" spans="1:2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27"/>
      <c r="Z332" s="27"/>
    </row>
    <row r="333" spans="1:2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27"/>
      <c r="Z333" s="27"/>
    </row>
    <row r="334" spans="1:2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27"/>
      <c r="Z334" s="27"/>
    </row>
    <row r="335" spans="1:2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27"/>
      <c r="Z335" s="27"/>
    </row>
    <row r="336" spans="1:2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27"/>
      <c r="Z336" s="27"/>
    </row>
    <row r="337" spans="1:2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27"/>
      <c r="Z337" s="27"/>
    </row>
    <row r="338" spans="1:2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27"/>
      <c r="Z338" s="27"/>
    </row>
    <row r="339" spans="1:2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27"/>
      <c r="Z339" s="27"/>
    </row>
    <row r="340" spans="1:2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27"/>
      <c r="Z340" s="27"/>
    </row>
    <row r="341" spans="1:2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27"/>
      <c r="Z341" s="27"/>
    </row>
    <row r="342" spans="1:2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27"/>
      <c r="Z342" s="27"/>
    </row>
    <row r="343" spans="1:2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27"/>
      <c r="Z343" s="27"/>
    </row>
    <row r="344" spans="1:2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27"/>
      <c r="Z344" s="27"/>
    </row>
    <row r="345" spans="1:2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27"/>
      <c r="Z345" s="27"/>
    </row>
    <row r="346" spans="1:2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27"/>
      <c r="Z346" s="27"/>
    </row>
    <row r="347" spans="1:2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27"/>
      <c r="Z347" s="27"/>
    </row>
    <row r="348" spans="1:2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27"/>
      <c r="Z348" s="27"/>
    </row>
    <row r="349" spans="1:2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27"/>
      <c r="Z349" s="27"/>
    </row>
    <row r="350" spans="1:2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27"/>
      <c r="Z350" s="27"/>
    </row>
    <row r="351" spans="1:2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27"/>
      <c r="Z351" s="27"/>
    </row>
    <row r="352" spans="1:2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27"/>
      <c r="Z352" s="27"/>
    </row>
    <row r="353" spans="1:2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27"/>
      <c r="Z353" s="27"/>
    </row>
    <row r="354" spans="1:2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27"/>
      <c r="Z354" s="27"/>
    </row>
    <row r="355" spans="1:2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27"/>
      <c r="Z355" s="27"/>
    </row>
    <row r="356" spans="1:2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27"/>
      <c r="Z356" s="27"/>
    </row>
    <row r="357" spans="1:2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27"/>
      <c r="Z357" s="27"/>
    </row>
    <row r="358" spans="1:2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27"/>
      <c r="Z358" s="27"/>
    </row>
    <row r="359" spans="1:2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27"/>
      <c r="Z359" s="27"/>
    </row>
    <row r="360" spans="1:2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27"/>
      <c r="Z360" s="27"/>
    </row>
    <row r="361" spans="1:2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27"/>
      <c r="Z361" s="27"/>
    </row>
    <row r="362" spans="1:2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27"/>
      <c r="Z362" s="27"/>
    </row>
    <row r="363" spans="1:2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27"/>
      <c r="Z363" s="27"/>
    </row>
    <row r="364" spans="1:2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27"/>
      <c r="Z364" s="27"/>
    </row>
    <row r="365" spans="1:2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27"/>
      <c r="Z365" s="27"/>
    </row>
    <row r="366" spans="1:2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27"/>
      <c r="Z366" s="27"/>
    </row>
    <row r="367" spans="1:2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27"/>
      <c r="Z367" s="27"/>
    </row>
    <row r="368" spans="1:2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27"/>
      <c r="Z368" s="27"/>
    </row>
    <row r="369" spans="1:2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27"/>
      <c r="Z369" s="27"/>
    </row>
    <row r="370" spans="1:2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27"/>
      <c r="Z370" s="27"/>
    </row>
    <row r="371" spans="1:2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27"/>
      <c r="Z371" s="27"/>
    </row>
    <row r="372" spans="1:2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27"/>
      <c r="Z372" s="27"/>
    </row>
    <row r="373" spans="1:2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27"/>
      <c r="Z373" s="27"/>
    </row>
    <row r="374" spans="1:2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27"/>
      <c r="Z374" s="27"/>
    </row>
    <row r="375" spans="1:2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27"/>
      <c r="Z375" s="27"/>
    </row>
    <row r="376" spans="1:2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27"/>
      <c r="Z376" s="27"/>
    </row>
    <row r="377" spans="1:2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27"/>
      <c r="Z377" s="27"/>
    </row>
    <row r="378" spans="1:2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27"/>
      <c r="Z378" s="27"/>
    </row>
    <row r="379" spans="1:2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27"/>
      <c r="Z379" s="27"/>
    </row>
    <row r="380" spans="1:2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27"/>
      <c r="Z380" s="27"/>
    </row>
    <row r="381" spans="1:2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27"/>
      <c r="Z381" s="27"/>
    </row>
    <row r="382" spans="1:2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27"/>
      <c r="Z382" s="27"/>
    </row>
    <row r="383" spans="1:2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27"/>
      <c r="Z383" s="27"/>
    </row>
    <row r="384" spans="1:2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27"/>
      <c r="Z384" s="27"/>
    </row>
    <row r="385" spans="1:2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27"/>
      <c r="Z385" s="27"/>
    </row>
    <row r="386" spans="1:2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27"/>
      <c r="Z386" s="27"/>
    </row>
    <row r="387" spans="1:2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27"/>
      <c r="Z387" s="27"/>
    </row>
    <row r="388" spans="1:2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27"/>
      <c r="Z388" s="27"/>
    </row>
    <row r="389" spans="1:2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27"/>
      <c r="Z389" s="27"/>
    </row>
    <row r="390" spans="1:2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27"/>
      <c r="Z390" s="27"/>
    </row>
    <row r="391" spans="1:2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27"/>
      <c r="Z391" s="27"/>
    </row>
    <row r="392" spans="1:2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27"/>
      <c r="Z392" s="27"/>
    </row>
    <row r="393" spans="1:2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27"/>
      <c r="Z393" s="27"/>
    </row>
    <row r="394" spans="1:2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27"/>
      <c r="Z394" s="27"/>
    </row>
    <row r="395" spans="1:2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27"/>
      <c r="Z395" s="27"/>
    </row>
    <row r="396" spans="1:2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27"/>
      <c r="Z396" s="27"/>
    </row>
    <row r="397" spans="1:2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27"/>
      <c r="Z397" s="27"/>
    </row>
    <row r="398" spans="1:2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27"/>
      <c r="Z398" s="27"/>
    </row>
    <row r="399" spans="1:2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27"/>
      <c r="Z399" s="27"/>
    </row>
    <row r="400" spans="1:2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27"/>
      <c r="Z400" s="27"/>
    </row>
    <row r="401" spans="1:2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27"/>
      <c r="Z401" s="27"/>
    </row>
    <row r="402" spans="1:2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27"/>
      <c r="Z402" s="27"/>
    </row>
    <row r="403" spans="1:2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27"/>
      <c r="Z403" s="27"/>
    </row>
    <row r="404" spans="1:2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27"/>
      <c r="Z404" s="27"/>
    </row>
    <row r="405" spans="1:2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27"/>
      <c r="Z405" s="27"/>
    </row>
    <row r="406" spans="1:2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27"/>
      <c r="Z406" s="27"/>
    </row>
    <row r="407" spans="1:2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27"/>
      <c r="Z407" s="27"/>
    </row>
    <row r="408" spans="1:2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27"/>
      <c r="Z408" s="27"/>
    </row>
    <row r="409" spans="1:2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27"/>
      <c r="Z409" s="27"/>
    </row>
    <row r="410" spans="1:2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27"/>
      <c r="Z410" s="27"/>
    </row>
    <row r="411" spans="1:2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27"/>
      <c r="Z411" s="27"/>
    </row>
    <row r="412" spans="1:2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27"/>
      <c r="Z412" s="27"/>
    </row>
    <row r="413" spans="1:2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27"/>
      <c r="Z413" s="27"/>
    </row>
    <row r="414" spans="1:2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27"/>
      <c r="Z414" s="27"/>
    </row>
    <row r="415" spans="1:2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27"/>
      <c r="Z415" s="27"/>
    </row>
    <row r="416" spans="1:2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27"/>
      <c r="Z416" s="27"/>
    </row>
    <row r="417" spans="1:2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27"/>
      <c r="Z417" s="27"/>
    </row>
    <row r="418" spans="1:2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27"/>
      <c r="Z418" s="27"/>
    </row>
    <row r="419" spans="1:2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27"/>
      <c r="Z419" s="27"/>
    </row>
    <row r="420" spans="1:2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27"/>
      <c r="Z420" s="27"/>
    </row>
    <row r="421" spans="1:2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27"/>
      <c r="Z421" s="27"/>
    </row>
    <row r="422" spans="1:2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27"/>
      <c r="Z422" s="27"/>
    </row>
    <row r="423" spans="1:2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27"/>
      <c r="Z423" s="27"/>
    </row>
    <row r="424" spans="1:2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27"/>
      <c r="Z424" s="27"/>
    </row>
    <row r="425" spans="1:2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27"/>
      <c r="Z425" s="27"/>
    </row>
    <row r="426" spans="1:2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27"/>
      <c r="Z426" s="27"/>
    </row>
    <row r="427" spans="1:2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27"/>
      <c r="Z427" s="27"/>
    </row>
    <row r="428" spans="1:2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27"/>
      <c r="Z428" s="27"/>
    </row>
    <row r="429" spans="1:2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27"/>
      <c r="Z429" s="27"/>
    </row>
    <row r="430" spans="1:2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27"/>
      <c r="Z430" s="27"/>
    </row>
    <row r="431" spans="1:2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27"/>
      <c r="Z431" s="27"/>
    </row>
    <row r="432" spans="1:2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27"/>
      <c r="Z432" s="27"/>
    </row>
    <row r="433" spans="1:2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27"/>
      <c r="Z433" s="27"/>
    </row>
    <row r="434" spans="1:2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27"/>
      <c r="Z434" s="27"/>
    </row>
    <row r="435" spans="1:2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27"/>
      <c r="Z435" s="27"/>
    </row>
    <row r="436" spans="1:2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27"/>
      <c r="Z436" s="27"/>
    </row>
    <row r="437" spans="1:2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27"/>
      <c r="Z437" s="27"/>
    </row>
    <row r="438" spans="1:2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27"/>
      <c r="Z438" s="27"/>
    </row>
    <row r="439" spans="1:2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27"/>
      <c r="Z439" s="27"/>
    </row>
    <row r="440" spans="1:2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27"/>
      <c r="Z440" s="27"/>
    </row>
    <row r="441" spans="1:2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27"/>
      <c r="Z441" s="27"/>
    </row>
    <row r="442" spans="1:2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27"/>
      <c r="Z442" s="27"/>
    </row>
    <row r="443" spans="1:2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27"/>
      <c r="Z443" s="27"/>
    </row>
    <row r="444" spans="1:2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27"/>
      <c r="Z444" s="27"/>
    </row>
    <row r="445" spans="1:2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27"/>
      <c r="Z445" s="27"/>
    </row>
    <row r="446" spans="1:2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27"/>
      <c r="Z446" s="27"/>
    </row>
    <row r="447" spans="1:2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27"/>
      <c r="Z447" s="27"/>
    </row>
    <row r="448" spans="1:2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27"/>
      <c r="Z448" s="27"/>
    </row>
    <row r="449" spans="1:2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27"/>
      <c r="Z449" s="27"/>
    </row>
    <row r="450" spans="1:2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27"/>
      <c r="Z450" s="27"/>
    </row>
    <row r="451" spans="1:2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27"/>
      <c r="Z451" s="27"/>
    </row>
    <row r="452" spans="1:2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27"/>
      <c r="Z452" s="27"/>
    </row>
    <row r="453" spans="1:2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27"/>
      <c r="Z453" s="27"/>
    </row>
    <row r="454" spans="1:2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27"/>
      <c r="Z454" s="27"/>
    </row>
    <row r="455" spans="1:2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27"/>
      <c r="Z455" s="27"/>
    </row>
    <row r="456" spans="1:2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27"/>
      <c r="Z456" s="27"/>
    </row>
    <row r="457" spans="1:2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27"/>
      <c r="Z457" s="27"/>
    </row>
    <row r="458" spans="1:2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27"/>
      <c r="Z458" s="27"/>
    </row>
    <row r="459" spans="1:2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27"/>
      <c r="Z459" s="27"/>
    </row>
    <row r="460" spans="1:2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27"/>
      <c r="Z460" s="27"/>
    </row>
    <row r="461" spans="1:2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27"/>
      <c r="Z461" s="27"/>
    </row>
    <row r="462" spans="1:2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27"/>
      <c r="Z462" s="27"/>
    </row>
    <row r="463" spans="1:2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27"/>
      <c r="Z463" s="27"/>
    </row>
    <row r="464" spans="1:2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27"/>
      <c r="Z464" s="27"/>
    </row>
    <row r="465" spans="1:2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27"/>
      <c r="Z465" s="27"/>
    </row>
    <row r="466" spans="1:2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27"/>
      <c r="Z466" s="27"/>
    </row>
    <row r="467" spans="1:2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27"/>
      <c r="Z467" s="27"/>
    </row>
    <row r="468" spans="1:2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27"/>
      <c r="Z468" s="27"/>
    </row>
    <row r="469" spans="1:2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27"/>
      <c r="Z469" s="27"/>
    </row>
    <row r="470" spans="1:2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27"/>
      <c r="Z470" s="27"/>
    </row>
    <row r="471" spans="1:2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27"/>
      <c r="Z471" s="27"/>
    </row>
    <row r="472" spans="1:2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27"/>
      <c r="Z472" s="27"/>
    </row>
    <row r="473" spans="1:2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27"/>
      <c r="Z473" s="27"/>
    </row>
    <row r="474" spans="1:2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27"/>
      <c r="Z474" s="27"/>
    </row>
    <row r="475" spans="1:2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27"/>
      <c r="Z475" s="27"/>
    </row>
    <row r="476" spans="1:2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27"/>
      <c r="Z476" s="27"/>
    </row>
    <row r="477" spans="1:2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27"/>
      <c r="Z477" s="27"/>
    </row>
    <row r="478" spans="1:2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27"/>
      <c r="Z478" s="27"/>
    </row>
    <row r="479" spans="1:2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27"/>
      <c r="Z479" s="27"/>
    </row>
    <row r="480" spans="1:2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27"/>
      <c r="Z480" s="27"/>
    </row>
    <row r="481" spans="1:2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27"/>
      <c r="Z481" s="27"/>
    </row>
    <row r="482" spans="1:2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27"/>
      <c r="Z482" s="27"/>
    </row>
    <row r="483" spans="1:2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27"/>
      <c r="Z483" s="27"/>
    </row>
    <row r="484" spans="1:2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27"/>
      <c r="Z484" s="27"/>
    </row>
    <row r="485" spans="1:2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27"/>
      <c r="Z485" s="27"/>
    </row>
    <row r="486" spans="1:2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27"/>
      <c r="Z486" s="27"/>
    </row>
    <row r="487" spans="1:2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27"/>
      <c r="Z487" s="27"/>
    </row>
    <row r="488" spans="1:2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27"/>
      <c r="Z488" s="27"/>
    </row>
    <row r="489" spans="1:2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27"/>
      <c r="Z489" s="27"/>
    </row>
    <row r="490" spans="1:2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27"/>
      <c r="Z490" s="27"/>
    </row>
    <row r="491" spans="1:2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27"/>
      <c r="Z491" s="27"/>
    </row>
    <row r="492" spans="1:2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27"/>
      <c r="Z492" s="27"/>
    </row>
    <row r="493" spans="1:2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27"/>
      <c r="Z493" s="27"/>
    </row>
    <row r="494" spans="1:2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27"/>
      <c r="Z494" s="27"/>
    </row>
    <row r="495" spans="1:2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27"/>
      <c r="Z495" s="27"/>
    </row>
    <row r="496" spans="1:2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27"/>
      <c r="Z496" s="27"/>
    </row>
    <row r="497" spans="1:2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27"/>
      <c r="Z497" s="27"/>
    </row>
    <row r="498" spans="1:2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27"/>
      <c r="Z498" s="27"/>
    </row>
    <row r="499" spans="1:2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27"/>
      <c r="Z499" s="27"/>
    </row>
    <row r="500" spans="1:2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27"/>
      <c r="Z500" s="27"/>
    </row>
    <row r="501" spans="1:2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27"/>
      <c r="Z501" s="27"/>
    </row>
    <row r="502" spans="1:2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27"/>
      <c r="Z502" s="27"/>
    </row>
    <row r="503" spans="1:2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27"/>
      <c r="Z503" s="27"/>
    </row>
    <row r="504" spans="1:2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27"/>
      <c r="Z504" s="27"/>
    </row>
    <row r="505" spans="1:2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27"/>
      <c r="Z505" s="27"/>
    </row>
    <row r="506" spans="1:2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27"/>
      <c r="Z506" s="27"/>
    </row>
    <row r="507" spans="1:2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27"/>
      <c r="Z507" s="27"/>
    </row>
    <row r="508" spans="1:2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27"/>
      <c r="Z508" s="27"/>
    </row>
    <row r="509" spans="1:2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27"/>
      <c r="Z509" s="27"/>
    </row>
    <row r="510" spans="1:2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27"/>
      <c r="Z510" s="27"/>
    </row>
    <row r="511" spans="1:2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27"/>
      <c r="Z511" s="27"/>
    </row>
    <row r="512" spans="1:2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27"/>
      <c r="Z512" s="27"/>
    </row>
    <row r="513" spans="1:2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27"/>
      <c r="Z513" s="27"/>
    </row>
    <row r="514" spans="1:2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27"/>
      <c r="Z514" s="27"/>
    </row>
    <row r="515" spans="1:2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27"/>
      <c r="Z515" s="27"/>
    </row>
    <row r="516" spans="1:2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27"/>
      <c r="Z516" s="27"/>
    </row>
    <row r="517" spans="1:2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27"/>
      <c r="Z517" s="27"/>
    </row>
    <row r="518" spans="1:2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27"/>
      <c r="Z518" s="27"/>
    </row>
    <row r="519" spans="1:2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27"/>
      <c r="Z519" s="27"/>
    </row>
    <row r="520" spans="1:2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27"/>
      <c r="Z520" s="27"/>
    </row>
    <row r="521" spans="1:2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27"/>
      <c r="Z521" s="27"/>
    </row>
    <row r="522" spans="1:2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27"/>
      <c r="Z522" s="27"/>
    </row>
    <row r="523" spans="1:2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27"/>
      <c r="Z523" s="27"/>
    </row>
    <row r="524" spans="1:2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27"/>
      <c r="Z524" s="27"/>
    </row>
    <row r="525" spans="1:2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27"/>
      <c r="Z525" s="27"/>
    </row>
    <row r="526" spans="1:2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27"/>
      <c r="Z526" s="27"/>
    </row>
    <row r="527" spans="1:2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27"/>
      <c r="Z527" s="27"/>
    </row>
    <row r="528" spans="1:2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27"/>
      <c r="Z528" s="27"/>
    </row>
    <row r="529" spans="1:2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27"/>
      <c r="Z529" s="27"/>
    </row>
    <row r="530" spans="1:2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27"/>
      <c r="Z530" s="27"/>
    </row>
    <row r="531" spans="1:2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27"/>
      <c r="Z531" s="27"/>
    </row>
    <row r="532" spans="1:2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27"/>
      <c r="Z532" s="27"/>
    </row>
    <row r="533" spans="1:2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27"/>
      <c r="Z533" s="27"/>
    </row>
    <row r="534" spans="1:2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27"/>
      <c r="Z534" s="27"/>
    </row>
    <row r="535" spans="1:2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27"/>
      <c r="Z535" s="27"/>
    </row>
    <row r="536" spans="1:2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27"/>
      <c r="Z536" s="27"/>
    </row>
    <row r="537" spans="1:2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27"/>
      <c r="Z537" s="27"/>
    </row>
    <row r="538" spans="1:2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27"/>
      <c r="Z538" s="27"/>
    </row>
    <row r="539" spans="1:2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27"/>
      <c r="Z539" s="27"/>
    </row>
    <row r="540" spans="1:2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27"/>
      <c r="Z540" s="27"/>
    </row>
    <row r="541" spans="1:2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27"/>
      <c r="Z541" s="27"/>
    </row>
    <row r="542" spans="1:2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27"/>
      <c r="Z542" s="27"/>
    </row>
    <row r="543" spans="1:2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27"/>
      <c r="Z543" s="27"/>
    </row>
    <row r="544" spans="1:2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27"/>
      <c r="Z544" s="27"/>
    </row>
    <row r="545" spans="1:2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27"/>
      <c r="Z545" s="27"/>
    </row>
    <row r="546" spans="1:2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27"/>
      <c r="Z546" s="27"/>
    </row>
    <row r="547" spans="1:2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27"/>
      <c r="Z547" s="27"/>
    </row>
    <row r="548" spans="1:2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27"/>
      <c r="Z548" s="27"/>
    </row>
    <row r="549" spans="1:2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27"/>
      <c r="Z549" s="27"/>
    </row>
    <row r="550" spans="1:2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27"/>
      <c r="Z550" s="27"/>
    </row>
    <row r="551" spans="1:2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27"/>
      <c r="Z551" s="27"/>
    </row>
    <row r="552" spans="1:2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27"/>
      <c r="Z552" s="27"/>
    </row>
    <row r="553" spans="1:2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27"/>
      <c r="Z553" s="27"/>
    </row>
    <row r="554" spans="1:2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27"/>
      <c r="Z554" s="27"/>
    </row>
    <row r="555" spans="1:2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27"/>
      <c r="Z555" s="27"/>
    </row>
    <row r="556" spans="1:2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27"/>
      <c r="Z556" s="27"/>
    </row>
    <row r="557" spans="1:2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27"/>
      <c r="Z557" s="27"/>
    </row>
    <row r="558" spans="1:2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27"/>
      <c r="Z558" s="27"/>
    </row>
    <row r="559" spans="1:2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27"/>
      <c r="Z559" s="27"/>
    </row>
    <row r="560" spans="1:2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27"/>
      <c r="Z560" s="27"/>
    </row>
    <row r="561" spans="1:2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27"/>
      <c r="Z561" s="27"/>
    </row>
    <row r="562" spans="1:2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27"/>
      <c r="Z562" s="27"/>
    </row>
    <row r="563" spans="1:2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27"/>
      <c r="Z563" s="27"/>
    </row>
    <row r="564" spans="1:2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27"/>
      <c r="Z564" s="27"/>
    </row>
    <row r="565" spans="1:2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27"/>
      <c r="Z565" s="27"/>
    </row>
    <row r="566" spans="1:2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27"/>
      <c r="Z566" s="27"/>
    </row>
    <row r="567" spans="1:2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27"/>
      <c r="Z567" s="27"/>
    </row>
    <row r="568" spans="1:2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27"/>
      <c r="Z568" s="27"/>
    </row>
    <row r="569" spans="1:2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27"/>
      <c r="Z569" s="27"/>
    </row>
    <row r="570" spans="1:2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27"/>
      <c r="Z570" s="27"/>
    </row>
    <row r="571" spans="1:2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27"/>
      <c r="Z571" s="27"/>
    </row>
    <row r="572" spans="1:2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27"/>
      <c r="Z572" s="27"/>
    </row>
    <row r="573" spans="1:2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27"/>
      <c r="Z573" s="27"/>
    </row>
    <row r="574" spans="1:2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27"/>
      <c r="Z574" s="27"/>
    </row>
    <row r="575" spans="1:2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27"/>
      <c r="Z575" s="27"/>
    </row>
    <row r="576" spans="1:2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27"/>
      <c r="Z576" s="27"/>
    </row>
    <row r="577" spans="1:2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27"/>
      <c r="Z577" s="27"/>
    </row>
    <row r="578" spans="1:2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27"/>
      <c r="Z578" s="27"/>
    </row>
    <row r="579" spans="1:2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27"/>
      <c r="Z579" s="27"/>
    </row>
    <row r="580" spans="1:2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27"/>
      <c r="Z580" s="27"/>
    </row>
    <row r="581" spans="1:2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27"/>
      <c r="Z581" s="27"/>
    </row>
    <row r="582" spans="1:2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27"/>
      <c r="Z582" s="27"/>
    </row>
    <row r="583" spans="1:2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27"/>
      <c r="Z583" s="27"/>
    </row>
    <row r="584" spans="1:2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27"/>
      <c r="Z584" s="27"/>
    </row>
    <row r="585" spans="1:2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27"/>
      <c r="Z585" s="27"/>
    </row>
    <row r="586" spans="1:2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27"/>
      <c r="Z586" s="27"/>
    </row>
    <row r="587" spans="1:2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27"/>
      <c r="Z587" s="27"/>
    </row>
    <row r="588" spans="1:2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27"/>
      <c r="Z588" s="27"/>
    </row>
    <row r="589" spans="1:2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27"/>
      <c r="Z589" s="27"/>
    </row>
    <row r="590" spans="1:2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27"/>
      <c r="Z590" s="27"/>
    </row>
    <row r="591" spans="1:2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27"/>
      <c r="Z591" s="27"/>
    </row>
    <row r="592" spans="1:2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27"/>
      <c r="Z592" s="27"/>
    </row>
    <row r="593" spans="1:2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27"/>
      <c r="Z593" s="27"/>
    </row>
    <row r="594" spans="1:2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27"/>
      <c r="Z594" s="27"/>
    </row>
    <row r="595" spans="1:2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27"/>
      <c r="Z595" s="27"/>
    </row>
    <row r="596" spans="1:2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27"/>
      <c r="Z596" s="27"/>
    </row>
    <row r="597" spans="1:2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27"/>
      <c r="Z597" s="27"/>
    </row>
    <row r="598" spans="1:2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27"/>
      <c r="Z598" s="27"/>
    </row>
    <row r="599" spans="1:2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27"/>
      <c r="Z599" s="27"/>
    </row>
    <row r="600" spans="1:2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27"/>
      <c r="Z600" s="27"/>
    </row>
    <row r="601" spans="1:2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27"/>
      <c r="Z601" s="27"/>
    </row>
    <row r="602" spans="1:2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27"/>
      <c r="Z602" s="27"/>
    </row>
    <row r="603" spans="1:2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27"/>
      <c r="Z603" s="27"/>
    </row>
    <row r="604" spans="1:2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27"/>
      <c r="Z604" s="27"/>
    </row>
    <row r="605" spans="1:2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27"/>
      <c r="Z605" s="27"/>
    </row>
    <row r="606" spans="1:2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27"/>
      <c r="Z606" s="27"/>
    </row>
    <row r="607" spans="1:2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27"/>
      <c r="Z607" s="27"/>
    </row>
    <row r="608" spans="1:2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27"/>
      <c r="Z608" s="27"/>
    </row>
    <row r="609" spans="1:2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27"/>
      <c r="Z609" s="27"/>
    </row>
    <row r="610" spans="1:2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27"/>
      <c r="Z610" s="27"/>
    </row>
    <row r="611" spans="1:2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27"/>
      <c r="Z611" s="27"/>
    </row>
    <row r="612" spans="1:2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27"/>
      <c r="Z612" s="27"/>
    </row>
    <row r="613" spans="1:2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27"/>
      <c r="Z613" s="27"/>
    </row>
    <row r="614" spans="1:2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27"/>
      <c r="Z614" s="27"/>
    </row>
    <row r="615" spans="1:2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27"/>
      <c r="Z615" s="27"/>
    </row>
    <row r="616" spans="1:2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27"/>
      <c r="Z616" s="27"/>
    </row>
    <row r="617" spans="1:2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27"/>
      <c r="Z617" s="27"/>
    </row>
    <row r="618" spans="1:2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27"/>
      <c r="Z618" s="27"/>
    </row>
    <row r="619" spans="1:2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27"/>
      <c r="Z619" s="27"/>
    </row>
    <row r="620" spans="1:2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27"/>
      <c r="Z620" s="27"/>
    </row>
    <row r="621" spans="1:2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27"/>
      <c r="Z621" s="27"/>
    </row>
    <row r="622" spans="1:2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27"/>
      <c r="Z622" s="27"/>
    </row>
    <row r="623" spans="1:2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27"/>
      <c r="Z623" s="27"/>
    </row>
    <row r="624" spans="1:2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27"/>
      <c r="Z624" s="27"/>
    </row>
    <row r="625" spans="1:2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27"/>
      <c r="Z625" s="27"/>
    </row>
    <row r="626" spans="1:2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27"/>
      <c r="Z626" s="27"/>
    </row>
    <row r="627" spans="1:2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27"/>
      <c r="Z627" s="27"/>
    </row>
    <row r="628" spans="1:2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27"/>
      <c r="Z628" s="27"/>
    </row>
    <row r="629" spans="1:2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27"/>
      <c r="Z629" s="27"/>
    </row>
    <row r="630" spans="1:2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27"/>
      <c r="Z630" s="27"/>
    </row>
    <row r="631" spans="1:2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27"/>
      <c r="Z631" s="27"/>
    </row>
    <row r="632" spans="1:2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27"/>
      <c r="Z632" s="27"/>
    </row>
    <row r="633" spans="1:2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27"/>
      <c r="Z633" s="27"/>
    </row>
    <row r="634" spans="1:2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27"/>
      <c r="Z634" s="27"/>
    </row>
    <row r="635" spans="1:2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27"/>
      <c r="Z635" s="27"/>
    </row>
    <row r="636" spans="1:2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27"/>
      <c r="Z636" s="27"/>
    </row>
    <row r="637" spans="1:2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27"/>
      <c r="Z637" s="27"/>
    </row>
    <row r="638" spans="1:2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27"/>
      <c r="Z638" s="27"/>
    </row>
    <row r="639" spans="1:2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27"/>
      <c r="Z639" s="27"/>
    </row>
    <row r="640" spans="1:2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27"/>
      <c r="Z640" s="27"/>
    </row>
    <row r="641" spans="1:2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27"/>
      <c r="Z641" s="27"/>
    </row>
    <row r="642" spans="1:2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27"/>
      <c r="Z642" s="27"/>
    </row>
    <row r="643" spans="1:2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27"/>
      <c r="Z643" s="27"/>
    </row>
    <row r="644" spans="1:2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27"/>
      <c r="Z644" s="27"/>
    </row>
    <row r="645" spans="1:2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27"/>
      <c r="Z645" s="27"/>
    </row>
    <row r="646" spans="1:2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27"/>
      <c r="Z646" s="27"/>
    </row>
    <row r="647" spans="1:2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27"/>
      <c r="Z647" s="27"/>
    </row>
    <row r="648" spans="1:2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27"/>
      <c r="Z648" s="27"/>
    </row>
    <row r="649" spans="1:2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27"/>
      <c r="Z649" s="27"/>
    </row>
    <row r="650" spans="1:2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27"/>
      <c r="Z650" s="27"/>
    </row>
    <row r="651" spans="1:2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27"/>
      <c r="Z651" s="27"/>
    </row>
    <row r="652" spans="1:2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27"/>
      <c r="Z652" s="27"/>
    </row>
    <row r="653" spans="1:2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27"/>
      <c r="Z653" s="27"/>
    </row>
    <row r="654" spans="1:2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27"/>
      <c r="Z654" s="27"/>
    </row>
    <row r="655" spans="1:2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27"/>
      <c r="Z655" s="27"/>
    </row>
    <row r="656" spans="1:2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27"/>
      <c r="Z656" s="27"/>
    </row>
    <row r="657" spans="1:2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27"/>
      <c r="Z657" s="27"/>
    </row>
    <row r="658" spans="1:2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27"/>
      <c r="Z658" s="27"/>
    </row>
    <row r="659" spans="1:2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27"/>
      <c r="Z659" s="27"/>
    </row>
    <row r="660" spans="1:2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27"/>
      <c r="Z660" s="27"/>
    </row>
    <row r="661" spans="1:2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27"/>
      <c r="Z661" s="27"/>
    </row>
    <row r="662" spans="1:2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27"/>
      <c r="Z662" s="27"/>
    </row>
    <row r="663" spans="1:2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27"/>
      <c r="Z663" s="27"/>
    </row>
    <row r="664" spans="1:2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27"/>
      <c r="Z664" s="27"/>
    </row>
    <row r="665" spans="1:2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27"/>
      <c r="Z665" s="27"/>
    </row>
    <row r="666" spans="1:2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27"/>
      <c r="Z666" s="27"/>
    </row>
    <row r="667" spans="1:2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27"/>
      <c r="Z667" s="27"/>
    </row>
    <row r="668" spans="1:2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27"/>
      <c r="Z668" s="27"/>
    </row>
    <row r="669" spans="1:2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27"/>
      <c r="Z669" s="27"/>
    </row>
    <row r="670" spans="1:2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27"/>
      <c r="Z670" s="27"/>
    </row>
    <row r="671" spans="1:2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27"/>
      <c r="Z671" s="27"/>
    </row>
    <row r="672" spans="1:2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27"/>
      <c r="Z672" s="27"/>
    </row>
    <row r="673" spans="1:2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27"/>
      <c r="Z673" s="27"/>
    </row>
    <row r="674" spans="1:2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27"/>
      <c r="Z674" s="27"/>
    </row>
    <row r="675" spans="1:2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27"/>
      <c r="Z675" s="27"/>
    </row>
    <row r="676" spans="1:2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27"/>
      <c r="Z676" s="27"/>
    </row>
    <row r="677" spans="1:2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27"/>
      <c r="Z677" s="27"/>
    </row>
    <row r="678" spans="1:2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27"/>
      <c r="Z678" s="27"/>
    </row>
    <row r="679" spans="1:2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27"/>
      <c r="Z679" s="27"/>
    </row>
    <row r="680" spans="1:2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27"/>
      <c r="Z680" s="27"/>
    </row>
    <row r="681" spans="1:2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27"/>
      <c r="Z681" s="27"/>
    </row>
    <row r="682" spans="1:2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27"/>
      <c r="Z682" s="27"/>
    </row>
    <row r="683" spans="1:2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27"/>
      <c r="Z683" s="27"/>
    </row>
    <row r="684" spans="1:2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27"/>
      <c r="Z684" s="27"/>
    </row>
    <row r="685" spans="1:2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27"/>
      <c r="Z685" s="27"/>
    </row>
    <row r="686" spans="1:2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27"/>
      <c r="Z686" s="27"/>
    </row>
    <row r="687" spans="1:2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27"/>
      <c r="Z687" s="27"/>
    </row>
    <row r="688" spans="1:2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27"/>
      <c r="Z688" s="27"/>
    </row>
    <row r="689" spans="1:2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27"/>
      <c r="Z689" s="27"/>
    </row>
    <row r="690" spans="1:2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27"/>
      <c r="Z690" s="27"/>
    </row>
    <row r="691" spans="1:2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27"/>
      <c r="Z691" s="27"/>
    </row>
    <row r="692" spans="1:2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27"/>
      <c r="Z692" s="27"/>
    </row>
    <row r="693" spans="1:2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27"/>
      <c r="Z693" s="27"/>
    </row>
    <row r="694" spans="1:2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27"/>
      <c r="Z694" s="27"/>
    </row>
    <row r="695" spans="1:2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27"/>
      <c r="Z695" s="27"/>
    </row>
    <row r="696" spans="1:2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27"/>
      <c r="Z696" s="27"/>
    </row>
    <row r="697" spans="1:2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27"/>
      <c r="Z697" s="27"/>
    </row>
    <row r="698" spans="1:2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27"/>
      <c r="Z698" s="27"/>
    </row>
    <row r="699" spans="1:2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27"/>
      <c r="Z699" s="27"/>
    </row>
    <row r="700" spans="1:2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27"/>
      <c r="Z700" s="27"/>
    </row>
    <row r="701" spans="1:2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27"/>
      <c r="Z701" s="27"/>
    </row>
    <row r="702" spans="1:2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27"/>
      <c r="Z702" s="27"/>
    </row>
    <row r="703" spans="1:2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27"/>
      <c r="Z703" s="27"/>
    </row>
    <row r="704" spans="1:2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27"/>
      <c r="Z704" s="27"/>
    </row>
    <row r="705" spans="1:2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27"/>
      <c r="Z705" s="27"/>
    </row>
    <row r="706" spans="1:2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27"/>
      <c r="Z706" s="27"/>
    </row>
    <row r="707" spans="1:2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27"/>
      <c r="Z707" s="27"/>
    </row>
    <row r="708" spans="1:2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27"/>
      <c r="Z708" s="27"/>
    </row>
    <row r="709" spans="1:2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27"/>
      <c r="Z709" s="27"/>
    </row>
    <row r="710" spans="1:2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27"/>
      <c r="Z710" s="27"/>
    </row>
    <row r="711" spans="1:2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27"/>
      <c r="Z711" s="27"/>
    </row>
    <row r="712" spans="1:2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27"/>
      <c r="Z712" s="27"/>
    </row>
    <row r="713" spans="1:2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27"/>
      <c r="Z713" s="27"/>
    </row>
    <row r="714" spans="1:2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27"/>
      <c r="Z714" s="27"/>
    </row>
    <row r="715" spans="1:2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27"/>
      <c r="Z715" s="27"/>
    </row>
    <row r="716" spans="1:2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27"/>
      <c r="Z716" s="27"/>
    </row>
    <row r="717" spans="1:2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27"/>
      <c r="Z717" s="27"/>
    </row>
    <row r="718" spans="1:2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27"/>
      <c r="Z718" s="27"/>
    </row>
    <row r="719" spans="1:2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27"/>
      <c r="Z719" s="27"/>
    </row>
    <row r="720" spans="1:2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27"/>
      <c r="Z720" s="27"/>
    </row>
    <row r="721" spans="1:2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27"/>
      <c r="Z721" s="27"/>
    </row>
    <row r="722" spans="1:2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27"/>
      <c r="Z722" s="27"/>
    </row>
    <row r="723" spans="1:2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27"/>
      <c r="Z723" s="27"/>
    </row>
    <row r="724" spans="1:2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27"/>
      <c r="Z724" s="27"/>
    </row>
    <row r="725" spans="1:2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27"/>
      <c r="Z725" s="27"/>
    </row>
    <row r="726" spans="1:2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27"/>
      <c r="Z726" s="27"/>
    </row>
    <row r="727" spans="1:2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27"/>
      <c r="Z727" s="27"/>
    </row>
    <row r="728" spans="1:2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27"/>
      <c r="Z728" s="27"/>
    </row>
    <row r="729" spans="1:2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27"/>
      <c r="Z729" s="27"/>
    </row>
    <row r="730" spans="1:2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27"/>
      <c r="Z730" s="27"/>
    </row>
    <row r="731" spans="1:2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27"/>
      <c r="Z731" s="27"/>
    </row>
    <row r="732" spans="1:2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27"/>
      <c r="Z732" s="27"/>
    </row>
    <row r="733" spans="1:2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27"/>
      <c r="Z733" s="27"/>
    </row>
    <row r="734" spans="1:2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27"/>
      <c r="Z734" s="27"/>
    </row>
    <row r="735" spans="1:2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27"/>
      <c r="Z735" s="27"/>
    </row>
    <row r="736" spans="1:2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27"/>
      <c r="Z736" s="27"/>
    </row>
    <row r="737" spans="1:2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27"/>
      <c r="Z737" s="27"/>
    </row>
    <row r="738" spans="1:2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27"/>
      <c r="Z738" s="27"/>
    </row>
    <row r="739" spans="1:2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27"/>
      <c r="Z739" s="27"/>
    </row>
    <row r="740" spans="1:2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27"/>
      <c r="Z740" s="27"/>
    </row>
    <row r="741" spans="1:2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27"/>
      <c r="Z741" s="27"/>
    </row>
    <row r="742" spans="1:2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27"/>
      <c r="Z742" s="27"/>
    </row>
    <row r="743" spans="1:2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27"/>
      <c r="Z743" s="27"/>
    </row>
    <row r="744" spans="1:2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27"/>
      <c r="Z744" s="27"/>
    </row>
    <row r="745" spans="1:2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27"/>
      <c r="Z745" s="27"/>
    </row>
    <row r="746" spans="1:2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27"/>
      <c r="Z746" s="27"/>
    </row>
    <row r="747" spans="1:2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27"/>
      <c r="Z747" s="27"/>
    </row>
    <row r="748" spans="1:2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27"/>
      <c r="Z748" s="27"/>
    </row>
    <row r="749" spans="1:2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27"/>
      <c r="Z749" s="27"/>
    </row>
    <row r="750" spans="1:2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27"/>
      <c r="Z750" s="27"/>
    </row>
    <row r="751" spans="1:2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27"/>
      <c r="Z751" s="27"/>
    </row>
    <row r="752" spans="1:2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27"/>
      <c r="Z752" s="27"/>
    </row>
    <row r="753" spans="1:2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27"/>
      <c r="Z753" s="27"/>
    </row>
    <row r="754" spans="1:2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27"/>
      <c r="Z754" s="27"/>
    </row>
    <row r="755" spans="1:2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27"/>
      <c r="Z755" s="27"/>
    </row>
    <row r="756" spans="1:2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27"/>
      <c r="Z756" s="27"/>
    </row>
    <row r="757" spans="1:2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27"/>
      <c r="Z757" s="27"/>
    </row>
    <row r="758" spans="1:2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27"/>
      <c r="Z758" s="27"/>
    </row>
    <row r="759" spans="1:2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27"/>
      <c r="Z759" s="27"/>
    </row>
    <row r="760" spans="1:2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27"/>
      <c r="Z760" s="27"/>
    </row>
    <row r="761" spans="1:2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27"/>
      <c r="Z761" s="27"/>
    </row>
    <row r="762" spans="1:2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27"/>
      <c r="Z762" s="27"/>
    </row>
    <row r="763" spans="1:2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27"/>
      <c r="Z763" s="27"/>
    </row>
    <row r="764" spans="1:2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27"/>
      <c r="Z764" s="27"/>
    </row>
    <row r="765" spans="1:2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27"/>
      <c r="Z765" s="27"/>
    </row>
    <row r="766" spans="1:2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27"/>
      <c r="Z766" s="27"/>
    </row>
    <row r="767" spans="1:2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27"/>
      <c r="Z767" s="27"/>
    </row>
    <row r="768" spans="1:2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27"/>
      <c r="Z768" s="27"/>
    </row>
    <row r="769" spans="1:2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27"/>
      <c r="Z769" s="27"/>
    </row>
    <row r="770" spans="1:2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27"/>
      <c r="Z770" s="27"/>
    </row>
    <row r="771" spans="1:2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27"/>
      <c r="Z771" s="27"/>
    </row>
    <row r="772" spans="1:2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27"/>
      <c r="Z772" s="27"/>
    </row>
    <row r="773" spans="1:2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27"/>
      <c r="Z773" s="27"/>
    </row>
    <row r="774" spans="1:2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27"/>
      <c r="Z774" s="27"/>
    </row>
    <row r="775" spans="1:2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27"/>
      <c r="Z775" s="27"/>
    </row>
    <row r="776" spans="1:2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27"/>
      <c r="Z776" s="27"/>
    </row>
    <row r="777" spans="1:2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27"/>
      <c r="Z777" s="27"/>
    </row>
    <row r="778" spans="1:2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27"/>
      <c r="Z778" s="27"/>
    </row>
    <row r="779" spans="1:2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27"/>
      <c r="Z779" s="27"/>
    </row>
    <row r="780" spans="1:2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27"/>
      <c r="Z780" s="27"/>
    </row>
    <row r="781" spans="1:2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27"/>
      <c r="Z781" s="27"/>
    </row>
    <row r="782" spans="1:2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27"/>
      <c r="Z782" s="27"/>
    </row>
    <row r="783" spans="1:2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27"/>
      <c r="Z783" s="27"/>
    </row>
    <row r="784" spans="1:2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27"/>
      <c r="Z784" s="27"/>
    </row>
    <row r="785" spans="1:2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27"/>
      <c r="Z785" s="27"/>
    </row>
    <row r="786" spans="1:2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27"/>
      <c r="Z786" s="27"/>
    </row>
    <row r="787" spans="1:2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27"/>
      <c r="Z787" s="27"/>
    </row>
    <row r="788" spans="1:2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27"/>
      <c r="Z788" s="27"/>
    </row>
    <row r="789" spans="1:2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27"/>
      <c r="Z789" s="27"/>
    </row>
    <row r="790" spans="1:2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27"/>
      <c r="Z790" s="27"/>
    </row>
    <row r="791" spans="1:2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27"/>
      <c r="Z791" s="27"/>
    </row>
    <row r="792" spans="1:2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27"/>
      <c r="Z792" s="27"/>
    </row>
    <row r="793" spans="1:2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27"/>
      <c r="Z793" s="27"/>
    </row>
    <row r="794" spans="1:2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27"/>
      <c r="Z794" s="27"/>
    </row>
    <row r="795" spans="1:2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27"/>
      <c r="Z795" s="27"/>
    </row>
    <row r="796" spans="1:2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27"/>
      <c r="Z796" s="27"/>
    </row>
    <row r="797" spans="1:2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27"/>
      <c r="Z797" s="27"/>
    </row>
    <row r="798" spans="1:2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27"/>
      <c r="Z798" s="27"/>
    </row>
    <row r="799" spans="1:2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27"/>
      <c r="Z799" s="27"/>
    </row>
    <row r="800" spans="1:2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27"/>
      <c r="Z800" s="27"/>
    </row>
    <row r="801" spans="1:2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27"/>
      <c r="Z801" s="27"/>
    </row>
    <row r="802" spans="1:2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27"/>
      <c r="Z802" s="27"/>
    </row>
    <row r="803" spans="1:2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27"/>
      <c r="Z803" s="27"/>
    </row>
    <row r="804" spans="1:2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27"/>
      <c r="Z804" s="27"/>
    </row>
    <row r="805" spans="1:2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27"/>
      <c r="Z805" s="27"/>
    </row>
    <row r="806" spans="1:2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27"/>
      <c r="Z806" s="27"/>
    </row>
    <row r="807" spans="1:2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27"/>
      <c r="Z807" s="27"/>
    </row>
    <row r="808" spans="1:2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27"/>
      <c r="Z808" s="27"/>
    </row>
    <row r="809" spans="1:2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27"/>
      <c r="Z809" s="27"/>
    </row>
    <row r="810" spans="1:2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27"/>
      <c r="Z810" s="27"/>
    </row>
    <row r="811" spans="1:2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27"/>
      <c r="Z811" s="27"/>
    </row>
    <row r="812" spans="1:2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27"/>
      <c r="Z812" s="27"/>
    </row>
    <row r="813" spans="1:2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27"/>
      <c r="Z813" s="27"/>
    </row>
    <row r="814" spans="1:2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27"/>
      <c r="Z814" s="27"/>
    </row>
    <row r="815" spans="1:2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27"/>
      <c r="Z815" s="27"/>
    </row>
    <row r="816" spans="1:2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27"/>
      <c r="Z816" s="27"/>
    </row>
    <row r="817" spans="1:2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27"/>
      <c r="Z817" s="27"/>
    </row>
    <row r="818" spans="1:2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27"/>
      <c r="Z818" s="27"/>
    </row>
    <row r="819" spans="1:2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27"/>
      <c r="Z819" s="27"/>
    </row>
    <row r="820" spans="1:2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27"/>
      <c r="Z820" s="27"/>
    </row>
    <row r="821" spans="1:2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27"/>
      <c r="Z821" s="27"/>
    </row>
    <row r="822" spans="1:2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27"/>
      <c r="Z822" s="27"/>
    </row>
    <row r="823" spans="1:2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27"/>
      <c r="Z823" s="27"/>
    </row>
    <row r="824" spans="1:2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27"/>
      <c r="Z824" s="27"/>
    </row>
    <row r="825" spans="1:2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27"/>
      <c r="Z825" s="27"/>
    </row>
    <row r="826" spans="1:2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27"/>
      <c r="Z826" s="27"/>
    </row>
    <row r="827" spans="1:2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27"/>
      <c r="Z827" s="27"/>
    </row>
    <row r="828" spans="1:2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27"/>
      <c r="Z828" s="27"/>
    </row>
    <row r="829" spans="1:2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27"/>
      <c r="Z829" s="27"/>
    </row>
    <row r="830" spans="1:2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27"/>
      <c r="Z830" s="27"/>
    </row>
    <row r="831" spans="1:2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27"/>
      <c r="Z831" s="27"/>
    </row>
    <row r="832" spans="1:2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27"/>
      <c r="Z832" s="27"/>
    </row>
    <row r="833" spans="1:2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27"/>
      <c r="Z833" s="27"/>
    </row>
    <row r="834" spans="1:2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27"/>
      <c r="Z834" s="27"/>
    </row>
    <row r="835" spans="1:2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27"/>
      <c r="Z835" s="27"/>
    </row>
    <row r="836" spans="1:2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27"/>
      <c r="Z836" s="27"/>
    </row>
    <row r="837" spans="1:2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27"/>
      <c r="Z837" s="27"/>
    </row>
    <row r="838" spans="1:2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27"/>
      <c r="Z838" s="27"/>
    </row>
    <row r="839" spans="1:2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27"/>
      <c r="Z839" s="27"/>
    </row>
    <row r="840" spans="1:2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27"/>
      <c r="Z840" s="27"/>
    </row>
    <row r="841" spans="1:2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27"/>
      <c r="Z841" s="27"/>
    </row>
    <row r="842" spans="1:2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27"/>
      <c r="Z842" s="27"/>
    </row>
    <row r="843" spans="1:2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27"/>
      <c r="Z843" s="27"/>
    </row>
    <row r="844" spans="1:2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27"/>
      <c r="Z844" s="27"/>
    </row>
    <row r="845" spans="1:2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27"/>
      <c r="Z845" s="27"/>
    </row>
    <row r="846" spans="1:2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27"/>
      <c r="Z846" s="27"/>
    </row>
    <row r="847" spans="1:2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27"/>
      <c r="Z847" s="27"/>
    </row>
    <row r="848" spans="1:2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27"/>
      <c r="Z848" s="27"/>
    </row>
    <row r="849" spans="1:2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27"/>
      <c r="Z849" s="27"/>
    </row>
    <row r="850" spans="1:2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27"/>
      <c r="Z850" s="27"/>
    </row>
    <row r="851" spans="1:2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27"/>
      <c r="Z851" s="27"/>
    </row>
    <row r="852" spans="1:2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27"/>
      <c r="Z852" s="27"/>
    </row>
    <row r="853" spans="1:2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27"/>
      <c r="Z853" s="27"/>
    </row>
    <row r="854" spans="1:2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27"/>
      <c r="Z854" s="27"/>
    </row>
    <row r="855" spans="1:2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27"/>
      <c r="Z855" s="27"/>
    </row>
    <row r="856" spans="1:2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27"/>
      <c r="Z856" s="27"/>
    </row>
    <row r="857" spans="1:2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27"/>
      <c r="Z857" s="27"/>
    </row>
    <row r="858" spans="1:2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27"/>
      <c r="Z858" s="27"/>
    </row>
    <row r="859" spans="1:2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27"/>
      <c r="Z859" s="27"/>
    </row>
    <row r="860" spans="1:2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27"/>
      <c r="Z860" s="27"/>
    </row>
    <row r="861" spans="1:2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27"/>
      <c r="Z861" s="27"/>
    </row>
    <row r="862" spans="1:2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27"/>
      <c r="Z862" s="27"/>
    </row>
    <row r="863" spans="1:2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27"/>
      <c r="Z863" s="27"/>
    </row>
    <row r="864" spans="1:2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27"/>
      <c r="Z864" s="27"/>
    </row>
    <row r="865" spans="1:2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27"/>
      <c r="Z865" s="27"/>
    </row>
    <row r="866" spans="1:2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27"/>
      <c r="Z866" s="27"/>
    </row>
    <row r="867" spans="1:2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27"/>
      <c r="Z867" s="27"/>
    </row>
    <row r="868" spans="1:2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27"/>
      <c r="Z868" s="27"/>
    </row>
    <row r="869" spans="1:2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27"/>
      <c r="Z869" s="27"/>
    </row>
    <row r="870" spans="1:2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27"/>
      <c r="Z870" s="27"/>
    </row>
    <row r="871" spans="1:2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27"/>
      <c r="Z871" s="27"/>
    </row>
    <row r="872" spans="1:2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27"/>
      <c r="Z872" s="27"/>
    </row>
    <row r="873" spans="1:2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27"/>
      <c r="Z873" s="27"/>
    </row>
    <row r="874" spans="1:2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27"/>
      <c r="Z874" s="27"/>
    </row>
    <row r="875" spans="1:2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27"/>
      <c r="Z875" s="27"/>
    </row>
    <row r="876" spans="1:2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27"/>
      <c r="Z876" s="27"/>
    </row>
    <row r="877" spans="1:2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27"/>
      <c r="Z877" s="27"/>
    </row>
    <row r="878" spans="1:2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27"/>
      <c r="Z878" s="27"/>
    </row>
    <row r="879" spans="1:2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27"/>
      <c r="Z879" s="27"/>
    </row>
    <row r="880" spans="1:2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27"/>
      <c r="Z880" s="27"/>
    </row>
    <row r="881" spans="1:2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27"/>
      <c r="Z881" s="27"/>
    </row>
    <row r="882" spans="1:2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27"/>
      <c r="Z882" s="27"/>
    </row>
    <row r="883" spans="1:2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27"/>
      <c r="Z883" s="27"/>
    </row>
    <row r="884" spans="1:2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27"/>
      <c r="Z884" s="27"/>
    </row>
    <row r="885" spans="1:2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27"/>
      <c r="Z885" s="27"/>
    </row>
    <row r="886" spans="1:2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27"/>
      <c r="Z886" s="27"/>
    </row>
    <row r="887" spans="1:2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27"/>
      <c r="Z887" s="27"/>
    </row>
    <row r="888" spans="1:2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27"/>
      <c r="Z888" s="27"/>
    </row>
    <row r="889" spans="1:2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27"/>
      <c r="Z889" s="27"/>
    </row>
    <row r="890" spans="1:2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27"/>
      <c r="Z890" s="27"/>
    </row>
    <row r="891" spans="1:2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27"/>
      <c r="Z891" s="27"/>
    </row>
    <row r="892" spans="1:2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27"/>
      <c r="Z892" s="27"/>
    </row>
    <row r="893" spans="1:2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27"/>
      <c r="Z893" s="27"/>
    </row>
    <row r="894" spans="1:2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27"/>
      <c r="Z894" s="27"/>
    </row>
    <row r="895" spans="1:2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27"/>
      <c r="Z895" s="27"/>
    </row>
    <row r="896" spans="1:2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27"/>
      <c r="Z896" s="27"/>
    </row>
    <row r="897" spans="1:2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27"/>
      <c r="Z897" s="27"/>
    </row>
    <row r="898" spans="1:2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27"/>
      <c r="Z898" s="27"/>
    </row>
    <row r="899" spans="1:2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27"/>
      <c r="Z899" s="27"/>
    </row>
    <row r="900" spans="1:2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27"/>
      <c r="Z900" s="27"/>
    </row>
    <row r="901" spans="1:2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27"/>
      <c r="Z901" s="27"/>
    </row>
    <row r="902" spans="1:2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27"/>
      <c r="Z902" s="27"/>
    </row>
    <row r="903" spans="1:2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27"/>
      <c r="Z903" s="27"/>
    </row>
    <row r="904" spans="1:2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27"/>
      <c r="Z904" s="27"/>
    </row>
    <row r="905" spans="1:2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27"/>
      <c r="Z905" s="27"/>
    </row>
    <row r="906" spans="1:2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27"/>
      <c r="Z906" s="27"/>
    </row>
    <row r="907" spans="1:2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27"/>
      <c r="Z907" s="27"/>
    </row>
    <row r="908" spans="1:2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27"/>
      <c r="Z908" s="27"/>
    </row>
    <row r="909" spans="1:2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27"/>
      <c r="Z909" s="27"/>
    </row>
    <row r="910" spans="1:2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27"/>
      <c r="Z910" s="27"/>
    </row>
    <row r="911" spans="1:2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27"/>
      <c r="Z911" s="27"/>
    </row>
    <row r="912" spans="1:2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27"/>
      <c r="Z912" s="27"/>
    </row>
    <row r="913" spans="1:2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27"/>
      <c r="Z913" s="27"/>
    </row>
    <row r="914" spans="1:2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27"/>
      <c r="Z914" s="27"/>
    </row>
    <row r="915" spans="1:2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27"/>
      <c r="Z915" s="27"/>
    </row>
    <row r="916" spans="1:2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27"/>
      <c r="Z916" s="27"/>
    </row>
    <row r="917" spans="1:2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27"/>
      <c r="Z917" s="27"/>
    </row>
    <row r="918" spans="1:2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27"/>
      <c r="Z918" s="27"/>
    </row>
    <row r="919" spans="1:2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27"/>
      <c r="Z919" s="27"/>
    </row>
    <row r="920" spans="1:2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27"/>
      <c r="Z920" s="27"/>
    </row>
    <row r="921" spans="1:2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27"/>
      <c r="Z921" s="27"/>
    </row>
    <row r="922" spans="1:2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27"/>
      <c r="Z922" s="27"/>
    </row>
    <row r="923" spans="1:2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27"/>
      <c r="Z923" s="27"/>
    </row>
    <row r="924" spans="1:2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27"/>
      <c r="Z924" s="27"/>
    </row>
    <row r="925" spans="1:2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27"/>
      <c r="Z925" s="27"/>
    </row>
    <row r="926" spans="1:2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27"/>
      <c r="Z926" s="27"/>
    </row>
    <row r="927" spans="1:2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27"/>
      <c r="Z927" s="27"/>
    </row>
    <row r="928" spans="1:2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27"/>
      <c r="Z928" s="27"/>
    </row>
    <row r="929" spans="1:2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27"/>
      <c r="Z929" s="27"/>
    </row>
    <row r="930" spans="1:2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27"/>
      <c r="Z930" s="27"/>
    </row>
    <row r="931" spans="1:2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27"/>
      <c r="Z931" s="27"/>
    </row>
    <row r="932" spans="1:2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27"/>
      <c r="Z932" s="27"/>
    </row>
    <row r="933" spans="1:2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27"/>
      <c r="Z933" s="27"/>
    </row>
    <row r="934" spans="1:2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27"/>
      <c r="Z934" s="27"/>
    </row>
    <row r="935" spans="1:2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27"/>
      <c r="Z935" s="27"/>
    </row>
    <row r="936" spans="1:2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27"/>
      <c r="Z936" s="27"/>
    </row>
    <row r="937" spans="1:2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27"/>
      <c r="Z937" s="27"/>
    </row>
    <row r="938" spans="1:2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27"/>
      <c r="Z938" s="27"/>
    </row>
    <row r="939" spans="1:2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27"/>
      <c r="Z939" s="27"/>
    </row>
    <row r="940" spans="1:2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27"/>
      <c r="Z940" s="27"/>
    </row>
    <row r="941" spans="1:2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27"/>
      <c r="Z941" s="27"/>
    </row>
    <row r="942" spans="1:2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27"/>
      <c r="Z942" s="27"/>
    </row>
    <row r="943" spans="1:2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27"/>
      <c r="Z943" s="27"/>
    </row>
    <row r="944" spans="1:2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27"/>
      <c r="Z944" s="27"/>
    </row>
    <row r="945" spans="1:2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27"/>
      <c r="Z945" s="27"/>
    </row>
    <row r="946" spans="1:2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27"/>
      <c r="Z946" s="27"/>
    </row>
    <row r="947" spans="1:2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27"/>
      <c r="Z947" s="27"/>
    </row>
    <row r="948" spans="1:2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27"/>
      <c r="Z948" s="27"/>
    </row>
    <row r="949" spans="1:2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27"/>
      <c r="Z949" s="27"/>
    </row>
    <row r="950" spans="1:2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27"/>
      <c r="Z950" s="27"/>
    </row>
    <row r="951" spans="1:2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27"/>
      <c r="Z951" s="27"/>
    </row>
    <row r="952" spans="1:2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27"/>
      <c r="Z952" s="27"/>
    </row>
    <row r="953" spans="1:2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27"/>
      <c r="Z953" s="27"/>
    </row>
    <row r="954" spans="1:2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27"/>
      <c r="Z954" s="27"/>
    </row>
    <row r="955" spans="1:2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27"/>
      <c r="Z955" s="27"/>
    </row>
    <row r="956" spans="1:2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27"/>
      <c r="Z956" s="27"/>
    </row>
    <row r="957" spans="1:2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27"/>
      <c r="Z957" s="27"/>
    </row>
    <row r="958" spans="1:2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27"/>
      <c r="Z958" s="27"/>
    </row>
    <row r="959" spans="1:2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27"/>
      <c r="Z959" s="27"/>
    </row>
    <row r="960" spans="1:2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27"/>
      <c r="Z960" s="27"/>
    </row>
    <row r="961" spans="1:2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27"/>
      <c r="Z961" s="27"/>
    </row>
    <row r="962" spans="1:2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27"/>
      <c r="Z962" s="27"/>
    </row>
    <row r="963" spans="1:2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27"/>
      <c r="Z963" s="27"/>
    </row>
    <row r="964" spans="1:2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27"/>
      <c r="Z964" s="27"/>
    </row>
    <row r="965" spans="1:2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27"/>
      <c r="Z965" s="27"/>
    </row>
    <row r="966" spans="1:2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27"/>
      <c r="Z966" s="27"/>
    </row>
    <row r="967" spans="1:2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27"/>
      <c r="Z967" s="27"/>
    </row>
    <row r="968" spans="1:2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27"/>
      <c r="Z968" s="27"/>
    </row>
    <row r="969" spans="1:2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27"/>
      <c r="Z969" s="27"/>
    </row>
    <row r="970" spans="1:2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27"/>
      <c r="Z970" s="27"/>
    </row>
    <row r="971" spans="1:2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27"/>
      <c r="Z971" s="27"/>
    </row>
    <row r="972" spans="1:2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27"/>
      <c r="Z972" s="27"/>
    </row>
    <row r="973" spans="1:2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27"/>
      <c r="Z973" s="27"/>
    </row>
    <row r="974" spans="1:2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27"/>
      <c r="Z974" s="27"/>
    </row>
    <row r="975" spans="1:2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27"/>
      <c r="Z975" s="27"/>
    </row>
    <row r="976" spans="1:2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27"/>
      <c r="Z976" s="27"/>
    </row>
    <row r="977" spans="1:2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27"/>
      <c r="Z977" s="27"/>
    </row>
    <row r="978" spans="1:2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27"/>
      <c r="Z978" s="27"/>
    </row>
    <row r="979" spans="1:2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27"/>
      <c r="Z979" s="27"/>
    </row>
    <row r="980" spans="1:2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27"/>
      <c r="Z980" s="27"/>
    </row>
    <row r="981" spans="1:2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27"/>
      <c r="Z981" s="27"/>
    </row>
    <row r="982" spans="1:2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27"/>
      <c r="Z982" s="27"/>
    </row>
    <row r="983" spans="1:2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27"/>
      <c r="Z983" s="27"/>
    </row>
    <row r="984" spans="1:2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27"/>
      <c r="Z984" s="27"/>
    </row>
    <row r="985" spans="1:2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27"/>
      <c r="Z985" s="27"/>
    </row>
    <row r="986" spans="1:2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27"/>
      <c r="Z986" s="27"/>
    </row>
    <row r="987" spans="1:2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27"/>
      <c r="Z987" s="27"/>
    </row>
    <row r="988" spans="1:2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27"/>
      <c r="Z988" s="27"/>
    </row>
    <row r="989" spans="1:2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27"/>
      <c r="Z989" s="27"/>
    </row>
    <row r="990" spans="1:2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27"/>
      <c r="Z990" s="27"/>
    </row>
    <row r="991" spans="1:2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27"/>
      <c r="Z991" s="27"/>
    </row>
    <row r="992" spans="1:2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27"/>
      <c r="Z992" s="27"/>
    </row>
    <row r="993" spans="1:2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27"/>
      <c r="Z993" s="27"/>
    </row>
    <row r="994" spans="1:2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27"/>
      <c r="Z994" s="27"/>
    </row>
    <row r="995" spans="1:2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27"/>
      <c r="Z995" s="27"/>
    </row>
    <row r="996" spans="1:2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27"/>
      <c r="Z996" s="27"/>
    </row>
    <row r="997" spans="1:2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27"/>
      <c r="Z997" s="27"/>
    </row>
    <row r="998" spans="1:2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27"/>
      <c r="Z998" s="27"/>
    </row>
    <row r="999" spans="1:2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27"/>
      <c r="Z999" s="27"/>
    </row>
    <row r="1000" spans="1:2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27"/>
      <c r="Z1000" s="27"/>
    </row>
  </sheetData>
  <mergeCells count="79">
    <mergeCell ref="B26:C26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A2:A4"/>
    <mergeCell ref="B2:C4"/>
    <mergeCell ref="D2:F3"/>
    <mergeCell ref="G2:I2"/>
    <mergeCell ref="J2:L2"/>
    <mergeCell ref="S2:U2"/>
    <mergeCell ref="V2:X2"/>
    <mergeCell ref="G3:I3"/>
    <mergeCell ref="J3:L3"/>
    <mergeCell ref="M3:O3"/>
    <mergeCell ref="P3:R3"/>
    <mergeCell ref="S3:U3"/>
    <mergeCell ref="V3:X3"/>
    <mergeCell ref="M2:O2"/>
    <mergeCell ref="P2:R2"/>
    <mergeCell ref="B84:C84"/>
    <mergeCell ref="B66:C66"/>
    <mergeCell ref="B67:C67"/>
    <mergeCell ref="B69:C69"/>
    <mergeCell ref="B70:C70"/>
    <mergeCell ref="B71:C71"/>
    <mergeCell ref="B72:C72"/>
    <mergeCell ref="B73:C73"/>
    <mergeCell ref="B77:C77"/>
    <mergeCell ref="B78:C78"/>
    <mergeCell ref="B79:C79"/>
    <mergeCell ref="B80:C80"/>
    <mergeCell ref="B82:C82"/>
    <mergeCell ref="B60:C60"/>
    <mergeCell ref="B61:C61"/>
    <mergeCell ref="B63:C63"/>
    <mergeCell ref="B74:C74"/>
    <mergeCell ref="B76:C76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3:C43"/>
    <mergeCell ref="B44:C44"/>
    <mergeCell ref="B47:C47"/>
    <mergeCell ref="B48:C48"/>
    <mergeCell ref="B49:C49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</mergeCells>
  <printOptions horizontalCentered="1"/>
  <pageMargins left="0.31496062992125984" right="0.11811023622047245" top="0.74803149606299213" bottom="0.74803149606299213" header="0" footer="0"/>
  <pageSetup paperSize="9" orientation="landscape" cellComments="atEnd"/>
  <headerFooter>
    <oddHeader>&amp;CMartonvásár Város Önkormányzatának kiadásai 2020. Brunszvik-Beehtoven Kulturális Központ&amp;R 6.c melléklet</oddHeader>
  </headerFooter>
  <rowBreaks count="2" manualBreakCount="2">
    <brk id="64" man="1"/>
    <brk id="31" man="1"/>
  </rowBreaks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" customWidth="1"/>
    <col min="2" max="2" width="43.875" customWidth="1"/>
    <col min="3" max="3" width="11.375" customWidth="1"/>
    <col min="4" max="4" width="8.375" customWidth="1"/>
    <col min="5" max="5" width="9.125" customWidth="1"/>
    <col min="6" max="26" width="8" customWidth="1"/>
  </cols>
  <sheetData>
    <row r="1" spans="1:26" ht="14.25" customHeight="1" x14ac:dyDescent="0.2">
      <c r="A1" s="541"/>
      <c r="B1" s="542"/>
      <c r="C1" s="541"/>
      <c r="D1" s="877" t="s">
        <v>414</v>
      </c>
      <c r="E1" s="771"/>
      <c r="F1" s="5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</row>
    <row r="2" spans="1:26" ht="12.75" customHeight="1" x14ac:dyDescent="0.2">
      <c r="A2" s="543" t="s">
        <v>720</v>
      </c>
      <c r="B2" s="544" t="s">
        <v>721</v>
      </c>
      <c r="C2" s="544" t="s">
        <v>722</v>
      </c>
      <c r="D2" s="544" t="s">
        <v>65</v>
      </c>
      <c r="E2" s="544" t="s">
        <v>87</v>
      </c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</row>
    <row r="3" spans="1:26" ht="12.75" customHeight="1" x14ac:dyDescent="0.2">
      <c r="A3" s="545">
        <v>1</v>
      </c>
      <c r="B3" s="546"/>
      <c r="C3" s="547"/>
      <c r="D3" s="547"/>
      <c r="E3" s="547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</row>
    <row r="4" spans="1:26" ht="12.75" customHeight="1" x14ac:dyDescent="0.2">
      <c r="A4" s="548">
        <v>2</v>
      </c>
      <c r="B4" s="549" t="s">
        <v>723</v>
      </c>
      <c r="C4" s="550"/>
      <c r="D4" s="550"/>
      <c r="E4" s="550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</row>
    <row r="5" spans="1:26" ht="12.75" customHeight="1" x14ac:dyDescent="0.2">
      <c r="A5" s="548">
        <v>3</v>
      </c>
      <c r="B5" s="549"/>
      <c r="C5" s="550"/>
      <c r="D5" s="550"/>
      <c r="E5" s="550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1"/>
      <c r="U5" s="551"/>
      <c r="V5" s="551"/>
      <c r="W5" s="551"/>
      <c r="X5" s="551"/>
      <c r="Y5" s="551"/>
      <c r="Z5" s="551"/>
    </row>
    <row r="6" spans="1:26" ht="12.75" customHeight="1" x14ac:dyDescent="0.2">
      <c r="A6" s="548">
        <v>4</v>
      </c>
      <c r="B6" s="552" t="s">
        <v>724</v>
      </c>
      <c r="C6" s="410">
        <v>307037</v>
      </c>
      <c r="D6" s="410"/>
      <c r="E6" s="410">
        <f t="shared" ref="E6:E13" si="0">C6+D6</f>
        <v>307037</v>
      </c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</row>
    <row r="7" spans="1:26" ht="12.75" customHeight="1" x14ac:dyDescent="0.2">
      <c r="A7" s="548">
        <v>5</v>
      </c>
      <c r="B7" s="552" t="s">
        <v>725</v>
      </c>
      <c r="C7" s="410">
        <v>739</v>
      </c>
      <c r="D7" s="410"/>
      <c r="E7" s="410">
        <f t="shared" si="0"/>
        <v>739</v>
      </c>
      <c r="F7" s="551"/>
      <c r="G7" s="551"/>
      <c r="H7" s="551"/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</row>
    <row r="8" spans="1:26" ht="12.75" customHeight="1" x14ac:dyDescent="0.2">
      <c r="A8" s="548">
        <v>6</v>
      </c>
      <c r="B8" s="552" t="s">
        <v>726</v>
      </c>
      <c r="C8" s="410">
        <v>3429</v>
      </c>
      <c r="D8" s="410"/>
      <c r="E8" s="410">
        <f t="shared" si="0"/>
        <v>3429</v>
      </c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</row>
    <row r="9" spans="1:26" ht="12.75" customHeight="1" x14ac:dyDescent="0.2">
      <c r="A9" s="548">
        <v>7</v>
      </c>
      <c r="B9" s="552" t="s">
        <v>727</v>
      </c>
      <c r="C9" s="410">
        <v>13632</v>
      </c>
      <c r="D9" s="410">
        <v>9456</v>
      </c>
      <c r="E9" s="410">
        <f t="shared" si="0"/>
        <v>23088</v>
      </c>
      <c r="F9" s="551"/>
      <c r="G9" s="551"/>
      <c r="H9" s="551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</row>
    <row r="10" spans="1:26" ht="12.75" customHeight="1" x14ac:dyDescent="0.2">
      <c r="A10" s="548">
        <v>8</v>
      </c>
      <c r="B10" s="552" t="s">
        <v>728</v>
      </c>
      <c r="C10" s="410">
        <v>9849</v>
      </c>
      <c r="D10" s="410">
        <v>6499</v>
      </c>
      <c r="E10" s="410">
        <f t="shared" si="0"/>
        <v>16348</v>
      </c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</row>
    <row r="11" spans="1:26" ht="12.75" customHeight="1" x14ac:dyDescent="0.2">
      <c r="A11" s="548">
        <v>9</v>
      </c>
      <c r="B11" s="552" t="s">
        <v>729</v>
      </c>
      <c r="C11" s="410">
        <v>144608</v>
      </c>
      <c r="D11" s="410"/>
      <c r="E11" s="410">
        <f t="shared" si="0"/>
        <v>144608</v>
      </c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</row>
    <row r="12" spans="1:26" ht="12.75" customHeight="1" x14ac:dyDescent="0.2">
      <c r="A12" s="548">
        <v>10</v>
      </c>
      <c r="B12" s="553" t="s">
        <v>280</v>
      </c>
      <c r="C12" s="410">
        <v>57400</v>
      </c>
      <c r="D12" s="235"/>
      <c r="E12" s="410">
        <f t="shared" si="0"/>
        <v>57400</v>
      </c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</row>
    <row r="13" spans="1:26" ht="12.75" customHeight="1" x14ac:dyDescent="0.2">
      <c r="A13" s="548">
        <v>11</v>
      </c>
      <c r="B13" s="553" t="s">
        <v>730</v>
      </c>
      <c r="C13" s="410">
        <v>146</v>
      </c>
      <c r="D13" s="235"/>
      <c r="E13" s="410">
        <f t="shared" si="0"/>
        <v>146</v>
      </c>
      <c r="F13" s="541"/>
      <c r="G13" s="541"/>
      <c r="H13" s="541"/>
      <c r="I13" s="541"/>
      <c r="J13" s="541"/>
      <c r="K13" s="541"/>
      <c r="L13" s="541"/>
      <c r="M13" s="541"/>
      <c r="N13" s="541"/>
      <c r="O13" s="541"/>
      <c r="P13" s="541"/>
      <c r="Q13" s="541"/>
      <c r="R13" s="541"/>
      <c r="S13" s="541"/>
      <c r="T13" s="541"/>
      <c r="U13" s="541"/>
      <c r="V13" s="541"/>
      <c r="W13" s="541"/>
      <c r="X13" s="541"/>
      <c r="Y13" s="541"/>
      <c r="Z13" s="541"/>
    </row>
    <row r="14" spans="1:26" ht="12.75" customHeight="1" x14ac:dyDescent="0.2">
      <c r="A14" s="548">
        <v>12</v>
      </c>
      <c r="B14" s="553" t="s">
        <v>731</v>
      </c>
      <c r="C14" s="410"/>
      <c r="D14" s="235"/>
      <c r="E14" s="410"/>
      <c r="F14" s="541"/>
      <c r="G14" s="541"/>
      <c r="H14" s="541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</row>
    <row r="15" spans="1:26" ht="12.75" customHeight="1" x14ac:dyDescent="0.2">
      <c r="A15" s="548">
        <v>13</v>
      </c>
      <c r="B15" s="553" t="s">
        <v>732</v>
      </c>
      <c r="C15" s="410">
        <v>10350</v>
      </c>
      <c r="D15" s="235">
        <v>109</v>
      </c>
      <c r="E15" s="410">
        <f>C15+D15</f>
        <v>10459</v>
      </c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541"/>
      <c r="Y15" s="541"/>
      <c r="Z15" s="541"/>
    </row>
    <row r="16" spans="1:26" ht="12.75" customHeight="1" x14ac:dyDescent="0.2">
      <c r="A16" s="548"/>
      <c r="B16" s="553"/>
      <c r="C16" s="410"/>
      <c r="D16" s="235"/>
      <c r="E16" s="235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</row>
    <row r="17" spans="1:26" ht="12.75" customHeight="1" x14ac:dyDescent="0.2">
      <c r="A17" s="548">
        <v>12</v>
      </c>
      <c r="B17" s="554" t="s">
        <v>733</v>
      </c>
      <c r="C17" s="555">
        <f t="shared" ref="C17:E17" si="1">SUM(C6:C15)</f>
        <v>547190</v>
      </c>
      <c r="D17" s="555">
        <f t="shared" si="1"/>
        <v>16064</v>
      </c>
      <c r="E17" s="555">
        <f t="shared" si="1"/>
        <v>563254</v>
      </c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ht="12.75" customHeight="1" x14ac:dyDescent="0.2">
      <c r="A18" s="548">
        <v>13</v>
      </c>
      <c r="B18" s="556"/>
      <c r="C18" s="550"/>
      <c r="D18" s="550"/>
      <c r="E18" s="550"/>
      <c r="F18" s="551"/>
      <c r="G18" s="551"/>
      <c r="H18" s="551"/>
      <c r="I18" s="551"/>
      <c r="J18" s="551"/>
      <c r="K18" s="551"/>
      <c r="L18" s="551"/>
      <c r="M18" s="551"/>
      <c r="N18" s="551"/>
      <c r="O18" s="551"/>
      <c r="P18" s="551"/>
      <c r="Q18" s="551"/>
      <c r="R18" s="551"/>
      <c r="S18" s="551"/>
      <c r="T18" s="551"/>
      <c r="U18" s="551"/>
      <c r="V18" s="551"/>
      <c r="W18" s="551"/>
      <c r="X18" s="551"/>
      <c r="Y18" s="551"/>
      <c r="Z18" s="551"/>
    </row>
    <row r="19" spans="1:26" ht="12.75" customHeight="1" x14ac:dyDescent="0.2">
      <c r="A19" s="548">
        <v>13</v>
      </c>
      <c r="B19" s="557" t="s">
        <v>734</v>
      </c>
      <c r="C19" s="550">
        <f t="shared" ref="C19:E19" si="2">+C17+C4</f>
        <v>547190</v>
      </c>
      <c r="D19" s="550">
        <f t="shared" si="2"/>
        <v>16064</v>
      </c>
      <c r="E19" s="550">
        <f t="shared" si="2"/>
        <v>563254</v>
      </c>
      <c r="F19" s="541"/>
      <c r="G19" s="541"/>
      <c r="H19" s="541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</row>
    <row r="20" spans="1:26" ht="12.75" customHeight="1" x14ac:dyDescent="0.2">
      <c r="A20" s="548">
        <v>14</v>
      </c>
      <c r="B20" s="557"/>
      <c r="C20" s="410"/>
      <c r="D20" s="15"/>
      <c r="E20" s="15"/>
      <c r="F20" s="541"/>
      <c r="G20" s="541"/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</row>
    <row r="21" spans="1:26" ht="12.75" customHeight="1" x14ac:dyDescent="0.2">
      <c r="A21" s="548">
        <v>15</v>
      </c>
      <c r="B21" s="549" t="s">
        <v>735</v>
      </c>
      <c r="C21" s="410"/>
      <c r="D21" s="15"/>
      <c r="E21" s="15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/>
    </row>
    <row r="22" spans="1:26" ht="12.75" customHeight="1" x14ac:dyDescent="0.2">
      <c r="A22" s="548"/>
      <c r="B22" s="552" t="s">
        <v>736</v>
      </c>
      <c r="C22" s="410"/>
      <c r="D22" s="15"/>
      <c r="E22" s="235">
        <f t="shared" ref="E22:E23" si="3">C22+D22</f>
        <v>0</v>
      </c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</row>
    <row r="23" spans="1:26" ht="12.75" customHeight="1" x14ac:dyDescent="0.2">
      <c r="A23" s="548"/>
      <c r="B23" s="552" t="s">
        <v>737</v>
      </c>
      <c r="C23" s="410">
        <v>17068</v>
      </c>
      <c r="D23" s="235">
        <v>6943</v>
      </c>
      <c r="E23" s="235">
        <f t="shared" si="3"/>
        <v>24011</v>
      </c>
      <c r="F23" s="541"/>
      <c r="G23" s="541"/>
      <c r="H23" s="541"/>
      <c r="I23" s="541"/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</row>
    <row r="24" spans="1:26" ht="12.75" customHeight="1" x14ac:dyDescent="0.2">
      <c r="A24" s="548">
        <v>16</v>
      </c>
      <c r="B24" s="553"/>
      <c r="C24" s="410"/>
      <c r="D24" s="235"/>
      <c r="E24" s="235"/>
      <c r="F24" s="541"/>
      <c r="G24" s="541"/>
      <c r="H24" s="541"/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</row>
    <row r="25" spans="1:26" ht="12.75" customHeight="1" x14ac:dyDescent="0.2">
      <c r="A25" s="563">
        <v>17</v>
      </c>
      <c r="B25" s="564" t="s">
        <v>738</v>
      </c>
      <c r="C25" s="565">
        <f t="shared" ref="C25:E25" si="4">SUM(C22:C24)</f>
        <v>17068</v>
      </c>
      <c r="D25" s="565">
        <f t="shared" si="4"/>
        <v>6943</v>
      </c>
      <c r="E25" s="565">
        <f t="shared" si="4"/>
        <v>24011</v>
      </c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541"/>
      <c r="Y25" s="541"/>
      <c r="Z25" s="541"/>
    </row>
    <row r="26" spans="1:26" ht="12.75" customHeight="1" x14ac:dyDescent="0.2">
      <c r="A26" s="566">
        <v>18</v>
      </c>
      <c r="B26" s="567"/>
      <c r="C26" s="568"/>
      <c r="D26" s="246"/>
      <c r="E26" s="275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</row>
    <row r="27" spans="1:26" ht="25.5" customHeight="1" x14ac:dyDescent="0.2">
      <c r="A27" s="573">
        <v>19</v>
      </c>
      <c r="B27" s="574" t="s">
        <v>740</v>
      </c>
      <c r="C27" s="575"/>
      <c r="D27" s="576"/>
      <c r="E27" s="576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  <c r="W27" s="541"/>
      <c r="X27" s="541"/>
      <c r="Y27" s="541"/>
      <c r="Z27" s="541"/>
    </row>
    <row r="28" spans="1:26" ht="12" customHeight="1" x14ac:dyDescent="0.2">
      <c r="A28" s="548">
        <v>20</v>
      </c>
      <c r="B28" s="549"/>
      <c r="C28" s="410"/>
      <c r="D28" s="15"/>
      <c r="E28" s="15"/>
      <c r="F28" s="541"/>
      <c r="G28" s="541"/>
      <c r="H28" s="541"/>
      <c r="I28" s="541"/>
      <c r="J28" s="541"/>
      <c r="K28" s="541"/>
      <c r="L28" s="541"/>
      <c r="M28" s="541"/>
      <c r="N28" s="541"/>
      <c r="O28" s="541"/>
      <c r="P28" s="541"/>
      <c r="Q28" s="541"/>
      <c r="R28" s="541"/>
      <c r="S28" s="541"/>
      <c r="T28" s="541"/>
      <c r="U28" s="541"/>
      <c r="V28" s="541"/>
      <c r="W28" s="541"/>
      <c r="X28" s="541"/>
      <c r="Y28" s="541"/>
      <c r="Z28" s="541"/>
    </row>
    <row r="29" spans="1:26" ht="12" customHeight="1" x14ac:dyDescent="0.2">
      <c r="A29" s="548">
        <v>21</v>
      </c>
      <c r="B29" s="549" t="s">
        <v>741</v>
      </c>
      <c r="C29" s="555">
        <f>SUM(C30:C32)</f>
        <v>0</v>
      </c>
      <c r="D29" s="15"/>
      <c r="E29" s="15"/>
      <c r="F29" s="541"/>
      <c r="G29" s="541"/>
      <c r="H29" s="541"/>
      <c r="I29" s="541"/>
      <c r="J29" s="541"/>
      <c r="K29" s="541"/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  <c r="W29" s="541"/>
      <c r="X29" s="541"/>
      <c r="Y29" s="541"/>
      <c r="Z29" s="541"/>
    </row>
    <row r="30" spans="1:26" ht="12" customHeight="1" x14ac:dyDescent="0.2">
      <c r="A30" s="548">
        <v>22</v>
      </c>
      <c r="B30" s="553" t="s">
        <v>742</v>
      </c>
      <c r="C30" s="410"/>
      <c r="D30" s="15"/>
      <c r="E30" s="15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541"/>
      <c r="V30" s="541"/>
      <c r="W30" s="541"/>
      <c r="X30" s="541"/>
      <c r="Y30" s="541"/>
      <c r="Z30" s="541"/>
    </row>
    <row r="31" spans="1:26" ht="12" hidden="1" customHeight="1" x14ac:dyDescent="0.2">
      <c r="A31" s="548">
        <v>23</v>
      </c>
      <c r="B31" s="553" t="s">
        <v>743</v>
      </c>
      <c r="C31" s="410"/>
      <c r="D31" s="15"/>
      <c r="E31" s="15"/>
      <c r="F31" s="541"/>
      <c r="G31" s="541"/>
      <c r="H31" s="541"/>
      <c r="I31" s="541"/>
      <c r="J31" s="541"/>
      <c r="K31" s="541"/>
      <c r="L31" s="541"/>
      <c r="M31" s="541"/>
      <c r="N31" s="541"/>
      <c r="O31" s="541"/>
      <c r="P31" s="541"/>
      <c r="Q31" s="541"/>
      <c r="R31" s="541"/>
      <c r="S31" s="541"/>
      <c r="T31" s="541"/>
      <c r="U31" s="541"/>
      <c r="V31" s="541"/>
      <c r="W31" s="541"/>
      <c r="X31" s="541"/>
      <c r="Y31" s="541"/>
      <c r="Z31" s="541"/>
    </row>
    <row r="32" spans="1:26" ht="12" hidden="1" customHeight="1" x14ac:dyDescent="0.2">
      <c r="A32" s="548">
        <v>24</v>
      </c>
      <c r="B32" s="553" t="s">
        <v>744</v>
      </c>
      <c r="C32" s="410"/>
      <c r="D32" s="15"/>
      <c r="E32" s="15"/>
      <c r="F32" s="541"/>
      <c r="G32" s="541"/>
      <c r="H32" s="541"/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1"/>
      <c r="T32" s="541"/>
      <c r="U32" s="541"/>
      <c r="V32" s="541"/>
      <c r="W32" s="541"/>
      <c r="X32" s="541"/>
      <c r="Y32" s="541"/>
      <c r="Z32" s="541"/>
    </row>
    <row r="33" spans="1:26" ht="12" customHeight="1" x14ac:dyDescent="0.2">
      <c r="A33" s="548">
        <v>25</v>
      </c>
      <c r="B33" s="557"/>
      <c r="C33" s="410"/>
      <c r="D33" s="15"/>
      <c r="E33" s="15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  <c r="Y33" s="541"/>
      <c r="Z33" s="541"/>
    </row>
    <row r="34" spans="1:26" ht="12" customHeight="1" x14ac:dyDescent="0.2">
      <c r="A34" s="548">
        <v>26</v>
      </c>
      <c r="B34" s="549" t="s">
        <v>745</v>
      </c>
      <c r="C34" s="555">
        <f t="shared" ref="C34:E34" si="5">SUM(C35:C37)</f>
        <v>973</v>
      </c>
      <c r="D34" s="555">
        <f t="shared" si="5"/>
        <v>0</v>
      </c>
      <c r="E34" s="555">
        <f t="shared" si="5"/>
        <v>973</v>
      </c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1"/>
      <c r="T34" s="541"/>
      <c r="U34" s="541"/>
      <c r="V34" s="541"/>
      <c r="W34" s="541"/>
      <c r="X34" s="541"/>
      <c r="Y34" s="541"/>
      <c r="Z34" s="541"/>
    </row>
    <row r="35" spans="1:26" ht="12.75" customHeight="1" x14ac:dyDescent="0.2">
      <c r="A35" s="548">
        <v>27</v>
      </c>
      <c r="B35" s="553" t="s">
        <v>742</v>
      </c>
      <c r="C35" s="410">
        <v>973</v>
      </c>
      <c r="D35" s="235"/>
      <c r="E35" s="235">
        <f>C35+D35</f>
        <v>973</v>
      </c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1"/>
      <c r="T35" s="541"/>
      <c r="U35" s="541"/>
      <c r="V35" s="541"/>
      <c r="W35" s="541"/>
      <c r="X35" s="541"/>
      <c r="Y35" s="541"/>
      <c r="Z35" s="541"/>
    </row>
    <row r="36" spans="1:26" ht="12.75" hidden="1" customHeight="1" x14ac:dyDescent="0.2">
      <c r="A36" s="548">
        <v>28</v>
      </c>
      <c r="B36" s="553" t="s">
        <v>743</v>
      </c>
      <c r="C36" s="410"/>
      <c r="D36" s="15"/>
      <c r="E36" s="15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41"/>
      <c r="V36" s="541"/>
      <c r="W36" s="541"/>
      <c r="X36" s="541"/>
      <c r="Y36" s="541"/>
      <c r="Z36" s="541"/>
    </row>
    <row r="37" spans="1:26" ht="12.75" hidden="1" customHeight="1" x14ac:dyDescent="0.2">
      <c r="A37" s="548">
        <v>29</v>
      </c>
      <c r="B37" s="553" t="s">
        <v>744</v>
      </c>
      <c r="C37" s="410"/>
      <c r="D37" s="235"/>
      <c r="E37" s="235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  <c r="Z37" s="541"/>
    </row>
    <row r="38" spans="1:26" ht="12.75" customHeight="1" x14ac:dyDescent="0.2">
      <c r="A38" s="548">
        <v>30</v>
      </c>
      <c r="B38" s="552"/>
      <c r="C38" s="410"/>
      <c r="D38" s="235"/>
      <c r="E38" s="235"/>
      <c r="F38" s="541"/>
      <c r="G38" s="541"/>
      <c r="H38" s="541"/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1"/>
      <c r="T38" s="541"/>
      <c r="U38" s="541"/>
      <c r="V38" s="541"/>
      <c r="W38" s="541"/>
      <c r="X38" s="541"/>
      <c r="Y38" s="541"/>
      <c r="Z38" s="541"/>
    </row>
    <row r="39" spans="1:26" ht="12.75" customHeight="1" x14ac:dyDescent="0.2">
      <c r="A39" s="548">
        <v>31</v>
      </c>
      <c r="B39" s="549" t="s">
        <v>746</v>
      </c>
      <c r="C39" s="555">
        <f t="shared" ref="C39:E39" si="6">SUM(C40:C43)</f>
        <v>98109</v>
      </c>
      <c r="D39" s="555">
        <f t="shared" si="6"/>
        <v>0</v>
      </c>
      <c r="E39" s="555">
        <f t="shared" si="6"/>
        <v>98109</v>
      </c>
      <c r="F39" s="541"/>
      <c r="G39" s="541"/>
      <c r="H39" s="541"/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1"/>
      <c r="T39" s="541"/>
      <c r="U39" s="541"/>
      <c r="V39" s="541"/>
      <c r="W39" s="541"/>
      <c r="X39" s="541"/>
      <c r="Y39" s="541"/>
      <c r="Z39" s="541"/>
    </row>
    <row r="40" spans="1:26" ht="12.75" hidden="1" customHeight="1" x14ac:dyDescent="0.2">
      <c r="A40" s="548">
        <v>32</v>
      </c>
      <c r="B40" s="553" t="s">
        <v>747</v>
      </c>
      <c r="C40" s="410"/>
      <c r="D40" s="235"/>
      <c r="E40" s="235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</row>
    <row r="41" spans="1:26" ht="12.75" customHeight="1" x14ac:dyDescent="0.2">
      <c r="A41" s="548">
        <v>33</v>
      </c>
      <c r="B41" s="553" t="s">
        <v>742</v>
      </c>
      <c r="C41" s="410">
        <v>98109</v>
      </c>
      <c r="D41" s="235"/>
      <c r="E41" s="235">
        <f>C41+D41</f>
        <v>98109</v>
      </c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</row>
    <row r="42" spans="1:26" ht="12.75" hidden="1" customHeight="1" x14ac:dyDescent="0.2">
      <c r="A42" s="548">
        <v>34</v>
      </c>
      <c r="B42" s="553" t="s">
        <v>743</v>
      </c>
      <c r="C42" s="410"/>
      <c r="D42" s="235"/>
      <c r="E42" s="235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</row>
    <row r="43" spans="1:26" ht="12.75" hidden="1" customHeight="1" x14ac:dyDescent="0.2">
      <c r="A43" s="548">
        <v>35</v>
      </c>
      <c r="B43" s="553" t="s">
        <v>744</v>
      </c>
      <c r="C43" s="410"/>
      <c r="D43" s="235"/>
      <c r="E43" s="235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</row>
    <row r="44" spans="1:26" ht="12.75" customHeight="1" x14ac:dyDescent="0.2">
      <c r="A44" s="548">
        <v>36</v>
      </c>
      <c r="B44" s="557"/>
      <c r="C44" s="410"/>
      <c r="D44" s="235"/>
      <c r="E44" s="235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1"/>
      <c r="W44" s="541"/>
      <c r="X44" s="541"/>
      <c r="Y44" s="541"/>
      <c r="Z44" s="541"/>
    </row>
    <row r="45" spans="1:26" ht="12.75" customHeight="1" x14ac:dyDescent="0.2">
      <c r="A45" s="548">
        <v>37</v>
      </c>
      <c r="B45" s="549" t="s">
        <v>748</v>
      </c>
      <c r="C45" s="555">
        <f t="shared" ref="C45:E45" si="7">SUM(C46:C48)</f>
        <v>2135</v>
      </c>
      <c r="D45" s="555">
        <f t="shared" si="7"/>
        <v>0</v>
      </c>
      <c r="E45" s="555">
        <f t="shared" si="7"/>
        <v>2135</v>
      </c>
      <c r="F45" s="541"/>
      <c r="G45" s="541"/>
      <c r="H45" s="541"/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1"/>
      <c r="T45" s="541"/>
      <c r="U45" s="541"/>
      <c r="V45" s="541"/>
      <c r="W45" s="541"/>
      <c r="X45" s="541"/>
      <c r="Y45" s="541"/>
      <c r="Z45" s="541"/>
    </row>
    <row r="46" spans="1:26" ht="12.75" customHeight="1" x14ac:dyDescent="0.2">
      <c r="A46" s="548">
        <v>38</v>
      </c>
      <c r="B46" s="553" t="s">
        <v>742</v>
      </c>
      <c r="C46" s="410">
        <v>2135</v>
      </c>
      <c r="D46" s="235"/>
      <c r="E46" s="235">
        <f>C46+D46</f>
        <v>2135</v>
      </c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1"/>
      <c r="T46" s="541"/>
      <c r="U46" s="541"/>
      <c r="V46" s="541"/>
      <c r="W46" s="541"/>
      <c r="X46" s="541"/>
      <c r="Y46" s="541"/>
      <c r="Z46" s="541"/>
    </row>
    <row r="47" spans="1:26" ht="12.75" hidden="1" customHeight="1" x14ac:dyDescent="0.2">
      <c r="A47" s="548">
        <v>39</v>
      </c>
      <c r="B47" s="553" t="s">
        <v>743</v>
      </c>
      <c r="C47" s="410"/>
      <c r="D47" s="235"/>
      <c r="E47" s="235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1"/>
      <c r="T47" s="541"/>
      <c r="U47" s="541"/>
      <c r="V47" s="541"/>
      <c r="W47" s="541"/>
      <c r="X47" s="541"/>
      <c r="Y47" s="541"/>
      <c r="Z47" s="541"/>
    </row>
    <row r="48" spans="1:26" ht="12.75" hidden="1" customHeight="1" x14ac:dyDescent="0.2">
      <c r="A48" s="548">
        <v>40</v>
      </c>
      <c r="B48" s="553" t="s">
        <v>744</v>
      </c>
      <c r="C48" s="410"/>
      <c r="D48" s="235"/>
      <c r="E48" s="235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  <c r="T48" s="541"/>
      <c r="U48" s="541"/>
      <c r="V48" s="541"/>
      <c r="W48" s="541"/>
      <c r="X48" s="541"/>
      <c r="Y48" s="541"/>
      <c r="Z48" s="541"/>
    </row>
    <row r="49" spans="1:26" ht="12.75" customHeight="1" x14ac:dyDescent="0.2">
      <c r="A49" s="548">
        <v>41</v>
      </c>
      <c r="B49" s="552"/>
      <c r="C49" s="410"/>
      <c r="D49" s="235"/>
      <c r="E49" s="235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/>
    </row>
    <row r="50" spans="1:26" ht="25.5" customHeight="1" x14ac:dyDescent="0.2">
      <c r="A50" s="563">
        <v>42</v>
      </c>
      <c r="B50" s="564" t="s">
        <v>749</v>
      </c>
      <c r="C50" s="577">
        <f t="shared" ref="C50:E50" si="8">+C45+C39+C34+C29</f>
        <v>101217</v>
      </c>
      <c r="D50" s="577">
        <f t="shared" si="8"/>
        <v>0</v>
      </c>
      <c r="E50" s="577">
        <f t="shared" si="8"/>
        <v>101217</v>
      </c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  <c r="T50" s="541"/>
      <c r="U50" s="541"/>
      <c r="V50" s="541"/>
      <c r="W50" s="541"/>
      <c r="X50" s="541"/>
      <c r="Y50" s="541"/>
      <c r="Z50" s="541"/>
    </row>
    <row r="51" spans="1:26" ht="12.75" customHeight="1" x14ac:dyDescent="0.2">
      <c r="A51" s="566">
        <v>43</v>
      </c>
      <c r="B51" s="578"/>
      <c r="C51" s="568"/>
      <c r="D51" s="579"/>
      <c r="E51" s="580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  <c r="T51" s="541"/>
      <c r="U51" s="541"/>
      <c r="V51" s="541"/>
      <c r="W51" s="541"/>
      <c r="X51" s="541"/>
      <c r="Y51" s="541"/>
      <c r="Z51" s="541"/>
    </row>
    <row r="52" spans="1:26" ht="32.25" customHeight="1" x14ac:dyDescent="0.2">
      <c r="A52" s="581">
        <v>44</v>
      </c>
      <c r="B52" s="574" t="s">
        <v>750</v>
      </c>
      <c r="C52" s="547"/>
      <c r="D52" s="582"/>
      <c r="E52" s="582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  <c r="T52" s="541"/>
      <c r="U52" s="541"/>
      <c r="V52" s="541"/>
      <c r="W52" s="541"/>
      <c r="X52" s="541"/>
      <c r="Y52" s="541"/>
      <c r="Z52" s="541"/>
    </row>
    <row r="53" spans="1:26" ht="12.75" customHeight="1" x14ac:dyDescent="0.2">
      <c r="A53" s="583">
        <v>45</v>
      </c>
      <c r="B53" s="552" t="s">
        <v>742</v>
      </c>
      <c r="C53" s="410">
        <v>215795</v>
      </c>
      <c r="D53" s="235"/>
      <c r="E53" s="235">
        <f>C53+D53</f>
        <v>215795</v>
      </c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  <c r="T53" s="541"/>
      <c r="U53" s="541"/>
      <c r="V53" s="541"/>
      <c r="W53" s="541"/>
      <c r="X53" s="541"/>
      <c r="Y53" s="541"/>
      <c r="Z53" s="541"/>
    </row>
    <row r="54" spans="1:26" ht="12.75" hidden="1" customHeight="1" x14ac:dyDescent="0.2">
      <c r="A54" s="583">
        <v>46</v>
      </c>
      <c r="B54" s="552" t="s">
        <v>744</v>
      </c>
      <c r="C54" s="410"/>
      <c r="D54" s="235"/>
      <c r="E54" s="235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Z54" s="541"/>
    </row>
    <row r="55" spans="1:26" ht="12.75" customHeight="1" x14ac:dyDescent="0.2">
      <c r="A55" s="583">
        <v>47</v>
      </c>
      <c r="B55" s="552"/>
      <c r="C55" s="410"/>
      <c r="D55" s="235"/>
      <c r="E55" s="235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  <c r="T55" s="541"/>
      <c r="U55" s="541"/>
      <c r="V55" s="541"/>
      <c r="W55" s="541"/>
      <c r="X55" s="541"/>
      <c r="Y55" s="541"/>
      <c r="Z55" s="541"/>
    </row>
    <row r="56" spans="1:26" ht="27.75" customHeight="1" x14ac:dyDescent="0.2">
      <c r="A56" s="584">
        <v>48</v>
      </c>
      <c r="B56" s="564" t="s">
        <v>751</v>
      </c>
      <c r="C56" s="550">
        <f t="shared" ref="C56:E56" si="9">+C54+C53</f>
        <v>215795</v>
      </c>
      <c r="D56" s="550">
        <f t="shared" si="9"/>
        <v>0</v>
      </c>
      <c r="E56" s="550">
        <f t="shared" si="9"/>
        <v>215795</v>
      </c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  <c r="Q56" s="551"/>
      <c r="R56" s="551"/>
      <c r="S56" s="551"/>
      <c r="T56" s="551"/>
      <c r="U56" s="551"/>
      <c r="V56" s="551"/>
      <c r="W56" s="551"/>
      <c r="X56" s="551"/>
      <c r="Y56" s="551"/>
      <c r="Z56" s="551"/>
    </row>
    <row r="57" spans="1:26" ht="12.75" customHeight="1" x14ac:dyDescent="0.2">
      <c r="A57" s="585">
        <v>49</v>
      </c>
      <c r="B57" s="586"/>
      <c r="C57" s="587"/>
      <c r="D57" s="239"/>
      <c r="E57" s="239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  <c r="T57" s="541"/>
      <c r="U57" s="541"/>
      <c r="V57" s="541"/>
      <c r="W57" s="541"/>
      <c r="X57" s="541"/>
      <c r="Y57" s="541"/>
      <c r="Z57" s="541"/>
    </row>
    <row r="58" spans="1:26" ht="12.75" customHeight="1" x14ac:dyDescent="0.2">
      <c r="A58" s="566">
        <v>50</v>
      </c>
      <c r="B58" s="578"/>
      <c r="C58" s="568"/>
      <c r="D58" s="579"/>
      <c r="E58" s="580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  <c r="T58" s="541"/>
      <c r="U58" s="541"/>
      <c r="V58" s="541"/>
      <c r="W58" s="541"/>
      <c r="X58" s="541"/>
      <c r="Y58" s="541"/>
      <c r="Z58" s="541"/>
    </row>
    <row r="59" spans="1:26" ht="12.75" customHeight="1" x14ac:dyDescent="0.2">
      <c r="A59" s="545">
        <v>51</v>
      </c>
      <c r="B59" s="588" t="s">
        <v>752</v>
      </c>
      <c r="C59" s="589">
        <f>SUM(C60:C63)</f>
        <v>4270</v>
      </c>
      <c r="D59" s="589">
        <f t="shared" ref="D59:E59" si="10">SUM(D60:D64)</f>
        <v>230</v>
      </c>
      <c r="E59" s="589">
        <f t="shared" si="10"/>
        <v>4500</v>
      </c>
      <c r="F59" s="541"/>
      <c r="G59" s="541"/>
      <c r="H59" s="541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  <c r="U59" s="541"/>
      <c r="V59" s="541"/>
      <c r="W59" s="541"/>
      <c r="X59" s="541"/>
      <c r="Y59" s="541"/>
      <c r="Z59" s="541"/>
    </row>
    <row r="60" spans="1:26" ht="12.75" customHeight="1" x14ac:dyDescent="0.2">
      <c r="A60" s="548">
        <v>52</v>
      </c>
      <c r="B60" s="553" t="s">
        <v>753</v>
      </c>
      <c r="C60" s="410">
        <v>3810</v>
      </c>
      <c r="D60" s="410"/>
      <c r="E60" s="410">
        <f t="shared" ref="E60:E64" si="11">C60+D60</f>
        <v>3810</v>
      </c>
      <c r="F60" s="541"/>
      <c r="G60" s="541"/>
      <c r="H60" s="541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41"/>
      <c r="V60" s="541"/>
      <c r="W60" s="541"/>
      <c r="X60" s="541"/>
      <c r="Y60" s="541"/>
      <c r="Z60" s="541"/>
    </row>
    <row r="61" spans="1:26" ht="12.75" customHeight="1" x14ac:dyDescent="0.2">
      <c r="A61" s="548">
        <v>53</v>
      </c>
      <c r="B61" s="553" t="s">
        <v>754</v>
      </c>
      <c r="C61" s="410">
        <v>300</v>
      </c>
      <c r="D61" s="410"/>
      <c r="E61" s="410">
        <f t="shared" si="11"/>
        <v>300</v>
      </c>
      <c r="F61" s="541"/>
      <c r="G61" s="541"/>
      <c r="H61" s="541"/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41"/>
      <c r="T61" s="541"/>
      <c r="U61" s="541"/>
      <c r="V61" s="541"/>
      <c r="W61" s="541"/>
      <c r="X61" s="541"/>
      <c r="Y61" s="541"/>
      <c r="Z61" s="541"/>
    </row>
    <row r="62" spans="1:26" ht="12.75" customHeight="1" x14ac:dyDescent="0.2">
      <c r="A62" s="548">
        <v>54</v>
      </c>
      <c r="B62" s="553" t="s">
        <v>755</v>
      </c>
      <c r="C62" s="410">
        <v>160</v>
      </c>
      <c r="D62" s="410"/>
      <c r="E62" s="410">
        <f t="shared" si="11"/>
        <v>160</v>
      </c>
      <c r="F62" s="541"/>
      <c r="G62" s="541"/>
      <c r="H62" s="541"/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1"/>
      <c r="T62" s="541"/>
      <c r="U62" s="541"/>
      <c r="V62" s="541"/>
      <c r="W62" s="541"/>
      <c r="X62" s="541"/>
      <c r="Y62" s="541"/>
      <c r="Z62" s="541"/>
    </row>
    <row r="63" spans="1:26" ht="12.75" customHeight="1" x14ac:dyDescent="0.2">
      <c r="A63" s="548">
        <v>55</v>
      </c>
      <c r="B63" s="553" t="s">
        <v>756</v>
      </c>
      <c r="C63" s="410"/>
      <c r="D63" s="410">
        <v>60</v>
      </c>
      <c r="E63" s="410">
        <f t="shared" si="11"/>
        <v>60</v>
      </c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1"/>
      <c r="T63" s="541"/>
      <c r="U63" s="541"/>
      <c r="V63" s="541"/>
      <c r="W63" s="541"/>
      <c r="X63" s="541"/>
      <c r="Y63" s="541"/>
      <c r="Z63" s="541"/>
    </row>
    <row r="64" spans="1:26" ht="12.75" customHeight="1" x14ac:dyDescent="0.2">
      <c r="A64" s="548"/>
      <c r="B64" s="553" t="s">
        <v>757</v>
      </c>
      <c r="C64" s="410"/>
      <c r="D64" s="410">
        <v>170</v>
      </c>
      <c r="E64" s="410">
        <f t="shared" si="11"/>
        <v>170</v>
      </c>
      <c r="F64" s="541"/>
      <c r="G64" s="541"/>
      <c r="H64" s="541"/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41"/>
      <c r="T64" s="541"/>
      <c r="U64" s="541"/>
      <c r="V64" s="541"/>
      <c r="W64" s="541"/>
      <c r="X64" s="541"/>
      <c r="Y64" s="541"/>
      <c r="Z64" s="541"/>
    </row>
    <row r="65" spans="1:26" ht="12.75" customHeight="1" x14ac:dyDescent="0.2">
      <c r="A65" s="548">
        <v>56</v>
      </c>
      <c r="B65" s="554" t="s">
        <v>758</v>
      </c>
      <c r="C65" s="410"/>
      <c r="D65" s="15">
        <f t="shared" ref="D65:E65" si="12">+SUM(D66:D67)</f>
        <v>1100</v>
      </c>
      <c r="E65" s="15">
        <f t="shared" si="12"/>
        <v>1100</v>
      </c>
      <c r="F65" s="541"/>
      <c r="G65" s="541"/>
      <c r="H65" s="541"/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1"/>
      <c r="T65" s="541"/>
      <c r="U65" s="541"/>
      <c r="V65" s="541"/>
      <c r="W65" s="541"/>
      <c r="X65" s="541"/>
      <c r="Y65" s="541"/>
      <c r="Z65" s="541"/>
    </row>
    <row r="66" spans="1:26" ht="12.75" customHeight="1" x14ac:dyDescent="0.2">
      <c r="A66" s="548"/>
      <c r="B66" s="553" t="s">
        <v>759</v>
      </c>
      <c r="C66" s="410"/>
      <c r="D66" s="235">
        <v>100</v>
      </c>
      <c r="E66" s="235">
        <f t="shared" ref="E66:E67" si="13">C66+D66</f>
        <v>100</v>
      </c>
      <c r="F66" s="541"/>
      <c r="G66" s="541"/>
      <c r="H66" s="541"/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1"/>
      <c r="T66" s="541"/>
      <c r="U66" s="541"/>
      <c r="V66" s="541"/>
      <c r="W66" s="541"/>
      <c r="X66" s="541"/>
      <c r="Y66" s="541"/>
      <c r="Z66" s="541"/>
    </row>
    <row r="67" spans="1:26" ht="12.75" customHeight="1" x14ac:dyDescent="0.2">
      <c r="A67" s="548">
        <v>57</v>
      </c>
      <c r="B67" s="553" t="s">
        <v>760</v>
      </c>
      <c r="C67" s="410"/>
      <c r="D67" s="235">
        <v>1000</v>
      </c>
      <c r="E67" s="235">
        <f t="shared" si="13"/>
        <v>1000</v>
      </c>
      <c r="F67" s="541"/>
      <c r="G67" s="541"/>
      <c r="H67" s="541"/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1"/>
      <c r="T67" s="541"/>
      <c r="U67" s="541"/>
      <c r="V67" s="541"/>
      <c r="W67" s="541"/>
      <c r="X67" s="541"/>
      <c r="Y67" s="541"/>
      <c r="Z67" s="541"/>
    </row>
    <row r="68" spans="1:26" ht="12.75" customHeight="1" x14ac:dyDescent="0.2">
      <c r="A68" s="590">
        <v>58</v>
      </c>
      <c r="B68" s="591" t="s">
        <v>761</v>
      </c>
      <c r="C68" s="592">
        <f t="shared" ref="C68:E68" si="14">+C65+C59</f>
        <v>4270</v>
      </c>
      <c r="D68" s="592">
        <f t="shared" si="14"/>
        <v>1330</v>
      </c>
      <c r="E68" s="592">
        <f t="shared" si="14"/>
        <v>5600</v>
      </c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</row>
    <row r="69" spans="1:26" ht="12.75" customHeight="1" x14ac:dyDescent="0.2">
      <c r="A69" s="593">
        <v>59</v>
      </c>
      <c r="B69" s="594"/>
      <c r="C69" s="595"/>
      <c r="D69" s="595"/>
      <c r="E69" s="595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</row>
    <row r="70" spans="1:26" ht="12.75" customHeight="1" x14ac:dyDescent="0.2">
      <c r="A70" s="573">
        <v>60</v>
      </c>
      <c r="B70" s="596" t="s">
        <v>762</v>
      </c>
      <c r="C70" s="575"/>
      <c r="D70" s="576"/>
      <c r="E70" s="576"/>
      <c r="F70" s="541"/>
      <c r="G70" s="541"/>
      <c r="H70" s="541"/>
      <c r="I70" s="541"/>
      <c r="J70" s="541"/>
      <c r="K70" s="541"/>
      <c r="L70" s="541"/>
      <c r="M70" s="541"/>
      <c r="N70" s="541"/>
      <c r="O70" s="541"/>
      <c r="P70" s="541"/>
      <c r="Q70" s="541"/>
      <c r="R70" s="541"/>
      <c r="S70" s="541"/>
      <c r="T70" s="541"/>
      <c r="U70" s="541"/>
      <c r="V70" s="541"/>
      <c r="W70" s="541"/>
      <c r="X70" s="541"/>
      <c r="Y70" s="541"/>
      <c r="Z70" s="541"/>
    </row>
    <row r="71" spans="1:26" ht="12.75" customHeight="1" x14ac:dyDescent="0.2">
      <c r="A71" s="548">
        <v>61</v>
      </c>
      <c r="B71" s="597" t="s">
        <v>763</v>
      </c>
      <c r="C71" s="410"/>
      <c r="D71" s="235"/>
      <c r="E71" s="235">
        <f t="shared" ref="E71:E73" si="15">C71+D71</f>
        <v>0</v>
      </c>
      <c r="F71" s="541"/>
      <c r="G71" s="541"/>
      <c r="H71" s="541"/>
      <c r="I71" s="541"/>
      <c r="J71" s="541"/>
      <c r="K71" s="541"/>
      <c r="L71" s="541"/>
      <c r="M71" s="541"/>
      <c r="N71" s="541"/>
      <c r="O71" s="541"/>
      <c r="P71" s="541"/>
      <c r="Q71" s="541"/>
      <c r="R71" s="541"/>
      <c r="S71" s="541"/>
      <c r="T71" s="541"/>
      <c r="U71" s="541"/>
      <c r="V71" s="541"/>
      <c r="W71" s="541"/>
      <c r="X71" s="541"/>
      <c r="Y71" s="541"/>
      <c r="Z71" s="541"/>
    </row>
    <row r="72" spans="1:26" ht="12.75" customHeight="1" x14ac:dyDescent="0.2">
      <c r="A72" s="548">
        <v>62</v>
      </c>
      <c r="B72" s="597" t="s">
        <v>764</v>
      </c>
      <c r="C72" s="410"/>
      <c r="D72" s="235"/>
      <c r="E72" s="235">
        <f t="shared" si="15"/>
        <v>0</v>
      </c>
      <c r="F72" s="541"/>
      <c r="G72" s="541"/>
      <c r="H72" s="541"/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41"/>
      <c r="T72" s="541"/>
      <c r="U72" s="541"/>
      <c r="V72" s="541"/>
      <c r="W72" s="541"/>
      <c r="X72" s="541"/>
      <c r="Y72" s="541"/>
      <c r="Z72" s="541"/>
    </row>
    <row r="73" spans="1:26" ht="12.75" customHeight="1" x14ac:dyDescent="0.2">
      <c r="A73" s="548">
        <v>63</v>
      </c>
      <c r="B73" s="597" t="s">
        <v>765</v>
      </c>
      <c r="C73" s="410"/>
      <c r="D73" s="235">
        <v>207</v>
      </c>
      <c r="E73" s="235">
        <f t="shared" si="15"/>
        <v>207</v>
      </c>
      <c r="F73" s="541"/>
      <c r="G73" s="541"/>
      <c r="H73" s="541"/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41"/>
      <c r="T73" s="541"/>
      <c r="U73" s="541"/>
      <c r="V73" s="541"/>
      <c r="W73" s="541"/>
      <c r="X73" s="541"/>
      <c r="Y73" s="541"/>
      <c r="Z73" s="541"/>
    </row>
    <row r="74" spans="1:26" ht="12.75" customHeight="1" x14ac:dyDescent="0.2">
      <c r="A74" s="548">
        <v>64</v>
      </c>
      <c r="B74" s="553"/>
      <c r="C74" s="410"/>
      <c r="D74" s="235"/>
      <c r="E74" s="235"/>
      <c r="F74" s="541"/>
      <c r="G74" s="541"/>
      <c r="H74" s="541"/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1"/>
      <c r="T74" s="541"/>
      <c r="U74" s="541"/>
      <c r="V74" s="541"/>
      <c r="W74" s="541"/>
      <c r="X74" s="541"/>
      <c r="Y74" s="541"/>
      <c r="Z74" s="541"/>
    </row>
    <row r="75" spans="1:26" ht="12.75" customHeight="1" x14ac:dyDescent="0.2">
      <c r="A75" s="590">
        <v>65</v>
      </c>
      <c r="B75" s="591" t="s">
        <v>766</v>
      </c>
      <c r="C75" s="592">
        <f t="shared" ref="C75:E75" si="16">SUM(C71:C74)</f>
        <v>0</v>
      </c>
      <c r="D75" s="592">
        <f t="shared" si="16"/>
        <v>207</v>
      </c>
      <c r="E75" s="592">
        <f t="shared" si="16"/>
        <v>207</v>
      </c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</row>
    <row r="76" spans="1:26" ht="13.5" customHeight="1" x14ac:dyDescent="0.2">
      <c r="A76" s="566">
        <v>66</v>
      </c>
      <c r="B76" s="598" t="s">
        <v>767</v>
      </c>
      <c r="C76" s="448">
        <f t="shared" ref="C76:E76" si="17">+C75++C56+C68+C50+C19+C25</f>
        <v>885540</v>
      </c>
      <c r="D76" s="448">
        <f t="shared" si="17"/>
        <v>24544</v>
      </c>
      <c r="E76" s="448">
        <f t="shared" si="17"/>
        <v>910084</v>
      </c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</row>
    <row r="77" spans="1:26" ht="13.5" customHeight="1" x14ac:dyDescent="0.2">
      <c r="A77" s="541"/>
      <c r="B77" s="551"/>
      <c r="C77" s="420"/>
      <c r="D77" s="599"/>
      <c r="E77" s="599"/>
      <c r="F77" s="541"/>
      <c r="G77" s="541"/>
      <c r="H77" s="541"/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1"/>
      <c r="T77" s="541"/>
      <c r="U77" s="541"/>
      <c r="V77" s="541"/>
      <c r="W77" s="541"/>
      <c r="X77" s="541"/>
      <c r="Y77" s="541"/>
      <c r="Z77" s="541"/>
    </row>
    <row r="78" spans="1:26" ht="12.75" customHeight="1" x14ac:dyDescent="0.2">
      <c r="A78" s="541"/>
      <c r="B78" s="541"/>
      <c r="C78" s="541"/>
      <c r="D78" s="600"/>
      <c r="E78" s="600"/>
      <c r="F78" s="541"/>
      <c r="G78" s="541"/>
      <c r="H78" s="541"/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1"/>
      <c r="T78" s="541"/>
      <c r="U78" s="541"/>
      <c r="V78" s="541"/>
      <c r="W78" s="541"/>
      <c r="X78" s="541"/>
      <c r="Y78" s="541"/>
      <c r="Z78" s="541"/>
    </row>
    <row r="79" spans="1:26" ht="12.75" customHeight="1" x14ac:dyDescent="0.2">
      <c r="A79" s="541"/>
      <c r="B79" s="541"/>
      <c r="C79" s="541"/>
      <c r="D79" s="600"/>
      <c r="E79" s="600"/>
      <c r="F79" s="541"/>
      <c r="G79" s="541"/>
      <c r="H79" s="541"/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1"/>
      <c r="T79" s="541"/>
      <c r="U79" s="541"/>
      <c r="V79" s="541"/>
      <c r="W79" s="541"/>
      <c r="X79" s="541"/>
      <c r="Y79" s="541"/>
      <c r="Z79" s="541"/>
    </row>
    <row r="80" spans="1:26" ht="12.75" customHeight="1" x14ac:dyDescent="0.2">
      <c r="A80" s="541"/>
      <c r="B80" s="541"/>
      <c r="C80" s="541"/>
      <c r="D80" s="600"/>
      <c r="E80" s="600"/>
      <c r="F80" s="541"/>
      <c r="G80" s="541"/>
      <c r="H80" s="541"/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1"/>
      <c r="T80" s="541"/>
      <c r="U80" s="541"/>
      <c r="V80" s="541"/>
      <c r="W80" s="541"/>
      <c r="X80" s="541"/>
      <c r="Y80" s="541"/>
      <c r="Z80" s="541"/>
    </row>
    <row r="81" spans="1:26" ht="12.75" customHeight="1" x14ac:dyDescent="0.2">
      <c r="A81" s="541"/>
      <c r="B81" s="541"/>
      <c r="C81" s="541"/>
      <c r="D81" s="600"/>
      <c r="E81" s="600"/>
      <c r="F81" s="541"/>
      <c r="G81" s="541"/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1"/>
      <c r="T81" s="541"/>
      <c r="U81" s="541"/>
      <c r="V81" s="541"/>
      <c r="W81" s="541"/>
      <c r="X81" s="541"/>
      <c r="Y81" s="541"/>
      <c r="Z81" s="541"/>
    </row>
    <row r="82" spans="1:26" ht="12.75" customHeight="1" x14ac:dyDescent="0.2">
      <c r="A82" s="541"/>
      <c r="B82" s="541"/>
      <c r="C82" s="541"/>
      <c r="D82" s="600"/>
      <c r="E82" s="600"/>
      <c r="F82" s="541"/>
      <c r="G82" s="541"/>
      <c r="H82" s="541"/>
      <c r="I82" s="541"/>
      <c r="J82" s="541"/>
      <c r="K82" s="541"/>
      <c r="L82" s="541"/>
      <c r="M82" s="541"/>
      <c r="N82" s="541"/>
      <c r="O82" s="541"/>
      <c r="P82" s="541"/>
      <c r="Q82" s="541"/>
      <c r="R82" s="541"/>
      <c r="S82" s="541"/>
      <c r="T82" s="541"/>
      <c r="U82" s="541"/>
      <c r="V82" s="541"/>
      <c r="W82" s="541"/>
      <c r="X82" s="541"/>
      <c r="Y82" s="541"/>
      <c r="Z82" s="541"/>
    </row>
    <row r="83" spans="1:26" ht="12.75" customHeight="1" x14ac:dyDescent="0.2">
      <c r="A83" s="541"/>
      <c r="B83" s="541"/>
      <c r="C83" s="541"/>
      <c r="D83" s="600"/>
      <c r="E83" s="600"/>
      <c r="F83" s="541"/>
      <c r="G83" s="541"/>
      <c r="H83" s="541"/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1"/>
      <c r="T83" s="541"/>
      <c r="U83" s="541"/>
      <c r="V83" s="541"/>
      <c r="W83" s="541"/>
      <c r="X83" s="541"/>
      <c r="Y83" s="541"/>
      <c r="Z83" s="541"/>
    </row>
    <row r="84" spans="1:26" ht="12.75" customHeight="1" x14ac:dyDescent="0.2">
      <c r="A84" s="541"/>
      <c r="B84" s="541"/>
      <c r="C84" s="541"/>
      <c r="D84" s="600"/>
      <c r="E84" s="600"/>
      <c r="F84" s="541"/>
      <c r="G84" s="541"/>
      <c r="H84" s="541"/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1"/>
      <c r="T84" s="541"/>
      <c r="U84" s="541"/>
      <c r="V84" s="541"/>
      <c r="W84" s="541"/>
      <c r="X84" s="541"/>
      <c r="Y84" s="541"/>
      <c r="Z84" s="541"/>
    </row>
    <row r="85" spans="1:26" ht="12.75" customHeight="1" x14ac:dyDescent="0.2">
      <c r="A85" s="541"/>
      <c r="B85" s="541"/>
      <c r="C85" s="541"/>
      <c r="D85" s="600"/>
      <c r="E85" s="600"/>
      <c r="F85" s="541"/>
      <c r="G85" s="541"/>
      <c r="H85" s="541"/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1"/>
      <c r="T85" s="541"/>
      <c r="U85" s="541"/>
      <c r="V85" s="541"/>
      <c r="W85" s="541"/>
      <c r="X85" s="541"/>
      <c r="Y85" s="541"/>
      <c r="Z85" s="541"/>
    </row>
    <row r="86" spans="1:26" ht="12.75" customHeight="1" x14ac:dyDescent="0.2">
      <c r="A86" s="541"/>
      <c r="B86" s="541"/>
      <c r="C86" s="541"/>
      <c r="D86" s="600"/>
      <c r="E86" s="600"/>
      <c r="F86" s="541"/>
      <c r="G86" s="541"/>
      <c r="H86" s="541"/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1"/>
      <c r="T86" s="541"/>
      <c r="U86" s="541"/>
      <c r="V86" s="541"/>
      <c r="W86" s="541"/>
      <c r="X86" s="541"/>
      <c r="Y86" s="541"/>
      <c r="Z86" s="541"/>
    </row>
    <row r="87" spans="1:26" ht="12.75" customHeight="1" x14ac:dyDescent="0.2">
      <c r="A87" s="541"/>
      <c r="B87" s="541"/>
      <c r="C87" s="541"/>
      <c r="D87" s="600"/>
      <c r="E87" s="600"/>
      <c r="F87" s="541"/>
      <c r="G87" s="541"/>
      <c r="H87" s="541"/>
      <c r="I87" s="541"/>
      <c r="J87" s="541"/>
      <c r="K87" s="541"/>
      <c r="L87" s="541"/>
      <c r="M87" s="541"/>
      <c r="N87" s="541"/>
      <c r="O87" s="541"/>
      <c r="P87" s="541"/>
      <c r="Q87" s="541"/>
      <c r="R87" s="541"/>
      <c r="S87" s="541"/>
      <c r="T87" s="541"/>
      <c r="U87" s="541"/>
      <c r="V87" s="541"/>
      <c r="W87" s="541"/>
      <c r="X87" s="541"/>
      <c r="Y87" s="541"/>
      <c r="Z87" s="541"/>
    </row>
    <row r="88" spans="1:26" ht="12.75" customHeight="1" x14ac:dyDescent="0.2">
      <c r="A88" s="541"/>
      <c r="B88" s="541"/>
      <c r="C88" s="541"/>
      <c r="D88" s="600"/>
      <c r="E88" s="600"/>
      <c r="F88" s="541"/>
      <c r="G88" s="541"/>
      <c r="H88" s="541"/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1"/>
      <c r="T88" s="541"/>
      <c r="U88" s="541"/>
      <c r="V88" s="541"/>
      <c r="W88" s="541"/>
      <c r="X88" s="541"/>
      <c r="Y88" s="541"/>
      <c r="Z88" s="541"/>
    </row>
    <row r="89" spans="1:26" ht="12.75" customHeight="1" x14ac:dyDescent="0.2">
      <c r="A89" s="541"/>
      <c r="B89" s="541"/>
      <c r="C89" s="541"/>
      <c r="D89" s="600"/>
      <c r="E89" s="600"/>
      <c r="F89" s="541"/>
      <c r="G89" s="541"/>
      <c r="H89" s="541"/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1"/>
      <c r="T89" s="541"/>
      <c r="U89" s="541"/>
      <c r="V89" s="541"/>
      <c r="W89" s="541"/>
      <c r="X89" s="541"/>
      <c r="Y89" s="541"/>
      <c r="Z89" s="541"/>
    </row>
    <row r="90" spans="1:26" ht="12.75" customHeight="1" x14ac:dyDescent="0.2">
      <c r="A90" s="541"/>
      <c r="B90" s="541"/>
      <c r="C90" s="541"/>
      <c r="D90" s="600"/>
      <c r="E90" s="600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1"/>
      <c r="T90" s="541"/>
      <c r="U90" s="541"/>
      <c r="V90" s="541"/>
      <c r="W90" s="541"/>
      <c r="X90" s="541"/>
      <c r="Y90" s="541"/>
      <c r="Z90" s="541"/>
    </row>
    <row r="91" spans="1:26" ht="12.75" customHeight="1" x14ac:dyDescent="0.2">
      <c r="A91" s="541"/>
      <c r="B91" s="541"/>
      <c r="C91" s="541"/>
      <c r="D91" s="600"/>
      <c r="E91" s="600"/>
      <c r="F91" s="541"/>
      <c r="G91" s="541"/>
      <c r="H91" s="541"/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1"/>
      <c r="T91" s="541"/>
      <c r="U91" s="541"/>
      <c r="V91" s="541"/>
      <c r="W91" s="541"/>
      <c r="X91" s="541"/>
      <c r="Y91" s="541"/>
      <c r="Z91" s="541"/>
    </row>
    <row r="92" spans="1:26" ht="12.75" customHeight="1" x14ac:dyDescent="0.2">
      <c r="A92" s="541"/>
      <c r="B92" s="541"/>
      <c r="C92" s="541"/>
      <c r="D92" s="600"/>
      <c r="E92" s="600"/>
      <c r="F92" s="541"/>
      <c r="G92" s="541"/>
      <c r="H92" s="541"/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1"/>
      <c r="T92" s="541"/>
      <c r="U92" s="541"/>
      <c r="V92" s="541"/>
      <c r="W92" s="541"/>
      <c r="X92" s="541"/>
      <c r="Y92" s="541"/>
      <c r="Z92" s="541"/>
    </row>
    <row r="93" spans="1:26" ht="12.75" customHeight="1" x14ac:dyDescent="0.2">
      <c r="A93" s="541"/>
      <c r="B93" s="541"/>
      <c r="C93" s="541"/>
      <c r="D93" s="600"/>
      <c r="E93" s="600"/>
      <c r="F93" s="541"/>
      <c r="G93" s="541"/>
      <c r="H93" s="541"/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/>
    </row>
    <row r="94" spans="1:26" ht="12.75" customHeight="1" x14ac:dyDescent="0.2">
      <c r="A94" s="541"/>
      <c r="B94" s="541"/>
      <c r="C94" s="541"/>
      <c r="D94" s="600"/>
      <c r="E94" s="600"/>
      <c r="F94" s="541"/>
      <c r="G94" s="541"/>
      <c r="H94" s="541"/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1"/>
      <c r="T94" s="541"/>
      <c r="U94" s="541"/>
      <c r="V94" s="541"/>
      <c r="W94" s="541"/>
      <c r="X94" s="541"/>
      <c r="Y94" s="541"/>
      <c r="Z94" s="541"/>
    </row>
    <row r="95" spans="1:26" ht="12.75" customHeight="1" x14ac:dyDescent="0.2">
      <c r="A95" s="541"/>
      <c r="B95" s="541"/>
      <c r="C95" s="541"/>
      <c r="D95" s="600"/>
      <c r="E95" s="600"/>
      <c r="F95" s="541"/>
      <c r="G95" s="541"/>
      <c r="H95" s="541"/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1"/>
      <c r="T95" s="541"/>
      <c r="U95" s="541"/>
      <c r="V95" s="541"/>
      <c r="W95" s="541"/>
      <c r="X95" s="541"/>
      <c r="Y95" s="541"/>
      <c r="Z95" s="541"/>
    </row>
    <row r="96" spans="1:26" ht="12.75" customHeight="1" x14ac:dyDescent="0.2">
      <c r="A96" s="541"/>
      <c r="B96" s="541"/>
      <c r="C96" s="541"/>
      <c r="D96" s="600"/>
      <c r="E96" s="600"/>
      <c r="F96" s="541"/>
      <c r="G96" s="541"/>
      <c r="H96" s="541"/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41"/>
      <c r="T96" s="541"/>
      <c r="U96" s="541"/>
      <c r="V96" s="541"/>
      <c r="W96" s="541"/>
      <c r="X96" s="541"/>
      <c r="Y96" s="541"/>
      <c r="Z96" s="541"/>
    </row>
    <row r="97" spans="1:26" ht="12.75" customHeight="1" x14ac:dyDescent="0.2">
      <c r="A97" s="541"/>
      <c r="B97" s="541"/>
      <c r="C97" s="541"/>
      <c r="D97" s="600"/>
      <c r="E97" s="600"/>
      <c r="F97" s="541"/>
      <c r="G97" s="541"/>
      <c r="H97" s="541"/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1"/>
      <c r="T97" s="541"/>
      <c r="U97" s="541"/>
      <c r="V97" s="541"/>
      <c r="W97" s="541"/>
      <c r="X97" s="541"/>
      <c r="Y97" s="541"/>
      <c r="Z97" s="541"/>
    </row>
    <row r="98" spans="1:26" ht="12.75" customHeight="1" x14ac:dyDescent="0.2">
      <c r="A98" s="541"/>
      <c r="B98" s="541"/>
      <c r="C98" s="541"/>
      <c r="D98" s="600"/>
      <c r="E98" s="600"/>
      <c r="F98" s="541"/>
      <c r="G98" s="541"/>
      <c r="H98" s="541"/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1"/>
      <c r="T98" s="541"/>
      <c r="U98" s="541"/>
      <c r="V98" s="541"/>
      <c r="W98" s="541"/>
      <c r="X98" s="541"/>
      <c r="Y98" s="541"/>
      <c r="Z98" s="541"/>
    </row>
    <row r="99" spans="1:26" ht="12.75" customHeight="1" x14ac:dyDescent="0.2">
      <c r="A99" s="541"/>
      <c r="B99" s="541"/>
      <c r="C99" s="541"/>
      <c r="D99" s="600"/>
      <c r="E99" s="600"/>
      <c r="F99" s="541"/>
      <c r="G99" s="541"/>
      <c r="H99" s="541"/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41"/>
      <c r="T99" s="541"/>
      <c r="U99" s="541"/>
      <c r="V99" s="541"/>
      <c r="W99" s="541"/>
      <c r="X99" s="541"/>
      <c r="Y99" s="541"/>
      <c r="Z99" s="541"/>
    </row>
    <row r="100" spans="1:26" ht="12.75" customHeight="1" x14ac:dyDescent="0.2">
      <c r="A100" s="541"/>
      <c r="B100" s="541"/>
      <c r="C100" s="541"/>
      <c r="D100" s="600"/>
      <c r="E100" s="600"/>
      <c r="F100" s="541"/>
      <c r="G100" s="541"/>
      <c r="H100" s="541"/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41"/>
      <c r="T100" s="541"/>
      <c r="U100" s="541"/>
      <c r="V100" s="541"/>
      <c r="W100" s="541"/>
      <c r="X100" s="541"/>
      <c r="Y100" s="541"/>
      <c r="Z100" s="541"/>
    </row>
    <row r="101" spans="1:26" ht="12.75" customHeight="1" x14ac:dyDescent="0.2">
      <c r="A101" s="541"/>
      <c r="B101" s="541"/>
      <c r="C101" s="541"/>
      <c r="D101" s="600"/>
      <c r="E101" s="600"/>
      <c r="F101" s="541"/>
      <c r="G101" s="541"/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41"/>
      <c r="T101" s="541"/>
      <c r="U101" s="541"/>
      <c r="V101" s="541"/>
      <c r="W101" s="541"/>
      <c r="X101" s="541"/>
      <c r="Y101" s="541"/>
      <c r="Z101" s="541"/>
    </row>
    <row r="102" spans="1:26" ht="12.75" customHeight="1" x14ac:dyDescent="0.2">
      <c r="A102" s="541"/>
      <c r="B102" s="541"/>
      <c r="C102" s="541"/>
      <c r="D102" s="600"/>
      <c r="E102" s="600"/>
      <c r="F102" s="541"/>
      <c r="G102" s="541"/>
      <c r="H102" s="541"/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41"/>
      <c r="T102" s="541"/>
      <c r="U102" s="541"/>
      <c r="V102" s="541"/>
      <c r="W102" s="541"/>
      <c r="X102" s="541"/>
      <c r="Y102" s="541"/>
      <c r="Z102" s="541"/>
    </row>
    <row r="103" spans="1:26" ht="12.75" customHeight="1" x14ac:dyDescent="0.2">
      <c r="A103" s="541"/>
      <c r="B103" s="541"/>
      <c r="C103" s="541"/>
      <c r="D103" s="600"/>
      <c r="E103" s="600"/>
      <c r="F103" s="541"/>
      <c r="G103" s="541"/>
      <c r="H103" s="541"/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41"/>
      <c r="T103" s="541"/>
      <c r="U103" s="541"/>
      <c r="V103" s="541"/>
      <c r="W103" s="541"/>
      <c r="X103" s="541"/>
      <c r="Y103" s="541"/>
      <c r="Z103" s="541"/>
    </row>
    <row r="104" spans="1:26" ht="12.75" customHeight="1" x14ac:dyDescent="0.2">
      <c r="A104" s="541"/>
      <c r="B104" s="541"/>
      <c r="C104" s="541"/>
      <c r="D104" s="600"/>
      <c r="E104" s="600"/>
      <c r="F104" s="541"/>
      <c r="G104" s="541"/>
      <c r="H104" s="541"/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1"/>
      <c r="T104" s="541"/>
      <c r="U104" s="541"/>
      <c r="V104" s="541"/>
      <c r="W104" s="541"/>
      <c r="X104" s="541"/>
      <c r="Y104" s="541"/>
      <c r="Z104" s="541"/>
    </row>
    <row r="105" spans="1:26" ht="12.75" customHeight="1" x14ac:dyDescent="0.2">
      <c r="A105" s="541"/>
      <c r="B105" s="541"/>
      <c r="C105" s="541"/>
      <c r="D105" s="600"/>
      <c r="E105" s="600"/>
      <c r="F105" s="541"/>
      <c r="G105" s="541"/>
      <c r="H105" s="541"/>
      <c r="I105" s="541"/>
      <c r="J105" s="541"/>
      <c r="K105" s="541"/>
      <c r="L105" s="541"/>
      <c r="M105" s="541"/>
      <c r="N105" s="541"/>
      <c r="O105" s="541"/>
      <c r="P105" s="541"/>
      <c r="Q105" s="541"/>
      <c r="R105" s="541"/>
      <c r="S105" s="541"/>
      <c r="T105" s="541"/>
      <c r="U105" s="541"/>
      <c r="V105" s="541"/>
      <c r="W105" s="541"/>
      <c r="X105" s="541"/>
      <c r="Y105" s="541"/>
      <c r="Z105" s="541"/>
    </row>
    <row r="106" spans="1:26" ht="12.75" customHeight="1" x14ac:dyDescent="0.2">
      <c r="A106" s="541"/>
      <c r="B106" s="541"/>
      <c r="C106" s="541"/>
      <c r="D106" s="600"/>
      <c r="E106" s="600"/>
      <c r="F106" s="541"/>
      <c r="G106" s="541"/>
      <c r="H106" s="541"/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41"/>
      <c r="T106" s="541"/>
      <c r="U106" s="541"/>
      <c r="V106" s="541"/>
      <c r="W106" s="541"/>
      <c r="X106" s="541"/>
      <c r="Y106" s="541"/>
      <c r="Z106" s="541"/>
    </row>
    <row r="107" spans="1:26" ht="12.75" customHeight="1" x14ac:dyDescent="0.2">
      <c r="A107" s="541"/>
      <c r="B107" s="541"/>
      <c r="C107" s="541"/>
      <c r="D107" s="600"/>
      <c r="E107" s="600"/>
      <c r="F107" s="541"/>
      <c r="G107" s="541"/>
      <c r="H107" s="541"/>
      <c r="I107" s="541"/>
      <c r="J107" s="541"/>
      <c r="K107" s="541"/>
      <c r="L107" s="541"/>
      <c r="M107" s="541"/>
      <c r="N107" s="541"/>
      <c r="O107" s="541"/>
      <c r="P107" s="541"/>
      <c r="Q107" s="541"/>
      <c r="R107" s="541"/>
      <c r="S107" s="541"/>
      <c r="T107" s="541"/>
      <c r="U107" s="541"/>
      <c r="V107" s="541"/>
      <c r="W107" s="541"/>
      <c r="X107" s="541"/>
      <c r="Y107" s="541"/>
      <c r="Z107" s="541"/>
    </row>
    <row r="108" spans="1:26" ht="12.75" customHeight="1" x14ac:dyDescent="0.2">
      <c r="A108" s="541"/>
      <c r="B108" s="541"/>
      <c r="C108" s="541"/>
      <c r="D108" s="600"/>
      <c r="E108" s="600"/>
      <c r="F108" s="541"/>
      <c r="G108" s="541"/>
      <c r="H108" s="541"/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1"/>
      <c r="T108" s="541"/>
      <c r="U108" s="541"/>
      <c r="V108" s="541"/>
      <c r="W108" s="541"/>
      <c r="X108" s="541"/>
      <c r="Y108" s="541"/>
      <c r="Z108" s="541"/>
    </row>
    <row r="109" spans="1:26" ht="12.75" customHeight="1" x14ac:dyDescent="0.2">
      <c r="A109" s="541"/>
      <c r="B109" s="541"/>
      <c r="C109" s="541"/>
      <c r="D109" s="600"/>
      <c r="E109" s="600"/>
      <c r="F109" s="541"/>
      <c r="G109" s="541"/>
      <c r="H109" s="541"/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1"/>
      <c r="T109" s="541"/>
      <c r="U109" s="541"/>
      <c r="V109" s="541"/>
      <c r="W109" s="541"/>
      <c r="X109" s="541"/>
      <c r="Y109" s="541"/>
      <c r="Z109" s="541"/>
    </row>
    <row r="110" spans="1:26" ht="12.75" customHeight="1" x14ac:dyDescent="0.2">
      <c r="A110" s="541"/>
      <c r="B110" s="541"/>
      <c r="C110" s="541"/>
      <c r="D110" s="600"/>
      <c r="E110" s="600"/>
      <c r="F110" s="541"/>
      <c r="G110" s="541"/>
      <c r="H110" s="541"/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1"/>
      <c r="T110" s="541"/>
      <c r="U110" s="541"/>
      <c r="V110" s="541"/>
      <c r="W110" s="541"/>
      <c r="X110" s="541"/>
      <c r="Y110" s="541"/>
      <c r="Z110" s="541"/>
    </row>
    <row r="111" spans="1:26" ht="12.75" customHeight="1" x14ac:dyDescent="0.2">
      <c r="A111" s="541"/>
      <c r="B111" s="541"/>
      <c r="C111" s="541"/>
      <c r="D111" s="600"/>
      <c r="E111" s="600"/>
      <c r="F111" s="541"/>
      <c r="G111" s="541"/>
      <c r="H111" s="541"/>
      <c r="I111" s="541"/>
      <c r="J111" s="541"/>
      <c r="K111" s="541"/>
      <c r="L111" s="541"/>
      <c r="M111" s="541"/>
      <c r="N111" s="541"/>
      <c r="O111" s="541"/>
      <c r="P111" s="541"/>
      <c r="Q111" s="541"/>
      <c r="R111" s="541"/>
      <c r="S111" s="541"/>
      <c r="T111" s="541"/>
      <c r="U111" s="541"/>
      <c r="V111" s="541"/>
      <c r="W111" s="541"/>
      <c r="X111" s="541"/>
      <c r="Y111" s="541"/>
      <c r="Z111" s="541"/>
    </row>
    <row r="112" spans="1:26" ht="12.75" customHeight="1" x14ac:dyDescent="0.2">
      <c r="A112" s="541"/>
      <c r="B112" s="541"/>
      <c r="C112" s="541"/>
      <c r="D112" s="600"/>
      <c r="E112" s="600"/>
      <c r="F112" s="541"/>
      <c r="G112" s="541"/>
      <c r="H112" s="541"/>
      <c r="I112" s="541"/>
      <c r="J112" s="541"/>
      <c r="K112" s="541"/>
      <c r="L112" s="541"/>
      <c r="M112" s="541"/>
      <c r="N112" s="541"/>
      <c r="O112" s="541"/>
      <c r="P112" s="541"/>
      <c r="Q112" s="541"/>
      <c r="R112" s="541"/>
      <c r="S112" s="541"/>
      <c r="T112" s="541"/>
      <c r="U112" s="541"/>
      <c r="V112" s="541"/>
      <c r="W112" s="541"/>
      <c r="X112" s="541"/>
      <c r="Y112" s="541"/>
      <c r="Z112" s="541"/>
    </row>
    <row r="113" spans="1:26" ht="12.75" customHeight="1" x14ac:dyDescent="0.2">
      <c r="A113" s="541"/>
      <c r="B113" s="541"/>
      <c r="C113" s="541"/>
      <c r="D113" s="600"/>
      <c r="E113" s="600"/>
      <c r="F113" s="541"/>
      <c r="G113" s="541"/>
      <c r="H113" s="541"/>
      <c r="I113" s="541"/>
      <c r="J113" s="541"/>
      <c r="K113" s="541"/>
      <c r="L113" s="541"/>
      <c r="M113" s="541"/>
      <c r="N113" s="541"/>
      <c r="O113" s="541"/>
      <c r="P113" s="541"/>
      <c r="Q113" s="541"/>
      <c r="R113" s="541"/>
      <c r="S113" s="541"/>
      <c r="T113" s="541"/>
      <c r="U113" s="541"/>
      <c r="V113" s="541"/>
      <c r="W113" s="541"/>
      <c r="X113" s="541"/>
      <c r="Y113" s="541"/>
      <c r="Z113" s="541"/>
    </row>
    <row r="114" spans="1:26" ht="12.75" customHeight="1" x14ac:dyDescent="0.2">
      <c r="A114" s="541"/>
      <c r="B114" s="541"/>
      <c r="C114" s="541"/>
      <c r="D114" s="600"/>
      <c r="E114" s="600"/>
      <c r="F114" s="541"/>
      <c r="G114" s="541"/>
      <c r="H114" s="541"/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41"/>
      <c r="T114" s="541"/>
      <c r="U114" s="541"/>
      <c r="V114" s="541"/>
      <c r="W114" s="541"/>
      <c r="X114" s="541"/>
      <c r="Y114" s="541"/>
      <c r="Z114" s="541"/>
    </row>
    <row r="115" spans="1:26" ht="12.75" customHeight="1" x14ac:dyDescent="0.2">
      <c r="A115" s="541"/>
      <c r="B115" s="541"/>
      <c r="C115" s="541"/>
      <c r="D115" s="600"/>
      <c r="E115" s="600"/>
      <c r="F115" s="541"/>
      <c r="G115" s="541"/>
      <c r="H115" s="541"/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41"/>
      <c r="T115" s="541"/>
      <c r="U115" s="541"/>
      <c r="V115" s="541"/>
      <c r="W115" s="541"/>
      <c r="X115" s="541"/>
      <c r="Y115" s="541"/>
      <c r="Z115" s="541"/>
    </row>
    <row r="116" spans="1:26" ht="12.75" customHeight="1" x14ac:dyDescent="0.2">
      <c r="A116" s="541"/>
      <c r="B116" s="541"/>
      <c r="C116" s="541"/>
      <c r="D116" s="600"/>
      <c r="E116" s="600"/>
      <c r="F116" s="541"/>
      <c r="G116" s="541"/>
      <c r="H116" s="541"/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1"/>
      <c r="T116" s="541"/>
      <c r="U116" s="541"/>
      <c r="V116" s="541"/>
      <c r="W116" s="541"/>
      <c r="X116" s="541"/>
      <c r="Y116" s="541"/>
      <c r="Z116" s="541"/>
    </row>
    <row r="117" spans="1:26" ht="12.75" customHeight="1" x14ac:dyDescent="0.2">
      <c r="A117" s="541"/>
      <c r="B117" s="541"/>
      <c r="C117" s="541"/>
      <c r="D117" s="600"/>
      <c r="E117" s="600"/>
      <c r="F117" s="541"/>
      <c r="G117" s="541"/>
      <c r="H117" s="541"/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41"/>
      <c r="T117" s="541"/>
      <c r="U117" s="541"/>
      <c r="V117" s="541"/>
      <c r="W117" s="541"/>
      <c r="X117" s="541"/>
      <c r="Y117" s="541"/>
      <c r="Z117" s="541"/>
    </row>
    <row r="118" spans="1:26" ht="12.75" customHeight="1" x14ac:dyDescent="0.2">
      <c r="A118" s="541"/>
      <c r="B118" s="541"/>
      <c r="C118" s="541"/>
      <c r="D118" s="600"/>
      <c r="E118" s="600"/>
      <c r="F118" s="541"/>
      <c r="G118" s="541"/>
      <c r="H118" s="541"/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41"/>
      <c r="T118" s="541"/>
      <c r="U118" s="541"/>
      <c r="V118" s="541"/>
      <c r="W118" s="541"/>
      <c r="X118" s="541"/>
      <c r="Y118" s="541"/>
      <c r="Z118" s="541"/>
    </row>
    <row r="119" spans="1:26" ht="12.75" customHeight="1" x14ac:dyDescent="0.2">
      <c r="A119" s="541"/>
      <c r="B119" s="541"/>
      <c r="C119" s="541"/>
      <c r="D119" s="600"/>
      <c r="E119" s="600"/>
      <c r="F119" s="541"/>
      <c r="G119" s="541"/>
      <c r="H119" s="541"/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1"/>
      <c r="T119" s="541"/>
      <c r="U119" s="541"/>
      <c r="V119" s="541"/>
      <c r="W119" s="541"/>
      <c r="X119" s="541"/>
      <c r="Y119" s="541"/>
      <c r="Z119" s="541"/>
    </row>
    <row r="120" spans="1:26" ht="12.75" customHeight="1" x14ac:dyDescent="0.2">
      <c r="A120" s="541"/>
      <c r="B120" s="541"/>
      <c r="C120" s="541"/>
      <c r="D120" s="600"/>
      <c r="E120" s="600"/>
      <c r="F120" s="541"/>
      <c r="G120" s="541"/>
      <c r="H120" s="541"/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41"/>
      <c r="T120" s="541"/>
      <c r="U120" s="541"/>
      <c r="V120" s="541"/>
      <c r="W120" s="541"/>
      <c r="X120" s="541"/>
      <c r="Y120" s="541"/>
      <c r="Z120" s="541"/>
    </row>
    <row r="121" spans="1:26" ht="12.75" customHeight="1" x14ac:dyDescent="0.2">
      <c r="A121" s="541"/>
      <c r="B121" s="541"/>
      <c r="C121" s="541"/>
      <c r="D121" s="600"/>
      <c r="E121" s="600"/>
      <c r="F121" s="541"/>
      <c r="G121" s="541"/>
      <c r="H121" s="541"/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/>
    </row>
    <row r="122" spans="1:26" ht="12.75" customHeight="1" x14ac:dyDescent="0.2">
      <c r="A122" s="541"/>
      <c r="B122" s="541"/>
      <c r="C122" s="541"/>
      <c r="D122" s="600"/>
      <c r="E122" s="600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</row>
    <row r="123" spans="1:26" ht="12.75" customHeight="1" x14ac:dyDescent="0.2">
      <c r="A123" s="541"/>
      <c r="B123" s="541"/>
      <c r="C123" s="541"/>
      <c r="D123" s="600"/>
      <c r="E123" s="600"/>
      <c r="F123" s="541"/>
      <c r="G123" s="541"/>
      <c r="H123" s="541"/>
      <c r="I123" s="541"/>
      <c r="J123" s="541"/>
      <c r="K123" s="541"/>
      <c r="L123" s="541"/>
      <c r="M123" s="541"/>
      <c r="N123" s="541"/>
      <c r="O123" s="541"/>
      <c r="P123" s="541"/>
      <c r="Q123" s="541"/>
      <c r="R123" s="541"/>
      <c r="S123" s="541"/>
      <c r="T123" s="541"/>
      <c r="U123" s="541"/>
      <c r="V123" s="541"/>
      <c r="W123" s="541"/>
      <c r="X123" s="541"/>
      <c r="Y123" s="541"/>
      <c r="Z123" s="541"/>
    </row>
    <row r="124" spans="1:26" ht="12.75" customHeight="1" x14ac:dyDescent="0.2">
      <c r="A124" s="541"/>
      <c r="B124" s="541"/>
      <c r="C124" s="541"/>
      <c r="D124" s="600"/>
      <c r="E124" s="600"/>
      <c r="F124" s="541"/>
      <c r="G124" s="541"/>
      <c r="H124" s="541"/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41"/>
      <c r="T124" s="541"/>
      <c r="U124" s="541"/>
      <c r="V124" s="541"/>
      <c r="W124" s="541"/>
      <c r="X124" s="541"/>
      <c r="Y124" s="541"/>
      <c r="Z124" s="541"/>
    </row>
    <row r="125" spans="1:26" ht="12.75" customHeight="1" x14ac:dyDescent="0.2">
      <c r="A125" s="541"/>
      <c r="B125" s="541"/>
      <c r="C125" s="541"/>
      <c r="D125" s="600"/>
      <c r="E125" s="600"/>
      <c r="F125" s="541"/>
      <c r="G125" s="541"/>
      <c r="H125" s="541"/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41"/>
      <c r="T125" s="541"/>
      <c r="U125" s="541"/>
      <c r="V125" s="541"/>
      <c r="W125" s="541"/>
      <c r="X125" s="541"/>
      <c r="Y125" s="541"/>
      <c r="Z125" s="541"/>
    </row>
    <row r="126" spans="1:26" ht="12.75" customHeight="1" x14ac:dyDescent="0.2">
      <c r="A126" s="541"/>
      <c r="B126" s="541"/>
      <c r="C126" s="541"/>
      <c r="D126" s="600"/>
      <c r="E126" s="600"/>
      <c r="F126" s="541"/>
      <c r="G126" s="541"/>
      <c r="H126" s="541"/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41"/>
      <c r="U126" s="541"/>
      <c r="V126" s="541"/>
      <c r="W126" s="541"/>
      <c r="X126" s="541"/>
      <c r="Y126" s="541"/>
      <c r="Z126" s="541"/>
    </row>
    <row r="127" spans="1:26" ht="12.75" customHeight="1" x14ac:dyDescent="0.2">
      <c r="A127" s="541"/>
      <c r="B127" s="541"/>
      <c r="C127" s="541"/>
      <c r="D127" s="600"/>
      <c r="E127" s="600"/>
      <c r="F127" s="541"/>
      <c r="G127" s="541"/>
      <c r="H127" s="541"/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1"/>
      <c r="T127" s="541"/>
      <c r="U127" s="541"/>
      <c r="V127" s="541"/>
      <c r="W127" s="541"/>
      <c r="X127" s="541"/>
      <c r="Y127" s="541"/>
      <c r="Z127" s="541"/>
    </row>
    <row r="128" spans="1:26" ht="12.75" customHeight="1" x14ac:dyDescent="0.2">
      <c r="A128" s="541"/>
      <c r="B128" s="541"/>
      <c r="C128" s="541"/>
      <c r="D128" s="600"/>
      <c r="E128" s="600"/>
      <c r="F128" s="541"/>
      <c r="G128" s="541"/>
      <c r="H128" s="541"/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1"/>
      <c r="T128" s="541"/>
      <c r="U128" s="541"/>
      <c r="V128" s="541"/>
      <c r="W128" s="541"/>
      <c r="X128" s="541"/>
      <c r="Y128" s="541"/>
      <c r="Z128" s="541"/>
    </row>
    <row r="129" spans="1:26" ht="12.75" customHeight="1" x14ac:dyDescent="0.2">
      <c r="A129" s="541"/>
      <c r="B129" s="541"/>
      <c r="C129" s="541"/>
      <c r="D129" s="600"/>
      <c r="E129" s="600"/>
      <c r="F129" s="541"/>
      <c r="G129" s="541"/>
      <c r="H129" s="541"/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41"/>
      <c r="T129" s="541"/>
      <c r="U129" s="541"/>
      <c r="V129" s="541"/>
      <c r="W129" s="541"/>
      <c r="X129" s="541"/>
      <c r="Y129" s="541"/>
      <c r="Z129" s="541"/>
    </row>
    <row r="130" spans="1:26" ht="12.75" customHeight="1" x14ac:dyDescent="0.2">
      <c r="A130" s="541"/>
      <c r="B130" s="541"/>
      <c r="C130" s="541"/>
      <c r="D130" s="600"/>
      <c r="E130" s="600"/>
      <c r="F130" s="541"/>
      <c r="G130" s="541"/>
      <c r="H130" s="541"/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41"/>
      <c r="T130" s="541"/>
      <c r="U130" s="541"/>
      <c r="V130" s="541"/>
      <c r="W130" s="541"/>
      <c r="X130" s="541"/>
      <c r="Y130" s="541"/>
      <c r="Z130" s="541"/>
    </row>
    <row r="131" spans="1:26" ht="12.75" customHeight="1" x14ac:dyDescent="0.2">
      <c r="A131" s="541"/>
      <c r="B131" s="541"/>
      <c r="C131" s="541"/>
      <c r="D131" s="600"/>
      <c r="E131" s="600"/>
      <c r="F131" s="541"/>
      <c r="G131" s="541"/>
      <c r="H131" s="541"/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/>
      <c r="Y131" s="541"/>
      <c r="Z131" s="541"/>
    </row>
    <row r="132" spans="1:26" ht="12.75" customHeight="1" x14ac:dyDescent="0.2">
      <c r="A132" s="541"/>
      <c r="B132" s="541"/>
      <c r="C132" s="541"/>
      <c r="D132" s="600"/>
      <c r="E132" s="600"/>
      <c r="F132" s="541"/>
      <c r="G132" s="541"/>
      <c r="H132" s="541"/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1"/>
      <c r="T132" s="541"/>
      <c r="U132" s="541"/>
      <c r="V132" s="541"/>
      <c r="W132" s="541"/>
      <c r="X132" s="541"/>
      <c r="Y132" s="541"/>
      <c r="Z132" s="541"/>
    </row>
    <row r="133" spans="1:26" ht="12.75" customHeight="1" x14ac:dyDescent="0.2">
      <c r="A133" s="541"/>
      <c r="B133" s="541"/>
      <c r="C133" s="541"/>
      <c r="D133" s="600"/>
      <c r="E133" s="600"/>
      <c r="F133" s="541"/>
      <c r="G133" s="541"/>
      <c r="H133" s="541"/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1"/>
      <c r="T133" s="541"/>
      <c r="U133" s="541"/>
      <c r="V133" s="541"/>
      <c r="W133" s="541"/>
      <c r="X133" s="541"/>
      <c r="Y133" s="541"/>
      <c r="Z133" s="541"/>
    </row>
    <row r="134" spans="1:26" ht="12.75" customHeight="1" x14ac:dyDescent="0.2">
      <c r="A134" s="541"/>
      <c r="B134" s="541"/>
      <c r="C134" s="541"/>
      <c r="D134" s="600"/>
      <c r="E134" s="600"/>
      <c r="F134" s="541"/>
      <c r="G134" s="541"/>
      <c r="H134" s="541"/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41"/>
      <c r="T134" s="541"/>
      <c r="U134" s="541"/>
      <c r="V134" s="541"/>
      <c r="W134" s="541"/>
      <c r="X134" s="541"/>
      <c r="Y134" s="541"/>
      <c r="Z134" s="541"/>
    </row>
    <row r="135" spans="1:26" ht="12.75" customHeight="1" x14ac:dyDescent="0.2">
      <c r="A135" s="541"/>
      <c r="B135" s="541"/>
      <c r="C135" s="541"/>
      <c r="D135" s="600"/>
      <c r="E135" s="600"/>
      <c r="F135" s="541"/>
      <c r="G135" s="541"/>
      <c r="H135" s="541"/>
      <c r="I135" s="541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</row>
    <row r="136" spans="1:26" ht="12.75" customHeight="1" x14ac:dyDescent="0.2">
      <c r="A136" s="541"/>
      <c r="B136" s="541"/>
      <c r="C136" s="541"/>
      <c r="D136" s="600"/>
      <c r="E136" s="600"/>
      <c r="F136" s="541"/>
      <c r="G136" s="541"/>
      <c r="H136" s="541"/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1"/>
      <c r="T136" s="541"/>
      <c r="U136" s="541"/>
      <c r="V136" s="541"/>
      <c r="W136" s="541"/>
      <c r="X136" s="541"/>
      <c r="Y136" s="541"/>
      <c r="Z136" s="541"/>
    </row>
    <row r="137" spans="1:26" ht="12.75" customHeight="1" x14ac:dyDescent="0.2">
      <c r="A137" s="541"/>
      <c r="B137" s="541"/>
      <c r="C137" s="541"/>
      <c r="D137" s="600"/>
      <c r="E137" s="600"/>
      <c r="F137" s="541"/>
      <c r="G137" s="541"/>
      <c r="H137" s="541"/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/>
    </row>
    <row r="138" spans="1:26" ht="12.75" customHeight="1" x14ac:dyDescent="0.2">
      <c r="A138" s="541"/>
      <c r="B138" s="541"/>
      <c r="C138" s="541"/>
      <c r="D138" s="600"/>
      <c r="E138" s="600"/>
      <c r="F138" s="541"/>
      <c r="G138" s="541"/>
      <c r="H138" s="541"/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41"/>
      <c r="T138" s="541"/>
      <c r="U138" s="541"/>
      <c r="V138" s="541"/>
      <c r="W138" s="541"/>
      <c r="X138" s="541"/>
      <c r="Y138" s="541"/>
      <c r="Z138" s="541"/>
    </row>
    <row r="139" spans="1:26" ht="12.75" customHeight="1" x14ac:dyDescent="0.2">
      <c r="A139" s="541"/>
      <c r="B139" s="541"/>
      <c r="C139" s="541"/>
      <c r="D139" s="600"/>
      <c r="E139" s="600"/>
      <c r="F139" s="541"/>
      <c r="G139" s="541"/>
      <c r="H139" s="541"/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1"/>
      <c r="T139" s="541"/>
      <c r="U139" s="541"/>
      <c r="V139" s="541"/>
      <c r="W139" s="541"/>
      <c r="X139" s="541"/>
      <c r="Y139" s="541"/>
      <c r="Z139" s="541"/>
    </row>
    <row r="140" spans="1:26" ht="12.75" customHeight="1" x14ac:dyDescent="0.2">
      <c r="A140" s="541"/>
      <c r="B140" s="541"/>
      <c r="C140" s="541"/>
      <c r="D140" s="600"/>
      <c r="E140" s="600"/>
      <c r="F140" s="541"/>
      <c r="G140" s="541"/>
      <c r="H140" s="541"/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1"/>
      <c r="T140" s="541"/>
      <c r="U140" s="541"/>
      <c r="V140" s="541"/>
      <c r="W140" s="541"/>
      <c r="X140" s="541"/>
      <c r="Y140" s="541"/>
      <c r="Z140" s="541"/>
    </row>
    <row r="141" spans="1:26" ht="12.75" customHeight="1" x14ac:dyDescent="0.2">
      <c r="A141" s="541"/>
      <c r="B141" s="541"/>
      <c r="C141" s="541"/>
      <c r="D141" s="600"/>
      <c r="E141" s="600"/>
      <c r="F141" s="541"/>
      <c r="G141" s="541"/>
      <c r="H141" s="541"/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1"/>
      <c r="T141" s="541"/>
      <c r="U141" s="541"/>
      <c r="V141" s="541"/>
      <c r="W141" s="541"/>
      <c r="X141" s="541"/>
      <c r="Y141" s="541"/>
      <c r="Z141" s="541"/>
    </row>
    <row r="142" spans="1:26" ht="12.75" customHeight="1" x14ac:dyDescent="0.2">
      <c r="A142" s="541"/>
      <c r="B142" s="541"/>
      <c r="C142" s="541"/>
      <c r="D142" s="600"/>
      <c r="E142" s="600"/>
      <c r="F142" s="541"/>
      <c r="G142" s="541"/>
      <c r="H142" s="541"/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1"/>
      <c r="T142" s="541"/>
      <c r="U142" s="541"/>
      <c r="V142" s="541"/>
      <c r="W142" s="541"/>
      <c r="X142" s="541"/>
      <c r="Y142" s="541"/>
      <c r="Z142" s="541"/>
    </row>
    <row r="143" spans="1:26" ht="12.75" customHeight="1" x14ac:dyDescent="0.2">
      <c r="A143" s="541"/>
      <c r="B143" s="541"/>
      <c r="C143" s="541"/>
      <c r="D143" s="600"/>
      <c r="E143" s="600"/>
      <c r="F143" s="541"/>
      <c r="G143" s="541"/>
      <c r="H143" s="541"/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41"/>
      <c r="T143" s="541"/>
      <c r="U143" s="541"/>
      <c r="V143" s="541"/>
      <c r="W143" s="541"/>
      <c r="X143" s="541"/>
      <c r="Y143" s="541"/>
      <c r="Z143" s="541"/>
    </row>
    <row r="144" spans="1:26" ht="12.75" customHeight="1" x14ac:dyDescent="0.2">
      <c r="A144" s="541"/>
      <c r="B144" s="541"/>
      <c r="C144" s="541"/>
      <c r="D144" s="600"/>
      <c r="E144" s="600"/>
      <c r="F144" s="541"/>
      <c r="G144" s="541"/>
      <c r="H144" s="541"/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1"/>
      <c r="T144" s="541"/>
      <c r="U144" s="541"/>
      <c r="V144" s="541"/>
      <c r="W144" s="541"/>
      <c r="X144" s="541"/>
      <c r="Y144" s="541"/>
      <c r="Z144" s="541"/>
    </row>
    <row r="145" spans="1:26" ht="12.75" customHeight="1" x14ac:dyDescent="0.2">
      <c r="A145" s="541"/>
      <c r="B145" s="541"/>
      <c r="C145" s="541"/>
      <c r="D145" s="600"/>
      <c r="E145" s="600"/>
      <c r="F145" s="541"/>
      <c r="G145" s="541"/>
      <c r="H145" s="541"/>
      <c r="I145" s="541"/>
      <c r="J145" s="541"/>
      <c r="K145" s="541"/>
      <c r="L145" s="541"/>
      <c r="M145" s="541"/>
      <c r="N145" s="541"/>
      <c r="O145" s="541"/>
      <c r="P145" s="541"/>
      <c r="Q145" s="541"/>
      <c r="R145" s="541"/>
      <c r="S145" s="541"/>
      <c r="T145" s="541"/>
      <c r="U145" s="541"/>
      <c r="V145" s="541"/>
      <c r="W145" s="541"/>
      <c r="X145" s="541"/>
      <c r="Y145" s="541"/>
      <c r="Z145" s="541"/>
    </row>
    <row r="146" spans="1:26" ht="12.75" customHeight="1" x14ac:dyDescent="0.2">
      <c r="A146" s="541"/>
      <c r="B146" s="541"/>
      <c r="C146" s="541"/>
      <c r="D146" s="600"/>
      <c r="E146" s="600"/>
      <c r="F146" s="541"/>
      <c r="G146" s="541"/>
      <c r="H146" s="541"/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1"/>
      <c r="T146" s="541"/>
      <c r="U146" s="541"/>
      <c r="V146" s="541"/>
      <c r="W146" s="541"/>
      <c r="X146" s="541"/>
      <c r="Y146" s="541"/>
      <c r="Z146" s="541"/>
    </row>
    <row r="147" spans="1:26" ht="12.75" customHeight="1" x14ac:dyDescent="0.2">
      <c r="A147" s="541"/>
      <c r="B147" s="541"/>
      <c r="C147" s="541"/>
      <c r="D147" s="600"/>
      <c r="E147" s="600"/>
      <c r="F147" s="541"/>
      <c r="G147" s="541"/>
      <c r="H147" s="541"/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41"/>
      <c r="T147" s="541"/>
      <c r="U147" s="541"/>
      <c r="V147" s="541"/>
      <c r="W147" s="541"/>
      <c r="X147" s="541"/>
      <c r="Y147" s="541"/>
      <c r="Z147" s="541"/>
    </row>
    <row r="148" spans="1:26" ht="12.75" customHeight="1" x14ac:dyDescent="0.2">
      <c r="A148" s="541"/>
      <c r="B148" s="541"/>
      <c r="C148" s="541"/>
      <c r="D148" s="600"/>
      <c r="E148" s="600"/>
      <c r="F148" s="541"/>
      <c r="G148" s="541"/>
      <c r="H148" s="541"/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1"/>
      <c r="T148" s="541"/>
      <c r="U148" s="541"/>
      <c r="V148" s="541"/>
      <c r="W148" s="541"/>
      <c r="X148" s="541"/>
      <c r="Y148" s="541"/>
      <c r="Z148" s="541"/>
    </row>
    <row r="149" spans="1:26" ht="12.75" customHeight="1" x14ac:dyDescent="0.2">
      <c r="A149" s="541"/>
      <c r="B149" s="541"/>
      <c r="C149" s="541"/>
      <c r="D149" s="600"/>
      <c r="E149" s="600"/>
      <c r="F149" s="541"/>
      <c r="G149" s="541"/>
      <c r="H149" s="541"/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1"/>
      <c r="T149" s="541"/>
      <c r="U149" s="541"/>
      <c r="V149" s="541"/>
      <c r="W149" s="541"/>
      <c r="X149" s="541"/>
      <c r="Y149" s="541"/>
      <c r="Z149" s="541"/>
    </row>
    <row r="150" spans="1:26" ht="12.75" customHeight="1" x14ac:dyDescent="0.2">
      <c r="A150" s="541"/>
      <c r="B150" s="541"/>
      <c r="C150" s="541"/>
      <c r="D150" s="600"/>
      <c r="E150" s="600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41"/>
      <c r="T150" s="541"/>
      <c r="U150" s="541"/>
      <c r="V150" s="541"/>
      <c r="W150" s="541"/>
      <c r="X150" s="541"/>
      <c r="Y150" s="541"/>
      <c r="Z150" s="541"/>
    </row>
    <row r="151" spans="1:26" ht="12.75" customHeight="1" x14ac:dyDescent="0.2">
      <c r="A151" s="541"/>
      <c r="B151" s="541"/>
      <c r="C151" s="541"/>
      <c r="D151" s="600"/>
      <c r="E151" s="600"/>
      <c r="F151" s="541"/>
      <c r="G151" s="541"/>
      <c r="H151" s="541"/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1"/>
      <c r="T151" s="541"/>
      <c r="U151" s="541"/>
      <c r="V151" s="541"/>
      <c r="W151" s="541"/>
      <c r="X151" s="541"/>
      <c r="Y151" s="541"/>
      <c r="Z151" s="541"/>
    </row>
    <row r="152" spans="1:26" ht="12.75" customHeight="1" x14ac:dyDescent="0.2">
      <c r="A152" s="541"/>
      <c r="B152" s="541"/>
      <c r="C152" s="541"/>
      <c r="D152" s="600"/>
      <c r="E152" s="600"/>
      <c r="F152" s="541"/>
      <c r="G152" s="541"/>
      <c r="H152" s="541"/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1"/>
      <c r="T152" s="541"/>
      <c r="U152" s="541"/>
      <c r="V152" s="541"/>
      <c r="W152" s="541"/>
      <c r="X152" s="541"/>
      <c r="Y152" s="541"/>
      <c r="Z152" s="541"/>
    </row>
    <row r="153" spans="1:26" ht="12.75" customHeight="1" x14ac:dyDescent="0.2">
      <c r="A153" s="541"/>
      <c r="B153" s="541"/>
      <c r="C153" s="541"/>
      <c r="D153" s="600"/>
      <c r="E153" s="600"/>
      <c r="F153" s="541"/>
      <c r="G153" s="541"/>
      <c r="H153" s="541"/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1"/>
      <c r="T153" s="541"/>
      <c r="U153" s="541"/>
      <c r="V153" s="541"/>
      <c r="W153" s="541"/>
      <c r="X153" s="541"/>
      <c r="Y153" s="541"/>
      <c r="Z153" s="541"/>
    </row>
    <row r="154" spans="1:26" ht="12.75" customHeight="1" x14ac:dyDescent="0.2">
      <c r="A154" s="541"/>
      <c r="B154" s="541"/>
      <c r="C154" s="541"/>
      <c r="D154" s="600"/>
      <c r="E154" s="600"/>
      <c r="F154" s="541"/>
      <c r="G154" s="541"/>
      <c r="H154" s="541"/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1"/>
      <c r="T154" s="541"/>
      <c r="U154" s="541"/>
      <c r="V154" s="541"/>
      <c r="W154" s="541"/>
      <c r="X154" s="541"/>
      <c r="Y154" s="541"/>
      <c r="Z154" s="541"/>
    </row>
    <row r="155" spans="1:26" ht="12.75" customHeight="1" x14ac:dyDescent="0.2">
      <c r="A155" s="541"/>
      <c r="B155" s="541"/>
      <c r="C155" s="541"/>
      <c r="D155" s="600"/>
      <c r="E155" s="600"/>
      <c r="F155" s="541"/>
      <c r="G155" s="541"/>
      <c r="H155" s="541"/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1"/>
      <c r="T155" s="541"/>
      <c r="U155" s="541"/>
      <c r="V155" s="541"/>
      <c r="W155" s="541"/>
      <c r="X155" s="541"/>
      <c r="Y155" s="541"/>
      <c r="Z155" s="541"/>
    </row>
    <row r="156" spans="1:26" ht="12.75" customHeight="1" x14ac:dyDescent="0.2">
      <c r="A156" s="541"/>
      <c r="B156" s="541"/>
      <c r="C156" s="541"/>
      <c r="D156" s="600"/>
      <c r="E156" s="600"/>
      <c r="F156" s="541"/>
      <c r="G156" s="541"/>
      <c r="H156" s="541"/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1"/>
      <c r="T156" s="541"/>
      <c r="U156" s="541"/>
      <c r="V156" s="541"/>
      <c r="W156" s="541"/>
      <c r="X156" s="541"/>
      <c r="Y156" s="541"/>
      <c r="Z156" s="541"/>
    </row>
    <row r="157" spans="1:26" ht="12.75" customHeight="1" x14ac:dyDescent="0.2">
      <c r="A157" s="541"/>
      <c r="B157" s="541"/>
      <c r="C157" s="541"/>
      <c r="D157" s="600"/>
      <c r="E157" s="600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  <c r="P157" s="541"/>
      <c r="Q157" s="541"/>
      <c r="R157" s="541"/>
      <c r="S157" s="541"/>
      <c r="T157" s="541"/>
      <c r="U157" s="541"/>
      <c r="V157" s="541"/>
      <c r="W157" s="541"/>
      <c r="X157" s="541"/>
      <c r="Y157" s="541"/>
      <c r="Z157" s="541"/>
    </row>
    <row r="158" spans="1:26" ht="12.75" customHeight="1" x14ac:dyDescent="0.2">
      <c r="A158" s="541"/>
      <c r="B158" s="541"/>
      <c r="C158" s="541"/>
      <c r="D158" s="600"/>
      <c r="E158" s="600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  <c r="T158" s="541"/>
      <c r="U158" s="541"/>
      <c r="V158" s="541"/>
      <c r="W158" s="541"/>
      <c r="X158" s="541"/>
      <c r="Y158" s="541"/>
      <c r="Z158" s="541"/>
    </row>
    <row r="159" spans="1:26" ht="12.75" customHeight="1" x14ac:dyDescent="0.2">
      <c r="A159" s="541"/>
      <c r="B159" s="541"/>
      <c r="C159" s="541"/>
      <c r="D159" s="600"/>
      <c r="E159" s="600"/>
      <c r="F159" s="541"/>
      <c r="G159" s="541"/>
      <c r="H159" s="541"/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1"/>
      <c r="T159" s="541"/>
      <c r="U159" s="541"/>
      <c r="V159" s="541"/>
      <c r="W159" s="541"/>
      <c r="X159" s="541"/>
      <c r="Y159" s="541"/>
      <c r="Z159" s="541"/>
    </row>
    <row r="160" spans="1:26" ht="12.75" customHeight="1" x14ac:dyDescent="0.2">
      <c r="A160" s="541"/>
      <c r="B160" s="541"/>
      <c r="C160" s="541"/>
      <c r="D160" s="600"/>
      <c r="E160" s="600"/>
      <c r="F160" s="541"/>
      <c r="G160" s="541"/>
      <c r="H160" s="541"/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  <c r="T160" s="541"/>
      <c r="U160" s="541"/>
      <c r="V160" s="541"/>
      <c r="W160" s="541"/>
      <c r="X160" s="541"/>
      <c r="Y160" s="541"/>
      <c r="Z160" s="541"/>
    </row>
    <row r="161" spans="1:26" ht="12.75" customHeight="1" x14ac:dyDescent="0.2">
      <c r="A161" s="541"/>
      <c r="B161" s="541"/>
      <c r="C161" s="541"/>
      <c r="D161" s="600"/>
      <c r="E161" s="600"/>
      <c r="F161" s="541"/>
      <c r="G161" s="541"/>
      <c r="H161" s="541"/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41"/>
      <c r="T161" s="541"/>
      <c r="U161" s="541"/>
      <c r="V161" s="541"/>
      <c r="W161" s="541"/>
      <c r="X161" s="541"/>
      <c r="Y161" s="541"/>
      <c r="Z161" s="541"/>
    </row>
    <row r="162" spans="1:26" ht="12.75" customHeight="1" x14ac:dyDescent="0.2">
      <c r="A162" s="541"/>
      <c r="B162" s="541"/>
      <c r="C162" s="541"/>
      <c r="D162" s="600"/>
      <c r="E162" s="600"/>
      <c r="F162" s="541"/>
      <c r="G162" s="541"/>
      <c r="H162" s="541"/>
      <c r="I162" s="541"/>
      <c r="J162" s="541"/>
      <c r="K162" s="541"/>
      <c r="L162" s="541"/>
      <c r="M162" s="541"/>
      <c r="N162" s="541"/>
      <c r="O162" s="541"/>
      <c r="P162" s="541"/>
      <c r="Q162" s="541"/>
      <c r="R162" s="541"/>
      <c r="S162" s="541"/>
      <c r="T162" s="541"/>
      <c r="U162" s="541"/>
      <c r="V162" s="541"/>
      <c r="W162" s="541"/>
      <c r="X162" s="541"/>
      <c r="Y162" s="541"/>
      <c r="Z162" s="541"/>
    </row>
    <row r="163" spans="1:26" ht="12.75" customHeight="1" x14ac:dyDescent="0.2">
      <c r="A163" s="541"/>
      <c r="B163" s="541"/>
      <c r="C163" s="541"/>
      <c r="D163" s="600"/>
      <c r="E163" s="600"/>
      <c r="F163" s="541"/>
      <c r="G163" s="541"/>
      <c r="H163" s="541"/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1"/>
      <c r="T163" s="541"/>
      <c r="U163" s="541"/>
      <c r="V163" s="541"/>
      <c r="W163" s="541"/>
      <c r="X163" s="541"/>
      <c r="Y163" s="541"/>
      <c r="Z163" s="541"/>
    </row>
    <row r="164" spans="1:26" ht="12.75" customHeight="1" x14ac:dyDescent="0.2">
      <c r="A164" s="541"/>
      <c r="B164" s="541"/>
      <c r="C164" s="541"/>
      <c r="D164" s="600"/>
      <c r="E164" s="600"/>
      <c r="F164" s="541"/>
      <c r="G164" s="541"/>
      <c r="H164" s="541"/>
      <c r="I164" s="541"/>
      <c r="J164" s="541"/>
      <c r="K164" s="541"/>
      <c r="L164" s="541"/>
      <c r="M164" s="541"/>
      <c r="N164" s="541"/>
      <c r="O164" s="541"/>
      <c r="P164" s="541"/>
      <c r="Q164" s="541"/>
      <c r="R164" s="541"/>
      <c r="S164" s="541"/>
      <c r="T164" s="541"/>
      <c r="U164" s="541"/>
      <c r="V164" s="541"/>
      <c r="W164" s="541"/>
      <c r="X164" s="541"/>
      <c r="Y164" s="541"/>
      <c r="Z164" s="541"/>
    </row>
    <row r="165" spans="1:26" ht="12.75" customHeight="1" x14ac:dyDescent="0.2">
      <c r="A165" s="541"/>
      <c r="B165" s="541"/>
      <c r="C165" s="541"/>
      <c r="D165" s="600"/>
      <c r="E165" s="600"/>
      <c r="F165" s="541"/>
      <c r="G165" s="541"/>
      <c r="H165" s="541"/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1"/>
      <c r="T165" s="541"/>
      <c r="U165" s="541"/>
      <c r="V165" s="541"/>
      <c r="W165" s="541"/>
      <c r="X165" s="541"/>
      <c r="Y165" s="541"/>
      <c r="Z165" s="541"/>
    </row>
    <row r="166" spans="1:26" ht="12.75" customHeight="1" x14ac:dyDescent="0.2">
      <c r="A166" s="541"/>
      <c r="B166" s="541"/>
      <c r="C166" s="541"/>
      <c r="D166" s="600"/>
      <c r="E166" s="600"/>
      <c r="F166" s="541"/>
      <c r="G166" s="541"/>
      <c r="H166" s="541"/>
      <c r="I166" s="541"/>
      <c r="J166" s="541"/>
      <c r="K166" s="541"/>
      <c r="L166" s="541"/>
      <c r="M166" s="541"/>
      <c r="N166" s="541"/>
      <c r="O166" s="541"/>
      <c r="P166" s="541"/>
      <c r="Q166" s="541"/>
      <c r="R166" s="541"/>
      <c r="S166" s="541"/>
      <c r="T166" s="541"/>
      <c r="U166" s="541"/>
      <c r="V166" s="541"/>
      <c r="W166" s="541"/>
      <c r="X166" s="541"/>
      <c r="Y166" s="541"/>
      <c r="Z166" s="541"/>
    </row>
    <row r="167" spans="1:26" ht="12.75" customHeight="1" x14ac:dyDescent="0.2">
      <c r="A167" s="541"/>
      <c r="B167" s="541"/>
      <c r="C167" s="541"/>
      <c r="D167" s="600"/>
      <c r="E167" s="600"/>
      <c r="F167" s="541"/>
      <c r="G167" s="541"/>
      <c r="H167" s="541"/>
      <c r="I167" s="541"/>
      <c r="J167" s="541"/>
      <c r="K167" s="541"/>
      <c r="L167" s="541"/>
      <c r="M167" s="541"/>
      <c r="N167" s="541"/>
      <c r="O167" s="541"/>
      <c r="P167" s="541"/>
      <c r="Q167" s="541"/>
      <c r="R167" s="541"/>
      <c r="S167" s="541"/>
      <c r="T167" s="541"/>
      <c r="U167" s="541"/>
      <c r="V167" s="541"/>
      <c r="W167" s="541"/>
      <c r="X167" s="541"/>
      <c r="Y167" s="541"/>
      <c r="Z167" s="541"/>
    </row>
    <row r="168" spans="1:26" ht="12.75" customHeight="1" x14ac:dyDescent="0.2">
      <c r="A168" s="541"/>
      <c r="B168" s="541"/>
      <c r="C168" s="541"/>
      <c r="D168" s="600"/>
      <c r="E168" s="600"/>
      <c r="F168" s="541"/>
      <c r="G168" s="541"/>
      <c r="H168" s="541"/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1"/>
      <c r="T168" s="541"/>
      <c r="U168" s="541"/>
      <c r="V168" s="541"/>
      <c r="W168" s="541"/>
      <c r="X168" s="541"/>
      <c r="Y168" s="541"/>
      <c r="Z168" s="541"/>
    </row>
    <row r="169" spans="1:26" ht="12.75" customHeight="1" x14ac:dyDescent="0.2">
      <c r="A169" s="541"/>
      <c r="B169" s="541"/>
      <c r="C169" s="541"/>
      <c r="D169" s="600"/>
      <c r="E169" s="600"/>
      <c r="F169" s="541"/>
      <c r="G169" s="541"/>
      <c r="H169" s="541"/>
      <c r="I169" s="541"/>
      <c r="J169" s="541"/>
      <c r="K169" s="541"/>
      <c r="L169" s="541"/>
      <c r="M169" s="541"/>
      <c r="N169" s="541"/>
      <c r="O169" s="541"/>
      <c r="P169" s="541"/>
      <c r="Q169" s="541"/>
      <c r="R169" s="541"/>
      <c r="S169" s="541"/>
      <c r="T169" s="541"/>
      <c r="U169" s="541"/>
      <c r="V169" s="541"/>
      <c r="W169" s="541"/>
      <c r="X169" s="541"/>
      <c r="Y169" s="541"/>
      <c r="Z169" s="541"/>
    </row>
    <row r="170" spans="1:26" ht="12.75" customHeight="1" x14ac:dyDescent="0.2">
      <c r="A170" s="541"/>
      <c r="B170" s="541"/>
      <c r="C170" s="541"/>
      <c r="D170" s="600"/>
      <c r="E170" s="600"/>
      <c r="F170" s="541"/>
      <c r="G170" s="541"/>
      <c r="H170" s="541"/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41"/>
      <c r="T170" s="541"/>
      <c r="U170" s="541"/>
      <c r="V170" s="541"/>
      <c r="W170" s="541"/>
      <c r="X170" s="541"/>
      <c r="Y170" s="541"/>
      <c r="Z170" s="541"/>
    </row>
    <row r="171" spans="1:26" ht="12.75" customHeight="1" x14ac:dyDescent="0.2">
      <c r="A171" s="541"/>
      <c r="B171" s="541"/>
      <c r="C171" s="541"/>
      <c r="D171" s="600"/>
      <c r="E171" s="600"/>
      <c r="F171" s="541"/>
      <c r="G171" s="541"/>
      <c r="H171" s="541"/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1"/>
      <c r="T171" s="541"/>
      <c r="U171" s="541"/>
      <c r="V171" s="541"/>
      <c r="W171" s="541"/>
      <c r="X171" s="541"/>
      <c r="Y171" s="541"/>
      <c r="Z171" s="541"/>
    </row>
    <row r="172" spans="1:26" ht="12.75" customHeight="1" x14ac:dyDescent="0.2">
      <c r="A172" s="541"/>
      <c r="B172" s="541"/>
      <c r="C172" s="541"/>
      <c r="D172" s="600"/>
      <c r="E172" s="600"/>
      <c r="F172" s="541"/>
      <c r="G172" s="541"/>
      <c r="H172" s="541"/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41"/>
      <c r="T172" s="541"/>
      <c r="U172" s="541"/>
      <c r="V172" s="541"/>
      <c r="W172" s="541"/>
      <c r="X172" s="541"/>
      <c r="Y172" s="541"/>
      <c r="Z172" s="541"/>
    </row>
    <row r="173" spans="1:26" ht="12.75" customHeight="1" x14ac:dyDescent="0.2">
      <c r="A173" s="541"/>
      <c r="B173" s="541"/>
      <c r="C173" s="541"/>
      <c r="D173" s="600"/>
      <c r="E173" s="600"/>
      <c r="F173" s="541"/>
      <c r="G173" s="541"/>
      <c r="H173" s="541"/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1"/>
      <c r="T173" s="541"/>
      <c r="U173" s="541"/>
      <c r="V173" s="541"/>
      <c r="W173" s="541"/>
      <c r="X173" s="541"/>
      <c r="Y173" s="541"/>
      <c r="Z173" s="541"/>
    </row>
    <row r="174" spans="1:26" ht="12.75" customHeight="1" x14ac:dyDescent="0.2">
      <c r="A174" s="541"/>
      <c r="B174" s="541"/>
      <c r="C174" s="541"/>
      <c r="D174" s="600"/>
      <c r="E174" s="600"/>
      <c r="F174" s="541"/>
      <c r="G174" s="541"/>
      <c r="H174" s="541"/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1"/>
      <c r="T174" s="541"/>
      <c r="U174" s="541"/>
      <c r="V174" s="541"/>
      <c r="W174" s="541"/>
      <c r="X174" s="541"/>
      <c r="Y174" s="541"/>
      <c r="Z174" s="541"/>
    </row>
    <row r="175" spans="1:26" ht="12.75" customHeight="1" x14ac:dyDescent="0.2">
      <c r="A175" s="541"/>
      <c r="B175" s="541"/>
      <c r="C175" s="541"/>
      <c r="D175" s="600"/>
      <c r="E175" s="600"/>
      <c r="F175" s="541"/>
      <c r="G175" s="541"/>
      <c r="H175" s="541"/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1"/>
      <c r="T175" s="541"/>
      <c r="U175" s="541"/>
      <c r="V175" s="541"/>
      <c r="W175" s="541"/>
      <c r="X175" s="541"/>
      <c r="Y175" s="541"/>
      <c r="Z175" s="541"/>
    </row>
    <row r="176" spans="1:26" ht="12.75" customHeight="1" x14ac:dyDescent="0.2">
      <c r="A176" s="541"/>
      <c r="B176" s="541"/>
      <c r="C176" s="541"/>
      <c r="D176" s="600"/>
      <c r="E176" s="600"/>
      <c r="F176" s="541"/>
      <c r="G176" s="541"/>
      <c r="H176" s="541"/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1"/>
      <c r="T176" s="541"/>
      <c r="U176" s="541"/>
      <c r="V176" s="541"/>
      <c r="W176" s="541"/>
      <c r="X176" s="541"/>
      <c r="Y176" s="541"/>
      <c r="Z176" s="541"/>
    </row>
    <row r="177" spans="1:26" ht="12.75" customHeight="1" x14ac:dyDescent="0.2">
      <c r="A177" s="541"/>
      <c r="B177" s="541"/>
      <c r="C177" s="541"/>
      <c r="D177" s="600"/>
      <c r="E177" s="600"/>
      <c r="F177" s="541"/>
      <c r="G177" s="541"/>
      <c r="H177" s="541"/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1"/>
      <c r="T177" s="541"/>
      <c r="U177" s="541"/>
      <c r="V177" s="541"/>
      <c r="W177" s="541"/>
      <c r="X177" s="541"/>
      <c r="Y177" s="541"/>
      <c r="Z177" s="541"/>
    </row>
    <row r="178" spans="1:26" ht="12.75" customHeight="1" x14ac:dyDescent="0.2">
      <c r="A178" s="541"/>
      <c r="B178" s="541"/>
      <c r="C178" s="541"/>
      <c r="D178" s="600"/>
      <c r="E178" s="600"/>
      <c r="F178" s="541"/>
      <c r="G178" s="541"/>
      <c r="H178" s="541"/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  <c r="T178" s="541"/>
      <c r="U178" s="541"/>
      <c r="V178" s="541"/>
      <c r="W178" s="541"/>
      <c r="X178" s="541"/>
      <c r="Y178" s="541"/>
      <c r="Z178" s="541"/>
    </row>
    <row r="179" spans="1:26" ht="12.75" customHeight="1" x14ac:dyDescent="0.2">
      <c r="A179" s="541"/>
      <c r="B179" s="541"/>
      <c r="C179" s="541"/>
      <c r="D179" s="600"/>
      <c r="E179" s="600"/>
      <c r="F179" s="541"/>
      <c r="G179" s="541"/>
      <c r="H179" s="541"/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1"/>
      <c r="T179" s="541"/>
      <c r="U179" s="541"/>
      <c r="V179" s="541"/>
      <c r="W179" s="541"/>
      <c r="X179" s="541"/>
      <c r="Y179" s="541"/>
      <c r="Z179" s="541"/>
    </row>
    <row r="180" spans="1:26" ht="12.75" customHeight="1" x14ac:dyDescent="0.2">
      <c r="A180" s="541"/>
      <c r="B180" s="541"/>
      <c r="C180" s="541"/>
      <c r="D180" s="600"/>
      <c r="E180" s="600"/>
      <c r="F180" s="541"/>
      <c r="G180" s="541"/>
      <c r="H180" s="541"/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1"/>
      <c r="T180" s="541"/>
      <c r="U180" s="541"/>
      <c r="V180" s="541"/>
      <c r="W180" s="541"/>
      <c r="X180" s="541"/>
      <c r="Y180" s="541"/>
      <c r="Z180" s="541"/>
    </row>
    <row r="181" spans="1:26" ht="12.75" customHeight="1" x14ac:dyDescent="0.2">
      <c r="A181" s="541"/>
      <c r="B181" s="541"/>
      <c r="C181" s="541"/>
      <c r="D181" s="600"/>
      <c r="E181" s="600"/>
      <c r="F181" s="541"/>
      <c r="G181" s="541"/>
      <c r="H181" s="541"/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1"/>
      <c r="T181" s="541"/>
      <c r="U181" s="541"/>
      <c r="V181" s="541"/>
      <c r="W181" s="541"/>
      <c r="X181" s="541"/>
      <c r="Y181" s="541"/>
      <c r="Z181" s="541"/>
    </row>
    <row r="182" spans="1:26" ht="12.75" customHeight="1" x14ac:dyDescent="0.2">
      <c r="A182" s="541"/>
      <c r="B182" s="541"/>
      <c r="C182" s="541"/>
      <c r="D182" s="600"/>
      <c r="E182" s="600"/>
      <c r="F182" s="541"/>
      <c r="G182" s="541"/>
      <c r="H182" s="541"/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1"/>
      <c r="T182" s="541"/>
      <c r="U182" s="541"/>
      <c r="V182" s="541"/>
      <c r="W182" s="541"/>
      <c r="X182" s="541"/>
      <c r="Y182" s="541"/>
      <c r="Z182" s="541"/>
    </row>
    <row r="183" spans="1:26" ht="12.75" customHeight="1" x14ac:dyDescent="0.2">
      <c r="A183" s="541"/>
      <c r="B183" s="541"/>
      <c r="C183" s="541"/>
      <c r="D183" s="600"/>
      <c r="E183" s="600"/>
      <c r="F183" s="541"/>
      <c r="G183" s="541"/>
      <c r="H183" s="541"/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541"/>
      <c r="Z183" s="541"/>
    </row>
    <row r="184" spans="1:26" ht="12.75" customHeight="1" x14ac:dyDescent="0.2">
      <c r="A184" s="541"/>
      <c r="B184" s="541"/>
      <c r="C184" s="541"/>
      <c r="D184" s="600"/>
      <c r="E184" s="600"/>
      <c r="F184" s="541"/>
      <c r="G184" s="541"/>
      <c r="H184" s="541"/>
      <c r="I184" s="541"/>
      <c r="J184" s="541"/>
      <c r="K184" s="541"/>
      <c r="L184" s="541"/>
      <c r="M184" s="541"/>
      <c r="N184" s="541"/>
      <c r="O184" s="541"/>
      <c r="P184" s="541"/>
      <c r="Q184" s="541"/>
      <c r="R184" s="541"/>
      <c r="S184" s="541"/>
      <c r="T184" s="541"/>
      <c r="U184" s="541"/>
      <c r="V184" s="541"/>
      <c r="W184" s="541"/>
      <c r="X184" s="541"/>
      <c r="Y184" s="541"/>
      <c r="Z184" s="541"/>
    </row>
    <row r="185" spans="1:26" ht="12.75" customHeight="1" x14ac:dyDescent="0.2">
      <c r="A185" s="541"/>
      <c r="B185" s="541"/>
      <c r="C185" s="541"/>
      <c r="D185" s="600"/>
      <c r="E185" s="600"/>
      <c r="F185" s="541"/>
      <c r="G185" s="541"/>
      <c r="H185" s="541"/>
      <c r="I185" s="541"/>
      <c r="J185" s="541"/>
      <c r="K185" s="541"/>
      <c r="L185" s="541"/>
      <c r="M185" s="541"/>
      <c r="N185" s="541"/>
      <c r="O185" s="541"/>
      <c r="P185" s="541"/>
      <c r="Q185" s="541"/>
      <c r="R185" s="541"/>
      <c r="S185" s="541"/>
      <c r="T185" s="541"/>
      <c r="U185" s="541"/>
      <c r="V185" s="541"/>
      <c r="W185" s="541"/>
      <c r="X185" s="541"/>
      <c r="Y185" s="541"/>
      <c r="Z185" s="541"/>
    </row>
    <row r="186" spans="1:26" ht="12.75" customHeight="1" x14ac:dyDescent="0.2">
      <c r="A186" s="541"/>
      <c r="B186" s="541"/>
      <c r="C186" s="541"/>
      <c r="D186" s="600"/>
      <c r="E186" s="600"/>
      <c r="F186" s="541"/>
      <c r="G186" s="541"/>
      <c r="H186" s="541"/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1"/>
      <c r="T186" s="541"/>
      <c r="U186" s="541"/>
      <c r="V186" s="541"/>
      <c r="W186" s="541"/>
      <c r="X186" s="541"/>
      <c r="Y186" s="541"/>
      <c r="Z186" s="541"/>
    </row>
    <row r="187" spans="1:26" ht="12.75" customHeight="1" x14ac:dyDescent="0.2">
      <c r="A187" s="541"/>
      <c r="B187" s="541"/>
      <c r="C187" s="541"/>
      <c r="D187" s="600"/>
      <c r="E187" s="600"/>
      <c r="F187" s="541"/>
      <c r="G187" s="541"/>
      <c r="H187" s="541"/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1"/>
      <c r="T187" s="541"/>
      <c r="U187" s="541"/>
      <c r="V187" s="541"/>
      <c r="W187" s="541"/>
      <c r="X187" s="541"/>
      <c r="Y187" s="541"/>
      <c r="Z187" s="541"/>
    </row>
    <row r="188" spans="1:26" ht="12.75" customHeight="1" x14ac:dyDescent="0.2">
      <c r="A188" s="541"/>
      <c r="B188" s="541"/>
      <c r="C188" s="541"/>
      <c r="D188" s="600"/>
      <c r="E188" s="600"/>
      <c r="F188" s="541"/>
      <c r="G188" s="541"/>
      <c r="H188" s="541"/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1"/>
      <c r="T188" s="541"/>
      <c r="U188" s="541"/>
      <c r="V188" s="541"/>
      <c r="W188" s="541"/>
      <c r="X188" s="541"/>
      <c r="Y188" s="541"/>
      <c r="Z188" s="541"/>
    </row>
    <row r="189" spans="1:26" ht="12.75" customHeight="1" x14ac:dyDescent="0.2">
      <c r="A189" s="541"/>
      <c r="B189" s="541"/>
      <c r="C189" s="541"/>
      <c r="D189" s="600"/>
      <c r="E189" s="600"/>
      <c r="F189" s="541"/>
      <c r="G189" s="541"/>
      <c r="H189" s="541"/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1"/>
      <c r="T189" s="541"/>
      <c r="U189" s="541"/>
      <c r="V189" s="541"/>
      <c r="W189" s="541"/>
      <c r="X189" s="541"/>
      <c r="Y189" s="541"/>
      <c r="Z189" s="541"/>
    </row>
    <row r="190" spans="1:26" ht="12.75" customHeight="1" x14ac:dyDescent="0.2">
      <c r="A190" s="541"/>
      <c r="B190" s="541"/>
      <c r="C190" s="541"/>
      <c r="D190" s="600"/>
      <c r="E190" s="600"/>
      <c r="F190" s="541"/>
      <c r="G190" s="541"/>
      <c r="H190" s="541"/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  <c r="T190" s="541"/>
      <c r="U190" s="541"/>
      <c r="V190" s="541"/>
      <c r="W190" s="541"/>
      <c r="X190" s="541"/>
      <c r="Y190" s="541"/>
      <c r="Z190" s="541"/>
    </row>
    <row r="191" spans="1:26" ht="12.75" customHeight="1" x14ac:dyDescent="0.2">
      <c r="A191" s="541"/>
      <c r="B191" s="541"/>
      <c r="C191" s="541"/>
      <c r="D191" s="600"/>
      <c r="E191" s="600"/>
      <c r="F191" s="541"/>
      <c r="G191" s="541"/>
      <c r="H191" s="541"/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1"/>
      <c r="T191" s="541"/>
      <c r="U191" s="541"/>
      <c r="V191" s="541"/>
      <c r="W191" s="541"/>
      <c r="X191" s="541"/>
      <c r="Y191" s="541"/>
      <c r="Z191" s="541"/>
    </row>
    <row r="192" spans="1:26" ht="12.75" customHeight="1" x14ac:dyDescent="0.2">
      <c r="A192" s="541"/>
      <c r="B192" s="541"/>
      <c r="C192" s="541"/>
      <c r="D192" s="600"/>
      <c r="E192" s="600"/>
      <c r="F192" s="541"/>
      <c r="G192" s="541"/>
      <c r="H192" s="541"/>
      <c r="I192" s="541"/>
      <c r="J192" s="541"/>
      <c r="K192" s="541"/>
      <c r="L192" s="541"/>
      <c r="M192" s="541"/>
      <c r="N192" s="541"/>
      <c r="O192" s="541"/>
      <c r="P192" s="541"/>
      <c r="Q192" s="541"/>
      <c r="R192" s="541"/>
      <c r="S192" s="541"/>
      <c r="T192" s="541"/>
      <c r="U192" s="541"/>
      <c r="V192" s="541"/>
      <c r="W192" s="541"/>
      <c r="X192" s="541"/>
      <c r="Y192" s="541"/>
      <c r="Z192" s="541"/>
    </row>
    <row r="193" spans="1:26" ht="12.75" customHeight="1" x14ac:dyDescent="0.2">
      <c r="A193" s="541"/>
      <c r="B193" s="541"/>
      <c r="C193" s="541"/>
      <c r="D193" s="600"/>
      <c r="E193" s="600"/>
      <c r="F193" s="541"/>
      <c r="G193" s="541"/>
      <c r="H193" s="541"/>
      <c r="I193" s="541"/>
      <c r="J193" s="541"/>
      <c r="K193" s="541"/>
      <c r="L193" s="541"/>
      <c r="M193" s="541"/>
      <c r="N193" s="541"/>
      <c r="O193" s="541"/>
      <c r="P193" s="541"/>
      <c r="Q193" s="541"/>
      <c r="R193" s="541"/>
      <c r="S193" s="541"/>
      <c r="T193" s="541"/>
      <c r="U193" s="541"/>
      <c r="V193" s="541"/>
      <c r="W193" s="541"/>
      <c r="X193" s="541"/>
      <c r="Y193" s="541"/>
      <c r="Z193" s="541"/>
    </row>
    <row r="194" spans="1:26" ht="12.75" customHeight="1" x14ac:dyDescent="0.2">
      <c r="A194" s="541"/>
      <c r="B194" s="541"/>
      <c r="C194" s="541"/>
      <c r="D194" s="600"/>
      <c r="E194" s="600"/>
      <c r="F194" s="541"/>
      <c r="G194" s="541"/>
      <c r="H194" s="541"/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  <c r="T194" s="541"/>
      <c r="U194" s="541"/>
      <c r="V194" s="541"/>
      <c r="W194" s="541"/>
      <c r="X194" s="541"/>
      <c r="Y194" s="541"/>
      <c r="Z194" s="541"/>
    </row>
    <row r="195" spans="1:26" ht="12.75" customHeight="1" x14ac:dyDescent="0.2">
      <c r="A195" s="541"/>
      <c r="B195" s="541"/>
      <c r="C195" s="541"/>
      <c r="D195" s="600"/>
      <c r="E195" s="600"/>
      <c r="F195" s="541"/>
      <c r="G195" s="541"/>
      <c r="H195" s="541"/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1"/>
      <c r="T195" s="541"/>
      <c r="U195" s="541"/>
      <c r="V195" s="541"/>
      <c r="W195" s="541"/>
      <c r="X195" s="541"/>
      <c r="Y195" s="541"/>
      <c r="Z195" s="541"/>
    </row>
    <row r="196" spans="1:26" ht="12.75" customHeight="1" x14ac:dyDescent="0.2">
      <c r="A196" s="541"/>
      <c r="B196" s="541"/>
      <c r="C196" s="541"/>
      <c r="D196" s="600"/>
      <c r="E196" s="600"/>
      <c r="F196" s="541"/>
      <c r="G196" s="541"/>
      <c r="H196" s="541"/>
      <c r="I196" s="541"/>
      <c r="J196" s="541"/>
      <c r="K196" s="541"/>
      <c r="L196" s="541"/>
      <c r="M196" s="541"/>
      <c r="N196" s="541"/>
      <c r="O196" s="541"/>
      <c r="P196" s="541"/>
      <c r="Q196" s="541"/>
      <c r="R196" s="541"/>
      <c r="S196" s="541"/>
      <c r="T196" s="541"/>
      <c r="U196" s="541"/>
      <c r="V196" s="541"/>
      <c r="W196" s="541"/>
      <c r="X196" s="541"/>
      <c r="Y196" s="541"/>
      <c r="Z196" s="541"/>
    </row>
    <row r="197" spans="1:26" ht="12.75" customHeight="1" x14ac:dyDescent="0.2">
      <c r="A197" s="541"/>
      <c r="B197" s="541"/>
      <c r="C197" s="541"/>
      <c r="D197" s="600"/>
      <c r="E197" s="600"/>
      <c r="F197" s="541"/>
      <c r="G197" s="541"/>
      <c r="H197" s="541"/>
      <c r="I197" s="541"/>
      <c r="J197" s="541"/>
      <c r="K197" s="541"/>
      <c r="L197" s="541"/>
      <c r="M197" s="541"/>
      <c r="N197" s="541"/>
      <c r="O197" s="541"/>
      <c r="P197" s="541"/>
      <c r="Q197" s="541"/>
      <c r="R197" s="541"/>
      <c r="S197" s="541"/>
      <c r="T197" s="541"/>
      <c r="U197" s="541"/>
      <c r="V197" s="541"/>
      <c r="W197" s="541"/>
      <c r="X197" s="541"/>
      <c r="Y197" s="541"/>
      <c r="Z197" s="541"/>
    </row>
    <row r="198" spans="1:26" ht="12.75" customHeight="1" x14ac:dyDescent="0.2">
      <c r="A198" s="541"/>
      <c r="B198" s="541"/>
      <c r="C198" s="541"/>
      <c r="D198" s="600"/>
      <c r="E198" s="600"/>
      <c r="F198" s="541"/>
      <c r="G198" s="541"/>
      <c r="H198" s="541"/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1"/>
      <c r="T198" s="541"/>
      <c r="U198" s="541"/>
      <c r="V198" s="541"/>
      <c r="W198" s="541"/>
      <c r="X198" s="541"/>
      <c r="Y198" s="541"/>
      <c r="Z198" s="541"/>
    </row>
    <row r="199" spans="1:26" ht="12.75" customHeight="1" x14ac:dyDescent="0.2">
      <c r="A199" s="541"/>
      <c r="B199" s="541"/>
      <c r="C199" s="541"/>
      <c r="D199" s="600"/>
      <c r="E199" s="600"/>
      <c r="F199" s="541"/>
      <c r="G199" s="541"/>
      <c r="H199" s="541"/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1"/>
      <c r="T199" s="541"/>
      <c r="U199" s="541"/>
      <c r="V199" s="541"/>
      <c r="W199" s="541"/>
      <c r="X199" s="541"/>
      <c r="Y199" s="541"/>
      <c r="Z199" s="541"/>
    </row>
    <row r="200" spans="1:26" ht="12.75" customHeight="1" x14ac:dyDescent="0.2">
      <c r="A200" s="541"/>
      <c r="B200" s="541"/>
      <c r="C200" s="541"/>
      <c r="D200" s="600"/>
      <c r="E200" s="600"/>
      <c r="F200" s="541"/>
      <c r="G200" s="541"/>
      <c r="H200" s="541"/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1"/>
      <c r="T200" s="541"/>
      <c r="U200" s="541"/>
      <c r="V200" s="541"/>
      <c r="W200" s="541"/>
      <c r="X200" s="541"/>
      <c r="Y200" s="541"/>
      <c r="Z200" s="541"/>
    </row>
    <row r="201" spans="1:26" ht="12.75" customHeight="1" x14ac:dyDescent="0.2">
      <c r="A201" s="541"/>
      <c r="B201" s="541"/>
      <c r="C201" s="541"/>
      <c r="D201" s="600"/>
      <c r="E201" s="600"/>
      <c r="F201" s="541"/>
      <c r="G201" s="541"/>
      <c r="H201" s="541"/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1"/>
      <c r="T201" s="541"/>
      <c r="U201" s="541"/>
      <c r="V201" s="541"/>
      <c r="W201" s="541"/>
      <c r="X201" s="541"/>
      <c r="Y201" s="541"/>
      <c r="Z201" s="541"/>
    </row>
    <row r="202" spans="1:26" ht="12.75" customHeight="1" x14ac:dyDescent="0.2">
      <c r="A202" s="541"/>
      <c r="B202" s="541"/>
      <c r="C202" s="541"/>
      <c r="D202" s="600"/>
      <c r="E202" s="600"/>
      <c r="F202" s="541"/>
      <c r="G202" s="541"/>
      <c r="H202" s="541"/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1"/>
      <c r="T202" s="541"/>
      <c r="U202" s="541"/>
      <c r="V202" s="541"/>
      <c r="W202" s="541"/>
      <c r="X202" s="541"/>
      <c r="Y202" s="541"/>
      <c r="Z202" s="541"/>
    </row>
    <row r="203" spans="1:26" ht="12.75" customHeight="1" x14ac:dyDescent="0.2">
      <c r="A203" s="541"/>
      <c r="B203" s="541"/>
      <c r="C203" s="541"/>
      <c r="D203" s="600"/>
      <c r="E203" s="600"/>
      <c r="F203" s="541"/>
      <c r="G203" s="541"/>
      <c r="H203" s="541"/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/>
    </row>
    <row r="204" spans="1:26" ht="12.75" customHeight="1" x14ac:dyDescent="0.2">
      <c r="A204" s="541"/>
      <c r="B204" s="541"/>
      <c r="C204" s="541"/>
      <c r="D204" s="600"/>
      <c r="E204" s="600"/>
      <c r="F204" s="541"/>
      <c r="G204" s="541"/>
      <c r="H204" s="541"/>
      <c r="I204" s="541"/>
      <c r="J204" s="541"/>
      <c r="K204" s="541"/>
      <c r="L204" s="541"/>
      <c r="M204" s="541"/>
      <c r="N204" s="541"/>
      <c r="O204" s="541"/>
      <c r="P204" s="541"/>
      <c r="Q204" s="541"/>
      <c r="R204" s="541"/>
      <c r="S204" s="541"/>
      <c r="T204" s="541"/>
      <c r="U204" s="541"/>
      <c r="V204" s="541"/>
      <c r="W204" s="541"/>
      <c r="X204" s="541"/>
      <c r="Y204" s="541"/>
      <c r="Z204" s="541"/>
    </row>
    <row r="205" spans="1:26" ht="12.75" customHeight="1" x14ac:dyDescent="0.2">
      <c r="A205" s="541"/>
      <c r="B205" s="541"/>
      <c r="C205" s="541"/>
      <c r="D205" s="600"/>
      <c r="E205" s="600"/>
      <c r="F205" s="541"/>
      <c r="G205" s="541"/>
      <c r="H205" s="541"/>
      <c r="I205" s="541"/>
      <c r="J205" s="541"/>
      <c r="K205" s="541"/>
      <c r="L205" s="541"/>
      <c r="M205" s="541"/>
      <c r="N205" s="541"/>
      <c r="O205" s="541"/>
      <c r="P205" s="541"/>
      <c r="Q205" s="541"/>
      <c r="R205" s="541"/>
      <c r="S205" s="541"/>
      <c r="T205" s="541"/>
      <c r="U205" s="541"/>
      <c r="V205" s="541"/>
      <c r="W205" s="541"/>
      <c r="X205" s="541"/>
      <c r="Y205" s="541"/>
      <c r="Z205" s="541"/>
    </row>
    <row r="206" spans="1:26" ht="12.75" customHeight="1" x14ac:dyDescent="0.2">
      <c r="A206" s="541"/>
      <c r="B206" s="541"/>
      <c r="C206" s="541"/>
      <c r="D206" s="600"/>
      <c r="E206" s="600"/>
      <c r="F206" s="541"/>
      <c r="G206" s="541"/>
      <c r="H206" s="541"/>
      <c r="I206" s="541"/>
      <c r="J206" s="541"/>
      <c r="K206" s="541"/>
      <c r="L206" s="541"/>
      <c r="M206" s="541"/>
      <c r="N206" s="541"/>
      <c r="O206" s="541"/>
      <c r="P206" s="541"/>
      <c r="Q206" s="541"/>
      <c r="R206" s="541"/>
      <c r="S206" s="541"/>
      <c r="T206" s="541"/>
      <c r="U206" s="541"/>
      <c r="V206" s="541"/>
      <c r="W206" s="541"/>
      <c r="X206" s="541"/>
      <c r="Y206" s="541"/>
      <c r="Z206" s="541"/>
    </row>
    <row r="207" spans="1:26" ht="12.75" customHeight="1" x14ac:dyDescent="0.2">
      <c r="A207" s="541"/>
      <c r="B207" s="541"/>
      <c r="C207" s="541"/>
      <c r="D207" s="600"/>
      <c r="E207" s="600"/>
      <c r="F207" s="541"/>
      <c r="G207" s="541"/>
      <c r="H207" s="541"/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/>
      <c r="Y207" s="541"/>
      <c r="Z207" s="541"/>
    </row>
    <row r="208" spans="1:26" ht="12.75" customHeight="1" x14ac:dyDescent="0.2">
      <c r="A208" s="541"/>
      <c r="B208" s="541"/>
      <c r="C208" s="541"/>
      <c r="D208" s="600"/>
      <c r="E208" s="600"/>
      <c r="F208" s="541"/>
      <c r="G208" s="541"/>
      <c r="H208" s="541"/>
      <c r="I208" s="541"/>
      <c r="J208" s="541"/>
      <c r="K208" s="541"/>
      <c r="L208" s="541"/>
      <c r="M208" s="541"/>
      <c r="N208" s="541"/>
      <c r="O208" s="541"/>
      <c r="P208" s="541"/>
      <c r="Q208" s="541"/>
      <c r="R208" s="541"/>
      <c r="S208" s="541"/>
      <c r="T208" s="541"/>
      <c r="U208" s="541"/>
      <c r="V208" s="541"/>
      <c r="W208" s="541"/>
      <c r="X208" s="541"/>
      <c r="Y208" s="541"/>
      <c r="Z208" s="541"/>
    </row>
    <row r="209" spans="1:26" ht="12.75" customHeight="1" x14ac:dyDescent="0.2">
      <c r="A209" s="541"/>
      <c r="B209" s="541"/>
      <c r="C209" s="541"/>
      <c r="D209" s="600"/>
      <c r="E209" s="600"/>
      <c r="F209" s="541"/>
      <c r="G209" s="541"/>
      <c r="H209" s="541"/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1"/>
      <c r="T209" s="541"/>
      <c r="U209" s="541"/>
      <c r="V209" s="541"/>
      <c r="W209" s="541"/>
      <c r="X209" s="541"/>
      <c r="Y209" s="541"/>
      <c r="Z209" s="541"/>
    </row>
    <row r="210" spans="1:26" ht="12.75" customHeight="1" x14ac:dyDescent="0.2">
      <c r="A210" s="541"/>
      <c r="B210" s="541"/>
      <c r="C210" s="541"/>
      <c r="D210" s="600"/>
      <c r="E210" s="600"/>
      <c r="F210" s="541"/>
      <c r="G210" s="541"/>
      <c r="H210" s="541"/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41"/>
      <c r="T210" s="541"/>
      <c r="U210" s="541"/>
      <c r="V210" s="541"/>
      <c r="W210" s="541"/>
      <c r="X210" s="541"/>
      <c r="Y210" s="541"/>
      <c r="Z210" s="541"/>
    </row>
    <row r="211" spans="1:26" ht="12.75" customHeight="1" x14ac:dyDescent="0.2">
      <c r="A211" s="541"/>
      <c r="B211" s="541"/>
      <c r="C211" s="541"/>
      <c r="D211" s="600"/>
      <c r="E211" s="600"/>
      <c r="F211" s="541"/>
      <c r="G211" s="541"/>
      <c r="H211" s="541"/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41"/>
      <c r="T211" s="541"/>
      <c r="U211" s="541"/>
      <c r="V211" s="541"/>
      <c r="W211" s="541"/>
      <c r="X211" s="541"/>
      <c r="Y211" s="541"/>
      <c r="Z211" s="541"/>
    </row>
    <row r="212" spans="1:26" ht="12.75" customHeight="1" x14ac:dyDescent="0.2">
      <c r="A212" s="541"/>
      <c r="B212" s="541"/>
      <c r="C212" s="541"/>
      <c r="D212" s="600"/>
      <c r="E212" s="600"/>
      <c r="F212" s="541"/>
      <c r="G212" s="541"/>
      <c r="H212" s="541"/>
      <c r="I212" s="541"/>
      <c r="J212" s="541"/>
      <c r="K212" s="541"/>
      <c r="L212" s="541"/>
      <c r="M212" s="541"/>
      <c r="N212" s="541"/>
      <c r="O212" s="541"/>
      <c r="P212" s="541"/>
      <c r="Q212" s="541"/>
      <c r="R212" s="541"/>
      <c r="S212" s="541"/>
      <c r="T212" s="541"/>
      <c r="U212" s="541"/>
      <c r="V212" s="541"/>
      <c r="W212" s="541"/>
      <c r="X212" s="541"/>
      <c r="Y212" s="541"/>
      <c r="Z212" s="541"/>
    </row>
    <row r="213" spans="1:26" ht="12.75" customHeight="1" x14ac:dyDescent="0.2">
      <c r="A213" s="541"/>
      <c r="B213" s="541"/>
      <c r="C213" s="541"/>
      <c r="D213" s="600"/>
      <c r="E213" s="600"/>
      <c r="F213" s="541"/>
      <c r="G213" s="541"/>
      <c r="H213" s="541"/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1"/>
      <c r="T213" s="541"/>
      <c r="U213" s="541"/>
      <c r="V213" s="541"/>
      <c r="W213" s="541"/>
      <c r="X213" s="541"/>
      <c r="Y213" s="541"/>
      <c r="Z213" s="541"/>
    </row>
    <row r="214" spans="1:26" ht="12.75" customHeight="1" x14ac:dyDescent="0.2">
      <c r="A214" s="541"/>
      <c r="B214" s="541"/>
      <c r="C214" s="541"/>
      <c r="D214" s="600"/>
      <c r="E214" s="600"/>
      <c r="F214" s="541"/>
      <c r="G214" s="541"/>
      <c r="H214" s="541"/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  <c r="T214" s="541"/>
      <c r="U214" s="541"/>
      <c r="V214" s="541"/>
      <c r="W214" s="541"/>
      <c r="X214" s="541"/>
      <c r="Y214" s="541"/>
      <c r="Z214" s="541"/>
    </row>
    <row r="215" spans="1:26" ht="12.75" customHeight="1" x14ac:dyDescent="0.2">
      <c r="A215" s="541"/>
      <c r="B215" s="541"/>
      <c r="C215" s="541"/>
      <c r="D215" s="600"/>
      <c r="E215" s="600"/>
      <c r="F215" s="541"/>
      <c r="G215" s="541"/>
      <c r="H215" s="541"/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41"/>
      <c r="T215" s="541"/>
      <c r="U215" s="541"/>
      <c r="V215" s="541"/>
      <c r="W215" s="541"/>
      <c r="X215" s="541"/>
      <c r="Y215" s="541"/>
      <c r="Z215" s="541"/>
    </row>
    <row r="216" spans="1:26" ht="12.75" customHeight="1" x14ac:dyDescent="0.2">
      <c r="A216" s="541"/>
      <c r="B216" s="541"/>
      <c r="C216" s="541"/>
      <c r="D216" s="600"/>
      <c r="E216" s="600"/>
      <c r="F216" s="541"/>
      <c r="G216" s="541"/>
      <c r="H216" s="541"/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  <c r="T216" s="541"/>
      <c r="U216" s="541"/>
      <c r="V216" s="541"/>
      <c r="W216" s="541"/>
      <c r="X216" s="541"/>
      <c r="Y216" s="541"/>
      <c r="Z216" s="541"/>
    </row>
    <row r="217" spans="1:26" ht="12.75" customHeight="1" x14ac:dyDescent="0.2">
      <c r="A217" s="541"/>
      <c r="B217" s="541"/>
      <c r="C217" s="541"/>
      <c r="D217" s="600"/>
      <c r="E217" s="600"/>
      <c r="F217" s="541"/>
      <c r="G217" s="541"/>
      <c r="H217" s="541"/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41"/>
      <c r="T217" s="541"/>
      <c r="U217" s="541"/>
      <c r="V217" s="541"/>
      <c r="W217" s="541"/>
      <c r="X217" s="541"/>
      <c r="Y217" s="541"/>
      <c r="Z217" s="541"/>
    </row>
    <row r="218" spans="1:26" ht="12.75" customHeight="1" x14ac:dyDescent="0.2">
      <c r="A218" s="541"/>
      <c r="B218" s="541"/>
      <c r="C218" s="541"/>
      <c r="D218" s="600"/>
      <c r="E218" s="600"/>
      <c r="F218" s="541"/>
      <c r="G218" s="541"/>
      <c r="H218" s="541"/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1"/>
      <c r="T218" s="541"/>
      <c r="U218" s="541"/>
      <c r="V218" s="541"/>
      <c r="W218" s="541"/>
      <c r="X218" s="541"/>
      <c r="Y218" s="541"/>
      <c r="Z218" s="541"/>
    </row>
    <row r="219" spans="1:26" ht="12.75" customHeight="1" x14ac:dyDescent="0.2">
      <c r="A219" s="541"/>
      <c r="B219" s="541"/>
      <c r="C219" s="541"/>
      <c r="D219" s="600"/>
      <c r="E219" s="600"/>
      <c r="F219" s="541"/>
      <c r="G219" s="541"/>
      <c r="H219" s="541"/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1"/>
      <c r="T219" s="541"/>
      <c r="U219" s="541"/>
      <c r="V219" s="541"/>
      <c r="W219" s="541"/>
      <c r="X219" s="541"/>
      <c r="Y219" s="541"/>
      <c r="Z219" s="541"/>
    </row>
    <row r="220" spans="1:26" ht="12.75" customHeight="1" x14ac:dyDescent="0.2">
      <c r="A220" s="541"/>
      <c r="B220" s="541"/>
      <c r="C220" s="541"/>
      <c r="D220" s="600"/>
      <c r="E220" s="600"/>
      <c r="F220" s="541"/>
      <c r="G220" s="541"/>
      <c r="H220" s="541"/>
      <c r="I220" s="541"/>
      <c r="J220" s="541"/>
      <c r="K220" s="541"/>
      <c r="L220" s="541"/>
      <c r="M220" s="541"/>
      <c r="N220" s="541"/>
      <c r="O220" s="541"/>
      <c r="P220" s="541"/>
      <c r="Q220" s="541"/>
      <c r="R220" s="541"/>
      <c r="S220" s="541"/>
      <c r="T220" s="541"/>
      <c r="U220" s="541"/>
      <c r="V220" s="541"/>
      <c r="W220" s="541"/>
      <c r="X220" s="541"/>
      <c r="Y220" s="541"/>
      <c r="Z220" s="541"/>
    </row>
    <row r="221" spans="1:26" ht="12.75" customHeight="1" x14ac:dyDescent="0.2">
      <c r="A221" s="541"/>
      <c r="B221" s="541"/>
      <c r="C221" s="541"/>
      <c r="D221" s="600"/>
      <c r="E221" s="600"/>
      <c r="F221" s="541"/>
      <c r="G221" s="541"/>
      <c r="H221" s="541"/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41"/>
      <c r="T221" s="541"/>
      <c r="U221" s="541"/>
      <c r="V221" s="541"/>
      <c r="W221" s="541"/>
      <c r="X221" s="541"/>
      <c r="Y221" s="541"/>
      <c r="Z221" s="541"/>
    </row>
    <row r="222" spans="1:26" ht="12.75" customHeight="1" x14ac:dyDescent="0.2">
      <c r="A222" s="541"/>
      <c r="B222" s="541"/>
      <c r="C222" s="541"/>
      <c r="D222" s="600"/>
      <c r="E222" s="600"/>
      <c r="F222" s="541"/>
      <c r="G222" s="541"/>
      <c r="H222" s="541"/>
      <c r="I222" s="541"/>
      <c r="J222" s="541"/>
      <c r="K222" s="541"/>
      <c r="L222" s="541"/>
      <c r="M222" s="541"/>
      <c r="N222" s="541"/>
      <c r="O222" s="541"/>
      <c r="P222" s="541"/>
      <c r="Q222" s="541"/>
      <c r="R222" s="541"/>
      <c r="S222" s="541"/>
      <c r="T222" s="541"/>
      <c r="U222" s="541"/>
      <c r="V222" s="541"/>
      <c r="W222" s="541"/>
      <c r="X222" s="541"/>
      <c r="Y222" s="541"/>
      <c r="Z222" s="541"/>
    </row>
    <row r="223" spans="1:26" ht="12.75" customHeight="1" x14ac:dyDescent="0.2">
      <c r="A223" s="541"/>
      <c r="B223" s="541"/>
      <c r="C223" s="541"/>
      <c r="D223" s="600"/>
      <c r="E223" s="600"/>
      <c r="F223" s="541"/>
      <c r="G223" s="541"/>
      <c r="H223" s="541"/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1"/>
      <c r="Z223" s="541"/>
    </row>
    <row r="224" spans="1:26" ht="12.75" customHeight="1" x14ac:dyDescent="0.2">
      <c r="A224" s="541"/>
      <c r="B224" s="541"/>
      <c r="C224" s="541"/>
      <c r="D224" s="600"/>
      <c r="E224" s="600"/>
      <c r="F224" s="541"/>
      <c r="G224" s="541"/>
      <c r="H224" s="541"/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1"/>
      <c r="T224" s="541"/>
      <c r="U224" s="541"/>
      <c r="V224" s="541"/>
      <c r="W224" s="541"/>
      <c r="X224" s="541"/>
      <c r="Y224" s="541"/>
      <c r="Z224" s="541"/>
    </row>
    <row r="225" spans="1:26" ht="12.75" customHeight="1" x14ac:dyDescent="0.2">
      <c r="A225" s="541"/>
      <c r="B225" s="541"/>
      <c r="C225" s="541"/>
      <c r="D225" s="600"/>
      <c r="E225" s="600"/>
      <c r="F225" s="541"/>
      <c r="G225" s="541"/>
      <c r="H225" s="541"/>
      <c r="I225" s="541"/>
      <c r="J225" s="541"/>
      <c r="K225" s="541"/>
      <c r="L225" s="541"/>
      <c r="M225" s="541"/>
      <c r="N225" s="541"/>
      <c r="O225" s="541"/>
      <c r="P225" s="541"/>
      <c r="Q225" s="541"/>
      <c r="R225" s="541"/>
      <c r="S225" s="541"/>
      <c r="T225" s="541"/>
      <c r="U225" s="541"/>
      <c r="V225" s="541"/>
      <c r="W225" s="541"/>
      <c r="X225" s="541"/>
      <c r="Y225" s="541"/>
      <c r="Z225" s="541"/>
    </row>
    <row r="226" spans="1:26" ht="12.75" customHeight="1" x14ac:dyDescent="0.2">
      <c r="A226" s="541"/>
      <c r="B226" s="541"/>
      <c r="C226" s="541"/>
      <c r="D226" s="600"/>
      <c r="E226" s="600"/>
      <c r="F226" s="541"/>
      <c r="G226" s="541"/>
      <c r="H226" s="541"/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41"/>
      <c r="T226" s="541"/>
      <c r="U226" s="541"/>
      <c r="V226" s="541"/>
      <c r="W226" s="541"/>
      <c r="X226" s="541"/>
      <c r="Y226" s="541"/>
      <c r="Z226" s="541"/>
    </row>
    <row r="227" spans="1:26" ht="12.75" customHeight="1" x14ac:dyDescent="0.2">
      <c r="A227" s="541"/>
      <c r="B227" s="541"/>
      <c r="C227" s="541"/>
      <c r="D227" s="600"/>
      <c r="E227" s="600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/>
    </row>
    <row r="228" spans="1:26" ht="12.75" customHeight="1" x14ac:dyDescent="0.2">
      <c r="A228" s="541"/>
      <c r="B228" s="541"/>
      <c r="C228" s="541"/>
      <c r="D228" s="600"/>
      <c r="E228" s="600"/>
      <c r="F228" s="541"/>
      <c r="G228" s="541"/>
      <c r="H228" s="541"/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1"/>
      <c r="T228" s="541"/>
      <c r="U228" s="541"/>
      <c r="V228" s="541"/>
      <c r="W228" s="541"/>
      <c r="X228" s="541"/>
      <c r="Y228" s="541"/>
      <c r="Z228" s="541"/>
    </row>
    <row r="229" spans="1:26" ht="12.75" customHeight="1" x14ac:dyDescent="0.2">
      <c r="A229" s="541"/>
      <c r="B229" s="541"/>
      <c r="C229" s="541"/>
      <c r="D229" s="600"/>
      <c r="E229" s="600"/>
      <c r="F229" s="541"/>
      <c r="G229" s="541"/>
      <c r="H229" s="541"/>
      <c r="I229" s="541"/>
      <c r="J229" s="541"/>
      <c r="K229" s="541"/>
      <c r="L229" s="541"/>
      <c r="M229" s="541"/>
      <c r="N229" s="541"/>
      <c r="O229" s="541"/>
      <c r="P229" s="541"/>
      <c r="Q229" s="541"/>
      <c r="R229" s="541"/>
      <c r="S229" s="541"/>
      <c r="T229" s="541"/>
      <c r="U229" s="541"/>
      <c r="V229" s="541"/>
      <c r="W229" s="541"/>
      <c r="X229" s="541"/>
      <c r="Y229" s="541"/>
      <c r="Z229" s="541"/>
    </row>
    <row r="230" spans="1:26" ht="12.75" customHeight="1" x14ac:dyDescent="0.2">
      <c r="A230" s="541"/>
      <c r="B230" s="541"/>
      <c r="C230" s="541"/>
      <c r="D230" s="600"/>
      <c r="E230" s="600"/>
      <c r="F230" s="541"/>
      <c r="G230" s="541"/>
      <c r="H230" s="541"/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41"/>
      <c r="T230" s="541"/>
      <c r="U230" s="541"/>
      <c r="V230" s="541"/>
      <c r="W230" s="541"/>
      <c r="X230" s="541"/>
      <c r="Y230" s="541"/>
      <c r="Z230" s="541"/>
    </row>
    <row r="231" spans="1:26" ht="12.75" customHeight="1" x14ac:dyDescent="0.2">
      <c r="A231" s="541"/>
      <c r="B231" s="541"/>
      <c r="C231" s="541"/>
      <c r="D231" s="600"/>
      <c r="E231" s="600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</row>
    <row r="232" spans="1:26" ht="12.75" customHeight="1" x14ac:dyDescent="0.2">
      <c r="A232" s="541"/>
      <c r="B232" s="541"/>
      <c r="C232" s="541"/>
      <c r="D232" s="600"/>
      <c r="E232" s="600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  <c r="P232" s="541"/>
      <c r="Q232" s="541"/>
      <c r="R232" s="541"/>
      <c r="S232" s="541"/>
      <c r="T232" s="541"/>
      <c r="U232" s="541"/>
      <c r="V232" s="541"/>
      <c r="W232" s="541"/>
      <c r="X232" s="541"/>
      <c r="Y232" s="541"/>
      <c r="Z232" s="541"/>
    </row>
    <row r="233" spans="1:26" ht="12.75" customHeight="1" x14ac:dyDescent="0.2">
      <c r="A233" s="541"/>
      <c r="B233" s="541"/>
      <c r="C233" s="541"/>
      <c r="D233" s="600"/>
      <c r="E233" s="600"/>
      <c r="F233" s="541"/>
      <c r="G233" s="541"/>
      <c r="H233" s="541"/>
      <c r="I233" s="541"/>
      <c r="J233" s="541"/>
      <c r="K233" s="541"/>
      <c r="L233" s="541"/>
      <c r="M233" s="541"/>
      <c r="N233" s="541"/>
      <c r="O233" s="541"/>
      <c r="P233" s="541"/>
      <c r="Q233" s="541"/>
      <c r="R233" s="541"/>
      <c r="S233" s="541"/>
      <c r="T233" s="541"/>
      <c r="U233" s="541"/>
      <c r="V233" s="541"/>
      <c r="W233" s="541"/>
      <c r="X233" s="541"/>
      <c r="Y233" s="541"/>
      <c r="Z233" s="541"/>
    </row>
    <row r="234" spans="1:26" ht="12.75" customHeight="1" x14ac:dyDescent="0.2">
      <c r="A234" s="541"/>
      <c r="B234" s="541"/>
      <c r="C234" s="541"/>
      <c r="D234" s="600"/>
      <c r="E234" s="600"/>
      <c r="F234" s="541"/>
      <c r="G234" s="541"/>
      <c r="H234" s="541"/>
      <c r="I234" s="541"/>
      <c r="J234" s="541"/>
      <c r="K234" s="541"/>
      <c r="L234" s="541"/>
      <c r="M234" s="541"/>
      <c r="N234" s="541"/>
      <c r="O234" s="541"/>
      <c r="P234" s="541"/>
      <c r="Q234" s="541"/>
      <c r="R234" s="541"/>
      <c r="S234" s="541"/>
      <c r="T234" s="541"/>
      <c r="U234" s="541"/>
      <c r="V234" s="541"/>
      <c r="W234" s="541"/>
      <c r="X234" s="541"/>
      <c r="Y234" s="541"/>
      <c r="Z234" s="541"/>
    </row>
    <row r="235" spans="1:26" ht="12.75" customHeight="1" x14ac:dyDescent="0.2">
      <c r="A235" s="541"/>
      <c r="B235" s="541"/>
      <c r="C235" s="541"/>
      <c r="D235" s="600"/>
      <c r="E235" s="600"/>
      <c r="F235" s="541"/>
      <c r="G235" s="541"/>
      <c r="H235" s="541"/>
      <c r="I235" s="541"/>
      <c r="J235" s="541"/>
      <c r="K235" s="541"/>
      <c r="L235" s="541"/>
      <c r="M235" s="541"/>
      <c r="N235" s="541"/>
      <c r="O235" s="541"/>
      <c r="P235" s="541"/>
      <c r="Q235" s="541"/>
      <c r="R235" s="541"/>
      <c r="S235" s="541"/>
      <c r="T235" s="541"/>
      <c r="U235" s="541"/>
      <c r="V235" s="541"/>
      <c r="W235" s="541"/>
      <c r="X235" s="541"/>
      <c r="Y235" s="541"/>
      <c r="Z235" s="541"/>
    </row>
    <row r="236" spans="1:26" ht="12.75" customHeight="1" x14ac:dyDescent="0.2">
      <c r="A236" s="541"/>
      <c r="B236" s="541"/>
      <c r="C236" s="541"/>
      <c r="D236" s="600"/>
      <c r="E236" s="600"/>
      <c r="F236" s="541"/>
      <c r="G236" s="541"/>
      <c r="H236" s="541"/>
      <c r="I236" s="541"/>
      <c r="J236" s="541"/>
      <c r="K236" s="541"/>
      <c r="L236" s="541"/>
      <c r="M236" s="541"/>
      <c r="N236" s="541"/>
      <c r="O236" s="541"/>
      <c r="P236" s="541"/>
      <c r="Q236" s="541"/>
      <c r="R236" s="541"/>
      <c r="S236" s="541"/>
      <c r="T236" s="541"/>
      <c r="U236" s="541"/>
      <c r="V236" s="541"/>
      <c r="W236" s="541"/>
      <c r="X236" s="541"/>
      <c r="Y236" s="541"/>
      <c r="Z236" s="541"/>
    </row>
    <row r="237" spans="1:26" ht="12.75" customHeight="1" x14ac:dyDescent="0.2">
      <c r="A237" s="541"/>
      <c r="B237" s="541"/>
      <c r="C237" s="541"/>
      <c r="D237" s="600"/>
      <c r="E237" s="600"/>
      <c r="F237" s="541"/>
      <c r="G237" s="541"/>
      <c r="H237" s="541"/>
      <c r="I237" s="541"/>
      <c r="J237" s="541"/>
      <c r="K237" s="541"/>
      <c r="L237" s="541"/>
      <c r="M237" s="541"/>
      <c r="N237" s="541"/>
      <c r="O237" s="541"/>
      <c r="P237" s="541"/>
      <c r="Q237" s="541"/>
      <c r="R237" s="541"/>
      <c r="S237" s="541"/>
      <c r="T237" s="541"/>
      <c r="U237" s="541"/>
      <c r="V237" s="541"/>
      <c r="W237" s="541"/>
      <c r="X237" s="541"/>
      <c r="Y237" s="541"/>
      <c r="Z237" s="541"/>
    </row>
    <row r="238" spans="1:26" ht="12.75" customHeight="1" x14ac:dyDescent="0.2">
      <c r="A238" s="541"/>
      <c r="B238" s="541"/>
      <c r="C238" s="541"/>
      <c r="D238" s="600"/>
      <c r="E238" s="600"/>
      <c r="F238" s="541"/>
      <c r="G238" s="541"/>
      <c r="H238" s="541"/>
      <c r="I238" s="541"/>
      <c r="J238" s="541"/>
      <c r="K238" s="541"/>
      <c r="L238" s="541"/>
      <c r="M238" s="541"/>
      <c r="N238" s="541"/>
      <c r="O238" s="541"/>
      <c r="P238" s="541"/>
      <c r="Q238" s="541"/>
      <c r="R238" s="541"/>
      <c r="S238" s="541"/>
      <c r="T238" s="541"/>
      <c r="U238" s="541"/>
      <c r="V238" s="541"/>
      <c r="W238" s="541"/>
      <c r="X238" s="541"/>
      <c r="Y238" s="541"/>
      <c r="Z238" s="541"/>
    </row>
    <row r="239" spans="1:26" ht="12.75" customHeight="1" x14ac:dyDescent="0.2">
      <c r="A239" s="541"/>
      <c r="B239" s="541"/>
      <c r="C239" s="541"/>
      <c r="D239" s="600"/>
      <c r="E239" s="600"/>
      <c r="F239" s="541"/>
      <c r="G239" s="541"/>
      <c r="H239" s="541"/>
      <c r="I239" s="541"/>
      <c r="J239" s="541"/>
      <c r="K239" s="541"/>
      <c r="L239" s="541"/>
      <c r="M239" s="541"/>
      <c r="N239" s="541"/>
      <c r="O239" s="541"/>
      <c r="P239" s="541"/>
      <c r="Q239" s="541"/>
      <c r="R239" s="541"/>
      <c r="S239" s="541"/>
      <c r="T239" s="541"/>
      <c r="U239" s="541"/>
      <c r="V239" s="541"/>
      <c r="W239" s="541"/>
      <c r="X239" s="541"/>
      <c r="Y239" s="541"/>
      <c r="Z239" s="541"/>
    </row>
    <row r="240" spans="1:26" ht="12.75" customHeight="1" x14ac:dyDescent="0.2">
      <c r="A240" s="541"/>
      <c r="B240" s="541"/>
      <c r="C240" s="541"/>
      <c r="D240" s="600"/>
      <c r="E240" s="600"/>
      <c r="F240" s="541"/>
      <c r="G240" s="541"/>
      <c r="H240" s="541"/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41"/>
      <c r="T240" s="541"/>
      <c r="U240" s="541"/>
      <c r="V240" s="541"/>
      <c r="W240" s="541"/>
      <c r="X240" s="541"/>
      <c r="Y240" s="541"/>
      <c r="Z240" s="541"/>
    </row>
    <row r="241" spans="1:26" ht="12.75" customHeight="1" x14ac:dyDescent="0.2">
      <c r="A241" s="541"/>
      <c r="B241" s="541"/>
      <c r="C241" s="541"/>
      <c r="D241" s="600"/>
      <c r="E241" s="600"/>
      <c r="F241" s="541"/>
      <c r="G241" s="541"/>
      <c r="H241" s="541"/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1"/>
      <c r="T241" s="541"/>
      <c r="U241" s="541"/>
      <c r="V241" s="541"/>
      <c r="W241" s="541"/>
      <c r="X241" s="541"/>
      <c r="Y241" s="541"/>
      <c r="Z241" s="541"/>
    </row>
    <row r="242" spans="1:26" ht="12.75" customHeight="1" x14ac:dyDescent="0.2">
      <c r="A242" s="541"/>
      <c r="B242" s="541"/>
      <c r="C242" s="541"/>
      <c r="D242" s="600"/>
      <c r="E242" s="600"/>
      <c r="F242" s="541"/>
      <c r="G242" s="541"/>
      <c r="H242" s="541"/>
      <c r="I242" s="541"/>
      <c r="J242" s="541"/>
      <c r="K242" s="541"/>
      <c r="L242" s="541"/>
      <c r="M242" s="541"/>
      <c r="N242" s="541"/>
      <c r="O242" s="541"/>
      <c r="P242" s="541"/>
      <c r="Q242" s="541"/>
      <c r="R242" s="541"/>
      <c r="S242" s="541"/>
      <c r="T242" s="541"/>
      <c r="U242" s="541"/>
      <c r="V242" s="541"/>
      <c r="W242" s="541"/>
      <c r="X242" s="541"/>
      <c r="Y242" s="541"/>
      <c r="Z242" s="541"/>
    </row>
    <row r="243" spans="1:26" ht="12.75" customHeight="1" x14ac:dyDescent="0.2">
      <c r="A243" s="541"/>
      <c r="B243" s="541"/>
      <c r="C243" s="541"/>
      <c r="D243" s="600"/>
      <c r="E243" s="600"/>
      <c r="F243" s="541"/>
      <c r="G243" s="541"/>
      <c r="H243" s="541"/>
      <c r="I243" s="541"/>
      <c r="J243" s="541"/>
      <c r="K243" s="541"/>
      <c r="L243" s="541"/>
      <c r="M243" s="541"/>
      <c r="N243" s="541"/>
      <c r="O243" s="541"/>
      <c r="P243" s="541"/>
      <c r="Q243" s="541"/>
      <c r="R243" s="541"/>
      <c r="S243" s="541"/>
      <c r="T243" s="541"/>
      <c r="U243" s="541"/>
      <c r="V243" s="541"/>
      <c r="W243" s="541"/>
      <c r="X243" s="541"/>
      <c r="Y243" s="541"/>
      <c r="Z243" s="541"/>
    </row>
    <row r="244" spans="1:26" ht="12.75" customHeight="1" x14ac:dyDescent="0.2">
      <c r="A244" s="541"/>
      <c r="B244" s="541"/>
      <c r="C244" s="541"/>
      <c r="D244" s="600"/>
      <c r="E244" s="600"/>
      <c r="F244" s="541"/>
      <c r="G244" s="541"/>
      <c r="H244" s="541"/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41"/>
      <c r="T244" s="541"/>
      <c r="U244" s="541"/>
      <c r="V244" s="541"/>
      <c r="W244" s="541"/>
      <c r="X244" s="541"/>
      <c r="Y244" s="541"/>
      <c r="Z244" s="541"/>
    </row>
    <row r="245" spans="1:26" ht="12.75" customHeight="1" x14ac:dyDescent="0.2">
      <c r="A245" s="541"/>
      <c r="B245" s="541"/>
      <c r="C245" s="541"/>
      <c r="D245" s="600"/>
      <c r="E245" s="600"/>
      <c r="F245" s="541"/>
      <c r="G245" s="541"/>
      <c r="H245" s="541"/>
      <c r="I245" s="541"/>
      <c r="J245" s="541"/>
      <c r="K245" s="541"/>
      <c r="L245" s="541"/>
      <c r="M245" s="541"/>
      <c r="N245" s="541"/>
      <c r="O245" s="541"/>
      <c r="P245" s="541"/>
      <c r="Q245" s="541"/>
      <c r="R245" s="541"/>
      <c r="S245" s="541"/>
      <c r="T245" s="541"/>
      <c r="U245" s="541"/>
      <c r="V245" s="541"/>
      <c r="W245" s="541"/>
      <c r="X245" s="541"/>
      <c r="Y245" s="541"/>
      <c r="Z245" s="541"/>
    </row>
    <row r="246" spans="1:26" ht="12.75" customHeight="1" x14ac:dyDescent="0.2">
      <c r="A246" s="541"/>
      <c r="B246" s="541"/>
      <c r="C246" s="541"/>
      <c r="D246" s="600"/>
      <c r="E246" s="600"/>
      <c r="F246" s="541"/>
      <c r="G246" s="541"/>
      <c r="H246" s="541"/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1"/>
      <c r="T246" s="541"/>
      <c r="U246" s="541"/>
      <c r="V246" s="541"/>
      <c r="W246" s="541"/>
      <c r="X246" s="541"/>
      <c r="Y246" s="541"/>
      <c r="Z246" s="541"/>
    </row>
    <row r="247" spans="1:26" ht="12.75" customHeight="1" x14ac:dyDescent="0.2">
      <c r="A247" s="541"/>
      <c r="B247" s="541"/>
      <c r="C247" s="541"/>
      <c r="D247" s="600"/>
      <c r="E247" s="600"/>
      <c r="F247" s="541"/>
      <c r="G247" s="541"/>
      <c r="H247" s="541"/>
      <c r="I247" s="541"/>
      <c r="J247" s="541"/>
      <c r="K247" s="541"/>
      <c r="L247" s="541"/>
      <c r="M247" s="541"/>
      <c r="N247" s="541"/>
      <c r="O247" s="541"/>
      <c r="P247" s="541"/>
      <c r="Q247" s="541"/>
      <c r="R247" s="541"/>
      <c r="S247" s="541"/>
      <c r="T247" s="541"/>
      <c r="U247" s="541"/>
      <c r="V247" s="541"/>
      <c r="W247" s="541"/>
      <c r="X247" s="541"/>
      <c r="Y247" s="541"/>
      <c r="Z247" s="541"/>
    </row>
    <row r="248" spans="1:26" ht="12.75" customHeight="1" x14ac:dyDescent="0.2">
      <c r="A248" s="541"/>
      <c r="B248" s="541"/>
      <c r="C248" s="541"/>
      <c r="D248" s="600"/>
      <c r="E248" s="600"/>
      <c r="F248" s="541"/>
      <c r="G248" s="541"/>
      <c r="H248" s="541"/>
      <c r="I248" s="541"/>
      <c r="J248" s="541"/>
      <c r="K248" s="541"/>
      <c r="L248" s="541"/>
      <c r="M248" s="541"/>
      <c r="N248" s="541"/>
      <c r="O248" s="541"/>
      <c r="P248" s="541"/>
      <c r="Q248" s="541"/>
      <c r="R248" s="541"/>
      <c r="S248" s="541"/>
      <c r="T248" s="541"/>
      <c r="U248" s="541"/>
      <c r="V248" s="541"/>
      <c r="W248" s="541"/>
      <c r="X248" s="541"/>
      <c r="Y248" s="541"/>
      <c r="Z248" s="541"/>
    </row>
    <row r="249" spans="1:26" ht="12.75" customHeight="1" x14ac:dyDescent="0.2">
      <c r="A249" s="541"/>
      <c r="B249" s="541"/>
      <c r="C249" s="541"/>
      <c r="D249" s="600"/>
      <c r="E249" s="600"/>
      <c r="F249" s="541"/>
      <c r="G249" s="541"/>
      <c r="H249" s="541"/>
      <c r="I249" s="541"/>
      <c r="J249" s="541"/>
      <c r="K249" s="541"/>
      <c r="L249" s="541"/>
      <c r="M249" s="541"/>
      <c r="N249" s="541"/>
      <c r="O249" s="541"/>
      <c r="P249" s="541"/>
      <c r="Q249" s="541"/>
      <c r="R249" s="541"/>
      <c r="S249" s="541"/>
      <c r="T249" s="541"/>
      <c r="U249" s="541"/>
      <c r="V249" s="541"/>
      <c r="W249" s="541"/>
      <c r="X249" s="541"/>
      <c r="Y249" s="541"/>
      <c r="Z249" s="541"/>
    </row>
    <row r="250" spans="1:26" ht="12.75" customHeight="1" x14ac:dyDescent="0.2">
      <c r="A250" s="541"/>
      <c r="B250" s="541"/>
      <c r="C250" s="541"/>
      <c r="D250" s="600"/>
      <c r="E250" s="600"/>
      <c r="F250" s="541"/>
      <c r="G250" s="541"/>
      <c r="H250" s="541"/>
      <c r="I250" s="541"/>
      <c r="J250" s="541"/>
      <c r="K250" s="541"/>
      <c r="L250" s="541"/>
      <c r="M250" s="541"/>
      <c r="N250" s="541"/>
      <c r="O250" s="541"/>
      <c r="P250" s="541"/>
      <c r="Q250" s="541"/>
      <c r="R250" s="541"/>
      <c r="S250" s="541"/>
      <c r="T250" s="541"/>
      <c r="U250" s="541"/>
      <c r="V250" s="541"/>
      <c r="W250" s="541"/>
      <c r="X250" s="541"/>
      <c r="Y250" s="541"/>
      <c r="Z250" s="541"/>
    </row>
    <row r="251" spans="1:26" ht="12.75" customHeight="1" x14ac:dyDescent="0.2">
      <c r="A251" s="541"/>
      <c r="B251" s="541"/>
      <c r="C251" s="541"/>
      <c r="D251" s="600"/>
      <c r="E251" s="600"/>
      <c r="F251" s="541"/>
      <c r="G251" s="541"/>
      <c r="H251" s="541"/>
      <c r="I251" s="541"/>
      <c r="J251" s="541"/>
      <c r="K251" s="541"/>
      <c r="L251" s="541"/>
      <c r="M251" s="541"/>
      <c r="N251" s="541"/>
      <c r="O251" s="541"/>
      <c r="P251" s="541"/>
      <c r="Q251" s="541"/>
      <c r="R251" s="541"/>
      <c r="S251" s="541"/>
      <c r="T251" s="541"/>
      <c r="U251" s="541"/>
      <c r="V251" s="541"/>
      <c r="W251" s="541"/>
      <c r="X251" s="541"/>
      <c r="Y251" s="541"/>
      <c r="Z251" s="541"/>
    </row>
    <row r="252" spans="1:26" ht="12.75" customHeight="1" x14ac:dyDescent="0.2">
      <c r="A252" s="541"/>
      <c r="B252" s="541"/>
      <c r="C252" s="541"/>
      <c r="D252" s="600"/>
      <c r="E252" s="600"/>
      <c r="F252" s="541"/>
      <c r="G252" s="541"/>
      <c r="H252" s="541"/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41"/>
      <c r="T252" s="541"/>
      <c r="U252" s="541"/>
      <c r="V252" s="541"/>
      <c r="W252" s="541"/>
      <c r="X252" s="541"/>
      <c r="Y252" s="541"/>
      <c r="Z252" s="541"/>
    </row>
    <row r="253" spans="1:26" ht="12.75" customHeight="1" x14ac:dyDescent="0.2">
      <c r="A253" s="541"/>
      <c r="B253" s="541"/>
      <c r="C253" s="541"/>
      <c r="D253" s="600"/>
      <c r="E253" s="600"/>
      <c r="F253" s="541"/>
      <c r="G253" s="541"/>
      <c r="H253" s="541"/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41"/>
      <c r="T253" s="541"/>
      <c r="U253" s="541"/>
      <c r="V253" s="541"/>
      <c r="W253" s="541"/>
      <c r="X253" s="541"/>
      <c r="Y253" s="541"/>
      <c r="Z253" s="541"/>
    </row>
    <row r="254" spans="1:26" ht="12.75" customHeight="1" x14ac:dyDescent="0.2">
      <c r="A254" s="541"/>
      <c r="B254" s="541"/>
      <c r="C254" s="541"/>
      <c r="D254" s="600"/>
      <c r="E254" s="600"/>
      <c r="F254" s="541"/>
      <c r="G254" s="541"/>
      <c r="H254" s="541"/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1"/>
      <c r="T254" s="541"/>
      <c r="U254" s="541"/>
      <c r="V254" s="541"/>
      <c r="W254" s="541"/>
      <c r="X254" s="541"/>
      <c r="Y254" s="541"/>
      <c r="Z254" s="541"/>
    </row>
    <row r="255" spans="1:26" ht="12.75" customHeight="1" x14ac:dyDescent="0.2">
      <c r="A255" s="541"/>
      <c r="B255" s="541"/>
      <c r="C255" s="541"/>
      <c r="D255" s="600"/>
      <c r="E255" s="600"/>
      <c r="F255" s="541"/>
      <c r="G255" s="541"/>
      <c r="H255" s="541"/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541"/>
      <c r="Z255" s="541"/>
    </row>
    <row r="256" spans="1:26" ht="12.75" customHeight="1" x14ac:dyDescent="0.2">
      <c r="A256" s="541"/>
      <c r="B256" s="541"/>
      <c r="C256" s="541"/>
      <c r="D256" s="600"/>
      <c r="E256" s="600"/>
      <c r="F256" s="541"/>
      <c r="G256" s="541"/>
      <c r="H256" s="541"/>
      <c r="I256" s="541"/>
      <c r="J256" s="541"/>
      <c r="K256" s="541"/>
      <c r="L256" s="541"/>
      <c r="M256" s="541"/>
      <c r="N256" s="541"/>
      <c r="O256" s="541"/>
      <c r="P256" s="541"/>
      <c r="Q256" s="541"/>
      <c r="R256" s="541"/>
      <c r="S256" s="541"/>
      <c r="T256" s="541"/>
      <c r="U256" s="541"/>
      <c r="V256" s="541"/>
      <c r="W256" s="541"/>
      <c r="X256" s="541"/>
      <c r="Y256" s="541"/>
      <c r="Z256" s="541"/>
    </row>
    <row r="257" spans="1:26" ht="12.75" customHeight="1" x14ac:dyDescent="0.2">
      <c r="A257" s="541"/>
      <c r="B257" s="541"/>
      <c r="C257" s="541"/>
      <c r="D257" s="600"/>
      <c r="E257" s="600"/>
      <c r="F257" s="541"/>
      <c r="G257" s="541"/>
      <c r="H257" s="541"/>
      <c r="I257" s="541"/>
      <c r="J257" s="541"/>
      <c r="K257" s="541"/>
      <c r="L257" s="541"/>
      <c r="M257" s="541"/>
      <c r="N257" s="541"/>
      <c r="O257" s="541"/>
      <c r="P257" s="541"/>
      <c r="Q257" s="541"/>
      <c r="R257" s="541"/>
      <c r="S257" s="541"/>
      <c r="T257" s="541"/>
      <c r="U257" s="541"/>
      <c r="V257" s="541"/>
      <c r="W257" s="541"/>
      <c r="X257" s="541"/>
      <c r="Y257" s="541"/>
      <c r="Z257" s="541"/>
    </row>
    <row r="258" spans="1:26" ht="12.75" customHeight="1" x14ac:dyDescent="0.2">
      <c r="A258" s="541"/>
      <c r="B258" s="541"/>
      <c r="C258" s="541"/>
      <c r="D258" s="600"/>
      <c r="E258" s="600"/>
      <c r="F258" s="541"/>
      <c r="G258" s="541"/>
      <c r="H258" s="541"/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41"/>
      <c r="T258" s="541"/>
      <c r="U258" s="541"/>
      <c r="V258" s="541"/>
      <c r="W258" s="541"/>
      <c r="X258" s="541"/>
      <c r="Y258" s="541"/>
      <c r="Z258" s="541"/>
    </row>
    <row r="259" spans="1:26" ht="12.75" customHeight="1" x14ac:dyDescent="0.2">
      <c r="A259" s="541"/>
      <c r="B259" s="541"/>
      <c r="C259" s="541"/>
      <c r="D259" s="600"/>
      <c r="E259" s="600"/>
      <c r="F259" s="541"/>
      <c r="G259" s="541"/>
      <c r="H259" s="541"/>
      <c r="I259" s="541"/>
      <c r="J259" s="541"/>
      <c r="K259" s="541"/>
      <c r="L259" s="541"/>
      <c r="M259" s="541"/>
      <c r="N259" s="541"/>
      <c r="O259" s="541"/>
      <c r="P259" s="541"/>
      <c r="Q259" s="541"/>
      <c r="R259" s="541"/>
      <c r="S259" s="541"/>
      <c r="T259" s="541"/>
      <c r="U259" s="541"/>
      <c r="V259" s="541"/>
      <c r="W259" s="541"/>
      <c r="X259" s="541"/>
      <c r="Y259" s="541"/>
      <c r="Z259" s="541"/>
    </row>
    <row r="260" spans="1:26" ht="12.75" customHeight="1" x14ac:dyDescent="0.2">
      <c r="A260" s="541"/>
      <c r="B260" s="541"/>
      <c r="C260" s="541"/>
      <c r="D260" s="600"/>
      <c r="E260" s="600"/>
      <c r="F260" s="541"/>
      <c r="G260" s="541"/>
      <c r="H260" s="541"/>
      <c r="I260" s="541"/>
      <c r="J260" s="541"/>
      <c r="K260" s="541"/>
      <c r="L260" s="541"/>
      <c r="M260" s="541"/>
      <c r="N260" s="541"/>
      <c r="O260" s="541"/>
      <c r="P260" s="541"/>
      <c r="Q260" s="541"/>
      <c r="R260" s="541"/>
      <c r="S260" s="541"/>
      <c r="T260" s="541"/>
      <c r="U260" s="541"/>
      <c r="V260" s="541"/>
      <c r="W260" s="541"/>
      <c r="X260" s="541"/>
      <c r="Y260" s="541"/>
      <c r="Z260" s="541"/>
    </row>
    <row r="261" spans="1:26" ht="12.75" customHeight="1" x14ac:dyDescent="0.2">
      <c r="A261" s="541"/>
      <c r="B261" s="541"/>
      <c r="C261" s="541"/>
      <c r="D261" s="600"/>
      <c r="E261" s="600"/>
      <c r="F261" s="541"/>
      <c r="G261" s="541"/>
      <c r="H261" s="541"/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41"/>
      <c r="T261" s="541"/>
      <c r="U261" s="541"/>
      <c r="V261" s="541"/>
      <c r="W261" s="541"/>
      <c r="X261" s="541"/>
      <c r="Y261" s="541"/>
      <c r="Z261" s="541"/>
    </row>
    <row r="262" spans="1:26" ht="12.75" customHeight="1" x14ac:dyDescent="0.2">
      <c r="A262" s="541"/>
      <c r="B262" s="541"/>
      <c r="C262" s="541"/>
      <c r="D262" s="600"/>
      <c r="E262" s="600"/>
      <c r="F262" s="541"/>
      <c r="G262" s="541"/>
      <c r="H262" s="541"/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41"/>
      <c r="T262" s="541"/>
      <c r="U262" s="541"/>
      <c r="V262" s="541"/>
      <c r="W262" s="541"/>
      <c r="X262" s="541"/>
      <c r="Y262" s="541"/>
      <c r="Z262" s="541"/>
    </row>
    <row r="263" spans="1:26" ht="12.75" customHeight="1" x14ac:dyDescent="0.2">
      <c r="A263" s="541"/>
      <c r="B263" s="541"/>
      <c r="C263" s="541"/>
      <c r="D263" s="600"/>
      <c r="E263" s="600"/>
      <c r="F263" s="541"/>
      <c r="G263" s="541"/>
      <c r="H263" s="541"/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1"/>
      <c r="T263" s="541"/>
      <c r="U263" s="541"/>
      <c r="V263" s="541"/>
      <c r="W263" s="541"/>
      <c r="X263" s="541"/>
      <c r="Y263" s="541"/>
      <c r="Z263" s="541"/>
    </row>
    <row r="264" spans="1:26" ht="12.75" customHeight="1" x14ac:dyDescent="0.2">
      <c r="A264" s="541"/>
      <c r="B264" s="541"/>
      <c r="C264" s="541"/>
      <c r="D264" s="600"/>
      <c r="E264" s="600"/>
      <c r="F264" s="541"/>
      <c r="G264" s="541"/>
      <c r="H264" s="541"/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/>
      <c r="Z264" s="541"/>
    </row>
    <row r="265" spans="1:26" ht="12.75" customHeight="1" x14ac:dyDescent="0.2">
      <c r="A265" s="541"/>
      <c r="B265" s="541"/>
      <c r="C265" s="541"/>
      <c r="D265" s="600"/>
      <c r="E265" s="600"/>
      <c r="F265" s="541"/>
      <c r="G265" s="541"/>
      <c r="H265" s="541"/>
      <c r="I265" s="541"/>
      <c r="J265" s="541"/>
      <c r="K265" s="541"/>
      <c r="L265" s="541"/>
      <c r="M265" s="541"/>
      <c r="N265" s="541"/>
      <c r="O265" s="541"/>
      <c r="P265" s="541"/>
      <c r="Q265" s="541"/>
      <c r="R265" s="541"/>
      <c r="S265" s="541"/>
      <c r="T265" s="541"/>
      <c r="U265" s="541"/>
      <c r="V265" s="541"/>
      <c r="W265" s="541"/>
      <c r="X265" s="541"/>
      <c r="Y265" s="541"/>
      <c r="Z265" s="541"/>
    </row>
    <row r="266" spans="1:26" ht="12.75" customHeight="1" x14ac:dyDescent="0.2">
      <c r="A266" s="541"/>
      <c r="B266" s="541"/>
      <c r="C266" s="541"/>
      <c r="D266" s="600"/>
      <c r="E266" s="600"/>
      <c r="F266" s="541"/>
      <c r="G266" s="541"/>
      <c r="H266" s="541"/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1"/>
      <c r="T266" s="541"/>
      <c r="U266" s="541"/>
      <c r="V266" s="541"/>
      <c r="W266" s="541"/>
      <c r="X266" s="541"/>
      <c r="Y266" s="541"/>
      <c r="Z266" s="541"/>
    </row>
    <row r="267" spans="1:26" ht="12.75" customHeight="1" x14ac:dyDescent="0.2">
      <c r="A267" s="541"/>
      <c r="B267" s="541"/>
      <c r="C267" s="541"/>
      <c r="D267" s="600"/>
      <c r="E267" s="600"/>
      <c r="F267" s="541"/>
      <c r="G267" s="541"/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  <c r="R267" s="541"/>
      <c r="S267" s="541"/>
      <c r="T267" s="541"/>
      <c r="U267" s="541"/>
      <c r="V267" s="541"/>
      <c r="W267" s="541"/>
      <c r="X267" s="541"/>
      <c r="Y267" s="541"/>
      <c r="Z267" s="541"/>
    </row>
    <row r="268" spans="1:26" ht="12.75" customHeight="1" x14ac:dyDescent="0.2">
      <c r="A268" s="541"/>
      <c r="B268" s="541"/>
      <c r="C268" s="541"/>
      <c r="D268" s="600"/>
      <c r="E268" s="600"/>
      <c r="F268" s="541"/>
      <c r="G268" s="541"/>
      <c r="H268" s="541"/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41"/>
      <c r="T268" s="541"/>
      <c r="U268" s="541"/>
      <c r="V268" s="541"/>
      <c r="W268" s="541"/>
      <c r="X268" s="541"/>
      <c r="Y268" s="541"/>
      <c r="Z268" s="541"/>
    </row>
    <row r="269" spans="1:26" ht="12.75" customHeight="1" x14ac:dyDescent="0.2">
      <c r="A269" s="541"/>
      <c r="B269" s="541"/>
      <c r="C269" s="541"/>
      <c r="D269" s="600"/>
      <c r="E269" s="600"/>
      <c r="F269" s="541"/>
      <c r="G269" s="541"/>
      <c r="H269" s="541"/>
      <c r="I269" s="541"/>
      <c r="J269" s="541"/>
      <c r="K269" s="541"/>
      <c r="L269" s="541"/>
      <c r="M269" s="541"/>
      <c r="N269" s="541"/>
      <c r="O269" s="541"/>
      <c r="P269" s="541"/>
      <c r="Q269" s="541"/>
      <c r="R269" s="541"/>
      <c r="S269" s="541"/>
      <c r="T269" s="541"/>
      <c r="U269" s="541"/>
      <c r="V269" s="541"/>
      <c r="W269" s="541"/>
      <c r="X269" s="541"/>
      <c r="Y269" s="541"/>
      <c r="Z269" s="541"/>
    </row>
    <row r="270" spans="1:26" ht="12.75" customHeight="1" x14ac:dyDescent="0.2">
      <c r="A270" s="541"/>
      <c r="B270" s="541"/>
      <c r="C270" s="541"/>
      <c r="D270" s="600"/>
      <c r="E270" s="600"/>
      <c r="F270" s="541"/>
      <c r="G270" s="541"/>
      <c r="H270" s="541"/>
      <c r="I270" s="541"/>
      <c r="J270" s="541"/>
      <c r="K270" s="541"/>
      <c r="L270" s="541"/>
      <c r="M270" s="541"/>
      <c r="N270" s="541"/>
      <c r="O270" s="541"/>
      <c r="P270" s="541"/>
      <c r="Q270" s="541"/>
      <c r="R270" s="541"/>
      <c r="S270" s="541"/>
      <c r="T270" s="541"/>
      <c r="U270" s="541"/>
      <c r="V270" s="541"/>
      <c r="W270" s="541"/>
      <c r="X270" s="541"/>
      <c r="Y270" s="541"/>
      <c r="Z270" s="541"/>
    </row>
    <row r="271" spans="1:26" ht="12.75" customHeight="1" x14ac:dyDescent="0.2">
      <c r="A271" s="541"/>
      <c r="B271" s="541"/>
      <c r="C271" s="541"/>
      <c r="D271" s="600"/>
      <c r="E271" s="600"/>
      <c r="F271" s="541"/>
      <c r="G271" s="541"/>
      <c r="H271" s="541"/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1"/>
      <c r="T271" s="541"/>
      <c r="U271" s="541"/>
      <c r="V271" s="541"/>
      <c r="W271" s="541"/>
      <c r="X271" s="541"/>
      <c r="Y271" s="541"/>
      <c r="Z271" s="541"/>
    </row>
    <row r="272" spans="1:26" ht="12.75" customHeight="1" x14ac:dyDescent="0.2">
      <c r="A272" s="541"/>
      <c r="B272" s="541"/>
      <c r="C272" s="541"/>
      <c r="D272" s="600"/>
      <c r="E272" s="600"/>
      <c r="F272" s="541"/>
      <c r="G272" s="541"/>
      <c r="H272" s="541"/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  <c r="T272" s="541"/>
      <c r="U272" s="541"/>
      <c r="V272" s="541"/>
      <c r="W272" s="541"/>
      <c r="X272" s="541"/>
      <c r="Y272" s="541"/>
      <c r="Z272" s="541"/>
    </row>
    <row r="273" spans="1:26" ht="12.75" customHeight="1" x14ac:dyDescent="0.2">
      <c r="A273" s="541"/>
      <c r="B273" s="541"/>
      <c r="C273" s="541"/>
      <c r="D273" s="600"/>
      <c r="E273" s="600"/>
      <c r="F273" s="541"/>
      <c r="G273" s="541"/>
      <c r="H273" s="541"/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41"/>
      <c r="T273" s="541"/>
      <c r="U273" s="541"/>
      <c r="V273" s="541"/>
      <c r="W273" s="541"/>
      <c r="X273" s="541"/>
      <c r="Y273" s="541"/>
      <c r="Z273" s="541"/>
    </row>
    <row r="274" spans="1:26" ht="12.75" customHeight="1" x14ac:dyDescent="0.2">
      <c r="A274" s="541"/>
      <c r="B274" s="541"/>
      <c r="C274" s="541"/>
      <c r="D274" s="600"/>
      <c r="E274" s="600"/>
      <c r="F274" s="541"/>
      <c r="G274" s="541"/>
      <c r="H274" s="541"/>
      <c r="I274" s="541"/>
      <c r="J274" s="541"/>
      <c r="K274" s="541"/>
      <c r="L274" s="541"/>
      <c r="M274" s="541"/>
      <c r="N274" s="541"/>
      <c r="O274" s="541"/>
      <c r="P274" s="541"/>
      <c r="Q274" s="541"/>
      <c r="R274" s="541"/>
      <c r="S274" s="541"/>
      <c r="T274" s="541"/>
      <c r="U274" s="541"/>
      <c r="V274" s="541"/>
      <c r="W274" s="541"/>
      <c r="X274" s="541"/>
      <c r="Y274" s="541"/>
      <c r="Z274" s="541"/>
    </row>
    <row r="275" spans="1:26" ht="12.75" customHeight="1" x14ac:dyDescent="0.2">
      <c r="A275" s="541"/>
      <c r="B275" s="541"/>
      <c r="C275" s="541"/>
      <c r="D275" s="600"/>
      <c r="E275" s="600"/>
      <c r="F275" s="541"/>
      <c r="G275" s="541"/>
      <c r="H275" s="541"/>
      <c r="I275" s="541"/>
      <c r="J275" s="541"/>
      <c r="K275" s="541"/>
      <c r="L275" s="541"/>
      <c r="M275" s="541"/>
      <c r="N275" s="541"/>
      <c r="O275" s="541"/>
      <c r="P275" s="541"/>
      <c r="Q275" s="541"/>
      <c r="R275" s="541"/>
      <c r="S275" s="541"/>
      <c r="T275" s="541"/>
      <c r="U275" s="541"/>
      <c r="V275" s="541"/>
      <c r="W275" s="541"/>
      <c r="X275" s="541"/>
      <c r="Y275" s="541"/>
      <c r="Z275" s="541"/>
    </row>
    <row r="276" spans="1:26" ht="12.75" customHeight="1" x14ac:dyDescent="0.2">
      <c r="A276" s="541"/>
      <c r="B276" s="541"/>
      <c r="C276" s="541"/>
      <c r="D276" s="600"/>
      <c r="E276" s="600"/>
      <c r="F276" s="541"/>
      <c r="G276" s="541"/>
      <c r="H276" s="541"/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  <c r="T276" s="541"/>
      <c r="U276" s="541"/>
      <c r="V276" s="541"/>
      <c r="W276" s="541"/>
      <c r="X276" s="541"/>
      <c r="Y276" s="541"/>
      <c r="Z276" s="541"/>
    </row>
    <row r="277" spans="1:26" ht="12.75" customHeight="1" x14ac:dyDescent="0.2">
      <c r="A277" s="541"/>
      <c r="B277" s="541"/>
      <c r="C277" s="541"/>
      <c r="D277" s="600"/>
      <c r="E277" s="600"/>
      <c r="F277" s="541"/>
      <c r="G277" s="541"/>
      <c r="H277" s="541"/>
      <c r="I277" s="541"/>
      <c r="J277" s="541"/>
      <c r="K277" s="541"/>
      <c r="L277" s="541"/>
      <c r="M277" s="541"/>
      <c r="N277" s="541"/>
      <c r="O277" s="541"/>
      <c r="P277" s="541"/>
      <c r="Q277" s="541"/>
      <c r="R277" s="541"/>
      <c r="S277" s="541"/>
      <c r="T277" s="541"/>
      <c r="U277" s="541"/>
      <c r="V277" s="541"/>
      <c r="W277" s="541"/>
      <c r="X277" s="541"/>
      <c r="Y277" s="541"/>
      <c r="Z277" s="541"/>
    </row>
    <row r="278" spans="1:26" ht="12.75" customHeight="1" x14ac:dyDescent="0.2">
      <c r="A278" s="541"/>
      <c r="B278" s="541"/>
      <c r="C278" s="541"/>
      <c r="D278" s="600"/>
      <c r="E278" s="600"/>
      <c r="F278" s="541"/>
      <c r="G278" s="541"/>
      <c r="H278" s="541"/>
      <c r="I278" s="541"/>
      <c r="J278" s="541"/>
      <c r="K278" s="541"/>
      <c r="L278" s="541"/>
      <c r="M278" s="541"/>
      <c r="N278" s="541"/>
      <c r="O278" s="541"/>
      <c r="P278" s="541"/>
      <c r="Q278" s="541"/>
      <c r="R278" s="541"/>
      <c r="S278" s="541"/>
      <c r="T278" s="541"/>
      <c r="U278" s="541"/>
      <c r="V278" s="541"/>
      <c r="W278" s="541"/>
      <c r="X278" s="541"/>
      <c r="Y278" s="541"/>
      <c r="Z278" s="541"/>
    </row>
    <row r="279" spans="1:26" ht="12.75" customHeight="1" x14ac:dyDescent="0.2">
      <c r="A279" s="541"/>
      <c r="B279" s="541"/>
      <c r="C279" s="541"/>
      <c r="D279" s="600"/>
      <c r="E279" s="600"/>
      <c r="F279" s="541"/>
      <c r="G279" s="541"/>
      <c r="H279" s="541"/>
      <c r="I279" s="541"/>
      <c r="J279" s="541"/>
      <c r="K279" s="541"/>
      <c r="L279" s="541"/>
      <c r="M279" s="541"/>
      <c r="N279" s="541"/>
      <c r="O279" s="541"/>
      <c r="P279" s="541"/>
      <c r="Q279" s="541"/>
      <c r="R279" s="541"/>
      <c r="S279" s="541"/>
      <c r="T279" s="541"/>
      <c r="U279" s="541"/>
      <c r="V279" s="541"/>
      <c r="W279" s="541"/>
      <c r="X279" s="541"/>
      <c r="Y279" s="541"/>
      <c r="Z279" s="541"/>
    </row>
    <row r="280" spans="1:26" ht="12.75" customHeight="1" x14ac:dyDescent="0.2">
      <c r="A280" s="541"/>
      <c r="B280" s="541"/>
      <c r="C280" s="541"/>
      <c r="D280" s="600"/>
      <c r="E280" s="600"/>
      <c r="F280" s="541"/>
      <c r="G280" s="541"/>
      <c r="H280" s="541"/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  <c r="T280" s="541"/>
      <c r="U280" s="541"/>
      <c r="V280" s="541"/>
      <c r="W280" s="541"/>
      <c r="X280" s="541"/>
      <c r="Y280" s="541"/>
      <c r="Z280" s="541"/>
    </row>
    <row r="281" spans="1:26" ht="12.75" customHeight="1" x14ac:dyDescent="0.2">
      <c r="A281" s="541"/>
      <c r="B281" s="541"/>
      <c r="C281" s="541"/>
      <c r="D281" s="600"/>
      <c r="E281" s="600"/>
      <c r="F281" s="541"/>
      <c r="G281" s="541"/>
      <c r="H281" s="541"/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1"/>
      <c r="T281" s="541"/>
      <c r="U281" s="541"/>
      <c r="V281" s="541"/>
      <c r="W281" s="541"/>
      <c r="X281" s="541"/>
      <c r="Y281" s="541"/>
      <c r="Z281" s="541"/>
    </row>
    <row r="282" spans="1:26" ht="12.75" customHeight="1" x14ac:dyDescent="0.2">
      <c r="A282" s="541"/>
      <c r="B282" s="541"/>
      <c r="C282" s="541"/>
      <c r="D282" s="600"/>
      <c r="E282" s="600"/>
      <c r="F282" s="541"/>
      <c r="G282" s="541"/>
      <c r="H282" s="541"/>
      <c r="I282" s="541"/>
      <c r="J282" s="541"/>
      <c r="K282" s="541"/>
      <c r="L282" s="541"/>
      <c r="M282" s="541"/>
      <c r="N282" s="541"/>
      <c r="O282" s="541"/>
      <c r="P282" s="541"/>
      <c r="Q282" s="541"/>
      <c r="R282" s="541"/>
      <c r="S282" s="541"/>
      <c r="T282" s="541"/>
      <c r="U282" s="541"/>
      <c r="V282" s="541"/>
      <c r="W282" s="541"/>
      <c r="X282" s="541"/>
      <c r="Y282" s="541"/>
      <c r="Z282" s="541"/>
    </row>
    <row r="283" spans="1:26" ht="12.75" customHeight="1" x14ac:dyDescent="0.2">
      <c r="A283" s="541"/>
      <c r="B283" s="541"/>
      <c r="C283" s="541"/>
      <c r="D283" s="600"/>
      <c r="E283" s="600"/>
      <c r="F283" s="541"/>
      <c r="G283" s="541"/>
      <c r="H283" s="541"/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1"/>
      <c r="T283" s="541"/>
      <c r="U283" s="541"/>
      <c r="V283" s="541"/>
      <c r="W283" s="541"/>
      <c r="X283" s="541"/>
      <c r="Y283" s="541"/>
      <c r="Z283" s="541"/>
    </row>
    <row r="284" spans="1:26" ht="12.75" customHeight="1" x14ac:dyDescent="0.2">
      <c r="A284" s="541"/>
      <c r="B284" s="541"/>
      <c r="C284" s="541"/>
      <c r="D284" s="600"/>
      <c r="E284" s="600"/>
      <c r="F284" s="541"/>
      <c r="G284" s="541"/>
      <c r="H284" s="541"/>
      <c r="I284" s="541"/>
      <c r="J284" s="541"/>
      <c r="K284" s="541"/>
      <c r="L284" s="541"/>
      <c r="M284" s="541"/>
      <c r="N284" s="541"/>
      <c r="O284" s="541"/>
      <c r="P284" s="541"/>
      <c r="Q284" s="541"/>
      <c r="R284" s="541"/>
      <c r="S284" s="541"/>
      <c r="T284" s="541"/>
      <c r="U284" s="541"/>
      <c r="V284" s="541"/>
      <c r="W284" s="541"/>
      <c r="X284" s="541"/>
      <c r="Y284" s="541"/>
      <c r="Z284" s="541"/>
    </row>
    <row r="285" spans="1:26" ht="12.75" customHeight="1" x14ac:dyDescent="0.2">
      <c r="A285" s="541"/>
      <c r="B285" s="541"/>
      <c r="C285" s="541"/>
      <c r="D285" s="600"/>
      <c r="E285" s="600"/>
      <c r="F285" s="541"/>
      <c r="G285" s="541"/>
      <c r="H285" s="541"/>
      <c r="I285" s="541"/>
      <c r="J285" s="541"/>
      <c r="K285" s="541"/>
      <c r="L285" s="541"/>
      <c r="M285" s="541"/>
      <c r="N285" s="541"/>
      <c r="O285" s="541"/>
      <c r="P285" s="541"/>
      <c r="Q285" s="541"/>
      <c r="R285" s="541"/>
      <c r="S285" s="541"/>
      <c r="T285" s="541"/>
      <c r="U285" s="541"/>
      <c r="V285" s="541"/>
      <c r="W285" s="541"/>
      <c r="X285" s="541"/>
      <c r="Y285" s="541"/>
      <c r="Z285" s="541"/>
    </row>
    <row r="286" spans="1:26" ht="12.75" customHeight="1" x14ac:dyDescent="0.2">
      <c r="A286" s="541"/>
      <c r="B286" s="541"/>
      <c r="C286" s="541"/>
      <c r="D286" s="600"/>
      <c r="E286" s="600"/>
      <c r="F286" s="541"/>
      <c r="G286" s="541"/>
      <c r="H286" s="541"/>
      <c r="I286" s="541"/>
      <c r="J286" s="541"/>
      <c r="K286" s="541"/>
      <c r="L286" s="541"/>
      <c r="M286" s="541"/>
      <c r="N286" s="541"/>
      <c r="O286" s="541"/>
      <c r="P286" s="541"/>
      <c r="Q286" s="541"/>
      <c r="R286" s="541"/>
      <c r="S286" s="541"/>
      <c r="T286" s="541"/>
      <c r="U286" s="541"/>
      <c r="V286" s="541"/>
      <c r="W286" s="541"/>
      <c r="X286" s="541"/>
      <c r="Y286" s="541"/>
      <c r="Z286" s="541"/>
    </row>
    <row r="287" spans="1:26" ht="12.75" customHeight="1" x14ac:dyDescent="0.2">
      <c r="A287" s="541"/>
      <c r="B287" s="541"/>
      <c r="C287" s="541"/>
      <c r="D287" s="600"/>
      <c r="E287" s="600"/>
      <c r="F287" s="541"/>
      <c r="G287" s="541"/>
      <c r="H287" s="541"/>
      <c r="I287" s="541"/>
      <c r="J287" s="541"/>
      <c r="K287" s="541"/>
      <c r="L287" s="541"/>
      <c r="M287" s="541"/>
      <c r="N287" s="541"/>
      <c r="O287" s="541"/>
      <c r="P287" s="541"/>
      <c r="Q287" s="541"/>
      <c r="R287" s="541"/>
      <c r="S287" s="541"/>
      <c r="T287" s="541"/>
      <c r="U287" s="541"/>
      <c r="V287" s="541"/>
      <c r="W287" s="541"/>
      <c r="X287" s="541"/>
      <c r="Y287" s="541"/>
      <c r="Z287" s="541"/>
    </row>
    <row r="288" spans="1:26" ht="12.75" customHeight="1" x14ac:dyDescent="0.2">
      <c r="A288" s="541"/>
      <c r="B288" s="541"/>
      <c r="C288" s="541"/>
      <c r="D288" s="600"/>
      <c r="E288" s="600"/>
      <c r="F288" s="541"/>
      <c r="G288" s="541"/>
      <c r="H288" s="541"/>
      <c r="I288" s="541"/>
      <c r="J288" s="541"/>
      <c r="K288" s="541"/>
      <c r="L288" s="541"/>
      <c r="M288" s="541"/>
      <c r="N288" s="541"/>
      <c r="O288" s="541"/>
      <c r="P288" s="541"/>
      <c r="Q288" s="541"/>
      <c r="R288" s="541"/>
      <c r="S288" s="541"/>
      <c r="T288" s="541"/>
      <c r="U288" s="541"/>
      <c r="V288" s="541"/>
      <c r="W288" s="541"/>
      <c r="X288" s="541"/>
      <c r="Y288" s="541"/>
      <c r="Z288" s="541"/>
    </row>
    <row r="289" spans="1:26" ht="12.75" customHeight="1" x14ac:dyDescent="0.2">
      <c r="A289" s="541"/>
      <c r="B289" s="541"/>
      <c r="C289" s="541"/>
      <c r="D289" s="600"/>
      <c r="E289" s="600"/>
      <c r="F289" s="541"/>
      <c r="G289" s="541"/>
      <c r="H289" s="541"/>
      <c r="I289" s="541"/>
      <c r="J289" s="541"/>
      <c r="K289" s="541"/>
      <c r="L289" s="541"/>
      <c r="M289" s="541"/>
      <c r="N289" s="541"/>
      <c r="O289" s="541"/>
      <c r="P289" s="541"/>
      <c r="Q289" s="541"/>
      <c r="R289" s="541"/>
      <c r="S289" s="541"/>
      <c r="T289" s="541"/>
      <c r="U289" s="541"/>
      <c r="V289" s="541"/>
      <c r="W289" s="541"/>
      <c r="X289" s="541"/>
      <c r="Y289" s="541"/>
      <c r="Z289" s="541"/>
    </row>
    <row r="290" spans="1:26" ht="12.75" customHeight="1" x14ac:dyDescent="0.2">
      <c r="A290" s="541"/>
      <c r="B290" s="541"/>
      <c r="C290" s="541"/>
      <c r="D290" s="600"/>
      <c r="E290" s="600"/>
      <c r="F290" s="541"/>
      <c r="G290" s="541"/>
      <c r="H290" s="541"/>
      <c r="I290" s="541"/>
      <c r="J290" s="541"/>
      <c r="K290" s="541"/>
      <c r="L290" s="541"/>
      <c r="M290" s="541"/>
      <c r="N290" s="541"/>
      <c r="O290" s="541"/>
      <c r="P290" s="541"/>
      <c r="Q290" s="541"/>
      <c r="R290" s="541"/>
      <c r="S290" s="541"/>
      <c r="T290" s="541"/>
      <c r="U290" s="541"/>
      <c r="V290" s="541"/>
      <c r="W290" s="541"/>
      <c r="X290" s="541"/>
      <c r="Y290" s="541"/>
      <c r="Z290" s="541"/>
    </row>
    <row r="291" spans="1:26" ht="12.75" customHeight="1" x14ac:dyDescent="0.2">
      <c r="A291" s="541"/>
      <c r="B291" s="541"/>
      <c r="C291" s="541"/>
      <c r="D291" s="600"/>
      <c r="E291" s="600"/>
      <c r="F291" s="541"/>
      <c r="G291" s="541"/>
      <c r="H291" s="541"/>
      <c r="I291" s="541"/>
      <c r="J291" s="541"/>
      <c r="K291" s="541"/>
      <c r="L291" s="541"/>
      <c r="M291" s="541"/>
      <c r="N291" s="541"/>
      <c r="O291" s="541"/>
      <c r="P291" s="541"/>
      <c r="Q291" s="541"/>
      <c r="R291" s="541"/>
      <c r="S291" s="541"/>
      <c r="T291" s="541"/>
      <c r="U291" s="541"/>
      <c r="V291" s="541"/>
      <c r="W291" s="541"/>
      <c r="X291" s="541"/>
      <c r="Y291" s="541"/>
      <c r="Z291" s="541"/>
    </row>
    <row r="292" spans="1:26" ht="12.75" customHeight="1" x14ac:dyDescent="0.2">
      <c r="A292" s="541"/>
      <c r="B292" s="541"/>
      <c r="C292" s="541"/>
      <c r="D292" s="600"/>
      <c r="E292" s="600"/>
      <c r="F292" s="541"/>
      <c r="G292" s="541"/>
      <c r="H292" s="541"/>
      <c r="I292" s="541"/>
      <c r="J292" s="541"/>
      <c r="K292" s="541"/>
      <c r="L292" s="541"/>
      <c r="M292" s="541"/>
      <c r="N292" s="541"/>
      <c r="O292" s="541"/>
      <c r="P292" s="541"/>
      <c r="Q292" s="541"/>
      <c r="R292" s="541"/>
      <c r="S292" s="541"/>
      <c r="T292" s="541"/>
      <c r="U292" s="541"/>
      <c r="V292" s="541"/>
      <c r="W292" s="541"/>
      <c r="X292" s="541"/>
      <c r="Y292" s="541"/>
      <c r="Z292" s="541"/>
    </row>
    <row r="293" spans="1:26" ht="12.75" customHeight="1" x14ac:dyDescent="0.2">
      <c r="A293" s="541"/>
      <c r="B293" s="541"/>
      <c r="C293" s="541"/>
      <c r="D293" s="600"/>
      <c r="E293" s="600"/>
      <c r="F293" s="541"/>
      <c r="G293" s="541"/>
      <c r="H293" s="541"/>
      <c r="I293" s="541"/>
      <c r="J293" s="541"/>
      <c r="K293" s="541"/>
      <c r="L293" s="541"/>
      <c r="M293" s="541"/>
      <c r="N293" s="541"/>
      <c r="O293" s="541"/>
      <c r="P293" s="541"/>
      <c r="Q293" s="541"/>
      <c r="R293" s="541"/>
      <c r="S293" s="541"/>
      <c r="T293" s="541"/>
      <c r="U293" s="541"/>
      <c r="V293" s="541"/>
      <c r="W293" s="541"/>
      <c r="X293" s="541"/>
      <c r="Y293" s="541"/>
      <c r="Z293" s="541"/>
    </row>
    <row r="294" spans="1:26" ht="12.75" customHeight="1" x14ac:dyDescent="0.2">
      <c r="A294" s="541"/>
      <c r="B294" s="541"/>
      <c r="C294" s="541"/>
      <c r="D294" s="600"/>
      <c r="E294" s="600"/>
      <c r="F294" s="541"/>
      <c r="G294" s="541"/>
      <c r="H294" s="541"/>
      <c r="I294" s="541"/>
      <c r="J294" s="541"/>
      <c r="K294" s="541"/>
      <c r="L294" s="541"/>
      <c r="M294" s="541"/>
      <c r="N294" s="541"/>
      <c r="O294" s="541"/>
      <c r="P294" s="541"/>
      <c r="Q294" s="541"/>
      <c r="R294" s="541"/>
      <c r="S294" s="541"/>
      <c r="T294" s="541"/>
      <c r="U294" s="541"/>
      <c r="V294" s="541"/>
      <c r="W294" s="541"/>
      <c r="X294" s="541"/>
      <c r="Y294" s="541"/>
      <c r="Z294" s="541"/>
    </row>
    <row r="295" spans="1:26" ht="12.75" customHeight="1" x14ac:dyDescent="0.2">
      <c r="A295" s="541"/>
      <c r="B295" s="541"/>
      <c r="C295" s="541"/>
      <c r="D295" s="600"/>
      <c r="E295" s="600"/>
      <c r="F295" s="541"/>
      <c r="G295" s="541"/>
      <c r="H295" s="541"/>
      <c r="I295" s="541"/>
      <c r="J295" s="541"/>
      <c r="K295" s="541"/>
      <c r="L295" s="541"/>
      <c r="M295" s="541"/>
      <c r="N295" s="541"/>
      <c r="O295" s="541"/>
      <c r="P295" s="541"/>
      <c r="Q295" s="541"/>
      <c r="R295" s="541"/>
      <c r="S295" s="541"/>
      <c r="T295" s="541"/>
      <c r="U295" s="541"/>
      <c r="V295" s="541"/>
      <c r="W295" s="541"/>
      <c r="X295" s="541"/>
      <c r="Y295" s="541"/>
      <c r="Z295" s="541"/>
    </row>
    <row r="296" spans="1:26" ht="12.75" customHeight="1" x14ac:dyDescent="0.2">
      <c r="A296" s="541"/>
      <c r="B296" s="541"/>
      <c r="C296" s="541"/>
      <c r="D296" s="600"/>
      <c r="E296" s="600"/>
      <c r="F296" s="541"/>
      <c r="G296" s="541"/>
      <c r="H296" s="541"/>
      <c r="I296" s="541"/>
      <c r="J296" s="541"/>
      <c r="K296" s="541"/>
      <c r="L296" s="541"/>
      <c r="M296" s="541"/>
      <c r="N296" s="541"/>
      <c r="O296" s="541"/>
      <c r="P296" s="541"/>
      <c r="Q296" s="541"/>
      <c r="R296" s="541"/>
      <c r="S296" s="541"/>
      <c r="T296" s="541"/>
      <c r="U296" s="541"/>
      <c r="V296" s="541"/>
      <c r="W296" s="541"/>
      <c r="X296" s="541"/>
      <c r="Y296" s="541"/>
      <c r="Z296" s="541"/>
    </row>
    <row r="297" spans="1:26" ht="12.75" customHeight="1" x14ac:dyDescent="0.2">
      <c r="A297" s="541"/>
      <c r="B297" s="541"/>
      <c r="C297" s="541"/>
      <c r="D297" s="600"/>
      <c r="E297" s="600"/>
      <c r="F297" s="541"/>
      <c r="G297" s="541"/>
      <c r="H297" s="541"/>
      <c r="I297" s="541"/>
      <c r="J297" s="541"/>
      <c r="K297" s="541"/>
      <c r="L297" s="541"/>
      <c r="M297" s="541"/>
      <c r="N297" s="541"/>
      <c r="O297" s="541"/>
      <c r="P297" s="541"/>
      <c r="Q297" s="541"/>
      <c r="R297" s="541"/>
      <c r="S297" s="541"/>
      <c r="T297" s="541"/>
      <c r="U297" s="541"/>
      <c r="V297" s="541"/>
      <c r="W297" s="541"/>
      <c r="X297" s="541"/>
      <c r="Y297" s="541"/>
      <c r="Z297" s="541"/>
    </row>
    <row r="298" spans="1:26" ht="12.75" customHeight="1" x14ac:dyDescent="0.2">
      <c r="A298" s="541"/>
      <c r="B298" s="541"/>
      <c r="C298" s="541"/>
      <c r="D298" s="600"/>
      <c r="E298" s="600"/>
      <c r="F298" s="541"/>
      <c r="G298" s="541"/>
      <c r="H298" s="541"/>
      <c r="I298" s="541"/>
      <c r="J298" s="541"/>
      <c r="K298" s="541"/>
      <c r="L298" s="541"/>
      <c r="M298" s="541"/>
      <c r="N298" s="541"/>
      <c r="O298" s="541"/>
      <c r="P298" s="541"/>
      <c r="Q298" s="541"/>
      <c r="R298" s="541"/>
      <c r="S298" s="541"/>
      <c r="T298" s="541"/>
      <c r="U298" s="541"/>
      <c r="V298" s="541"/>
      <c r="W298" s="541"/>
      <c r="X298" s="541"/>
      <c r="Y298" s="541"/>
      <c r="Z298" s="541"/>
    </row>
    <row r="299" spans="1:26" ht="12.75" customHeight="1" x14ac:dyDescent="0.2">
      <c r="A299" s="541"/>
      <c r="B299" s="541"/>
      <c r="C299" s="541"/>
      <c r="D299" s="600"/>
      <c r="E299" s="600"/>
      <c r="F299" s="541"/>
      <c r="G299" s="541"/>
      <c r="H299" s="541"/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41"/>
      <c r="T299" s="541"/>
      <c r="U299" s="541"/>
      <c r="V299" s="541"/>
      <c r="W299" s="541"/>
      <c r="X299" s="541"/>
      <c r="Y299" s="541"/>
      <c r="Z299" s="541"/>
    </row>
    <row r="300" spans="1:26" ht="12.75" customHeight="1" x14ac:dyDescent="0.2">
      <c r="A300" s="541"/>
      <c r="B300" s="541"/>
      <c r="C300" s="541"/>
      <c r="D300" s="600"/>
      <c r="E300" s="600"/>
      <c r="F300" s="541"/>
      <c r="G300" s="541"/>
      <c r="H300" s="541"/>
      <c r="I300" s="541"/>
      <c r="J300" s="541"/>
      <c r="K300" s="541"/>
      <c r="L300" s="541"/>
      <c r="M300" s="541"/>
      <c r="N300" s="541"/>
      <c r="O300" s="541"/>
      <c r="P300" s="541"/>
      <c r="Q300" s="541"/>
      <c r="R300" s="541"/>
      <c r="S300" s="541"/>
      <c r="T300" s="541"/>
      <c r="U300" s="541"/>
      <c r="V300" s="541"/>
      <c r="W300" s="541"/>
      <c r="X300" s="541"/>
      <c r="Y300" s="541"/>
      <c r="Z300" s="541"/>
    </row>
    <row r="301" spans="1:26" ht="12.75" customHeight="1" x14ac:dyDescent="0.2">
      <c r="A301" s="541"/>
      <c r="B301" s="541"/>
      <c r="C301" s="541"/>
      <c r="D301" s="600"/>
      <c r="E301" s="600"/>
      <c r="F301" s="541"/>
      <c r="G301" s="541"/>
      <c r="H301" s="541"/>
      <c r="I301" s="541"/>
      <c r="J301" s="541"/>
      <c r="K301" s="541"/>
      <c r="L301" s="541"/>
      <c r="M301" s="541"/>
      <c r="N301" s="541"/>
      <c r="O301" s="541"/>
      <c r="P301" s="541"/>
      <c r="Q301" s="541"/>
      <c r="R301" s="541"/>
      <c r="S301" s="541"/>
      <c r="T301" s="541"/>
      <c r="U301" s="541"/>
      <c r="V301" s="541"/>
      <c r="W301" s="541"/>
      <c r="X301" s="541"/>
      <c r="Y301" s="541"/>
      <c r="Z301" s="541"/>
    </row>
    <row r="302" spans="1:26" ht="12.75" customHeight="1" x14ac:dyDescent="0.2">
      <c r="A302" s="541"/>
      <c r="B302" s="541"/>
      <c r="C302" s="541"/>
      <c r="D302" s="600"/>
      <c r="E302" s="600"/>
      <c r="F302" s="541"/>
      <c r="G302" s="541"/>
      <c r="H302" s="541"/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1"/>
      <c r="T302" s="541"/>
      <c r="U302" s="541"/>
      <c r="V302" s="541"/>
      <c r="W302" s="541"/>
      <c r="X302" s="541"/>
      <c r="Y302" s="541"/>
      <c r="Z302" s="541"/>
    </row>
    <row r="303" spans="1:26" ht="12.75" customHeight="1" x14ac:dyDescent="0.2">
      <c r="A303" s="541"/>
      <c r="B303" s="541"/>
      <c r="C303" s="541"/>
      <c r="D303" s="600"/>
      <c r="E303" s="600"/>
      <c r="F303" s="541"/>
      <c r="G303" s="541"/>
      <c r="H303" s="541"/>
      <c r="I303" s="541"/>
      <c r="J303" s="541"/>
      <c r="K303" s="541"/>
      <c r="L303" s="541"/>
      <c r="M303" s="541"/>
      <c r="N303" s="541"/>
      <c r="O303" s="541"/>
      <c r="P303" s="541"/>
      <c r="Q303" s="541"/>
      <c r="R303" s="541"/>
      <c r="S303" s="541"/>
      <c r="T303" s="541"/>
      <c r="U303" s="541"/>
      <c r="V303" s="541"/>
      <c r="W303" s="541"/>
      <c r="X303" s="541"/>
      <c r="Y303" s="541"/>
      <c r="Z303" s="541"/>
    </row>
    <row r="304" spans="1:26" ht="12.75" customHeight="1" x14ac:dyDescent="0.2">
      <c r="A304" s="541"/>
      <c r="B304" s="541"/>
      <c r="C304" s="541"/>
      <c r="D304" s="600"/>
      <c r="E304" s="600"/>
      <c r="F304" s="541"/>
      <c r="G304" s="541"/>
      <c r="H304" s="541"/>
      <c r="I304" s="541"/>
      <c r="J304" s="541"/>
      <c r="K304" s="541"/>
      <c r="L304" s="541"/>
      <c r="M304" s="541"/>
      <c r="N304" s="541"/>
      <c r="O304" s="541"/>
      <c r="P304" s="541"/>
      <c r="Q304" s="541"/>
      <c r="R304" s="541"/>
      <c r="S304" s="541"/>
      <c r="T304" s="541"/>
      <c r="U304" s="541"/>
      <c r="V304" s="541"/>
      <c r="W304" s="541"/>
      <c r="X304" s="541"/>
      <c r="Y304" s="541"/>
      <c r="Z304" s="541"/>
    </row>
    <row r="305" spans="1:26" ht="12.75" customHeight="1" x14ac:dyDescent="0.2">
      <c r="A305" s="541"/>
      <c r="B305" s="541"/>
      <c r="C305" s="541"/>
      <c r="D305" s="600"/>
      <c r="E305" s="600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P305" s="541"/>
      <c r="Q305" s="541"/>
      <c r="R305" s="541"/>
      <c r="S305" s="541"/>
      <c r="T305" s="541"/>
      <c r="U305" s="541"/>
      <c r="V305" s="541"/>
      <c r="W305" s="541"/>
      <c r="X305" s="541"/>
      <c r="Y305" s="541"/>
      <c r="Z305" s="541"/>
    </row>
    <row r="306" spans="1:26" ht="12.75" customHeight="1" x14ac:dyDescent="0.2">
      <c r="A306" s="541"/>
      <c r="B306" s="541"/>
      <c r="C306" s="541"/>
      <c r="D306" s="600"/>
      <c r="E306" s="600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41"/>
      <c r="T306" s="541"/>
      <c r="U306" s="541"/>
      <c r="V306" s="541"/>
      <c r="W306" s="541"/>
      <c r="X306" s="541"/>
      <c r="Y306" s="541"/>
      <c r="Z306" s="541"/>
    </row>
    <row r="307" spans="1:26" ht="12.75" customHeight="1" x14ac:dyDescent="0.2">
      <c r="A307" s="541"/>
      <c r="B307" s="541"/>
      <c r="C307" s="541"/>
      <c r="D307" s="600"/>
      <c r="E307" s="600"/>
      <c r="F307" s="541"/>
      <c r="G307" s="541"/>
      <c r="H307" s="541"/>
      <c r="I307" s="541"/>
      <c r="J307" s="541"/>
      <c r="K307" s="541"/>
      <c r="L307" s="541"/>
      <c r="M307" s="541"/>
      <c r="N307" s="541"/>
      <c r="O307" s="541"/>
      <c r="P307" s="541"/>
      <c r="Q307" s="541"/>
      <c r="R307" s="541"/>
      <c r="S307" s="541"/>
      <c r="T307" s="541"/>
      <c r="U307" s="541"/>
      <c r="V307" s="541"/>
      <c r="W307" s="541"/>
      <c r="X307" s="541"/>
      <c r="Y307" s="541"/>
      <c r="Z307" s="541"/>
    </row>
    <row r="308" spans="1:26" ht="12.75" customHeight="1" x14ac:dyDescent="0.2">
      <c r="A308" s="541"/>
      <c r="B308" s="541"/>
      <c r="C308" s="541"/>
      <c r="D308" s="600"/>
      <c r="E308" s="600"/>
      <c r="F308" s="541"/>
      <c r="G308" s="541"/>
      <c r="H308" s="541"/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1"/>
      <c r="T308" s="541"/>
      <c r="U308" s="541"/>
      <c r="V308" s="541"/>
      <c r="W308" s="541"/>
      <c r="X308" s="541"/>
      <c r="Y308" s="541"/>
      <c r="Z308" s="541"/>
    </row>
    <row r="309" spans="1:26" ht="12.75" customHeight="1" x14ac:dyDescent="0.2">
      <c r="A309" s="541"/>
      <c r="B309" s="541"/>
      <c r="C309" s="541"/>
      <c r="D309" s="600"/>
      <c r="E309" s="600"/>
      <c r="F309" s="541"/>
      <c r="G309" s="541"/>
      <c r="H309" s="541"/>
      <c r="I309" s="541"/>
      <c r="J309" s="541"/>
      <c r="K309" s="541"/>
      <c r="L309" s="541"/>
      <c r="M309" s="541"/>
      <c r="N309" s="541"/>
      <c r="O309" s="541"/>
      <c r="P309" s="541"/>
      <c r="Q309" s="541"/>
      <c r="R309" s="541"/>
      <c r="S309" s="541"/>
      <c r="T309" s="541"/>
      <c r="U309" s="541"/>
      <c r="V309" s="541"/>
      <c r="W309" s="541"/>
      <c r="X309" s="541"/>
      <c r="Y309" s="541"/>
      <c r="Z309" s="541"/>
    </row>
    <row r="310" spans="1:26" ht="12.75" customHeight="1" x14ac:dyDescent="0.2">
      <c r="A310" s="541"/>
      <c r="B310" s="541"/>
      <c r="C310" s="541"/>
      <c r="D310" s="600"/>
      <c r="E310" s="600"/>
      <c r="F310" s="541"/>
      <c r="G310" s="541"/>
      <c r="H310" s="541"/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  <c r="T310" s="541"/>
      <c r="U310" s="541"/>
      <c r="V310" s="541"/>
      <c r="W310" s="541"/>
      <c r="X310" s="541"/>
      <c r="Y310" s="541"/>
      <c r="Z310" s="541"/>
    </row>
    <row r="311" spans="1:26" ht="12.75" customHeight="1" x14ac:dyDescent="0.2">
      <c r="A311" s="541"/>
      <c r="B311" s="541"/>
      <c r="C311" s="541"/>
      <c r="D311" s="600"/>
      <c r="E311" s="600"/>
      <c r="F311" s="541"/>
      <c r="G311" s="541"/>
      <c r="H311" s="541"/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  <c r="W311" s="541"/>
      <c r="X311" s="541"/>
      <c r="Y311" s="541"/>
      <c r="Z311" s="541"/>
    </row>
    <row r="312" spans="1:26" ht="12.75" customHeight="1" x14ac:dyDescent="0.2">
      <c r="A312" s="541"/>
      <c r="B312" s="541"/>
      <c r="C312" s="541"/>
      <c r="D312" s="600"/>
      <c r="E312" s="600"/>
      <c r="F312" s="541"/>
      <c r="G312" s="541"/>
      <c r="H312" s="541"/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41"/>
      <c r="T312" s="541"/>
      <c r="U312" s="541"/>
      <c r="V312" s="541"/>
      <c r="W312" s="541"/>
      <c r="X312" s="541"/>
      <c r="Y312" s="541"/>
      <c r="Z312" s="541"/>
    </row>
    <row r="313" spans="1:26" ht="12.75" customHeight="1" x14ac:dyDescent="0.2">
      <c r="A313" s="541"/>
      <c r="B313" s="541"/>
      <c r="C313" s="541"/>
      <c r="D313" s="600"/>
      <c r="E313" s="600"/>
      <c r="F313" s="541"/>
      <c r="G313" s="541"/>
      <c r="H313" s="541"/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/>
    </row>
    <row r="314" spans="1:26" ht="12.75" customHeight="1" x14ac:dyDescent="0.2">
      <c r="A314" s="541"/>
      <c r="B314" s="541"/>
      <c r="C314" s="541"/>
      <c r="D314" s="600"/>
      <c r="E314" s="600"/>
      <c r="F314" s="541"/>
      <c r="G314" s="541"/>
      <c r="H314" s="541"/>
      <c r="I314" s="541"/>
      <c r="J314" s="541"/>
      <c r="K314" s="541"/>
      <c r="L314" s="541"/>
      <c r="M314" s="541"/>
      <c r="N314" s="541"/>
      <c r="O314" s="541"/>
      <c r="P314" s="541"/>
      <c r="Q314" s="541"/>
      <c r="R314" s="541"/>
      <c r="S314" s="541"/>
      <c r="T314" s="541"/>
      <c r="U314" s="541"/>
      <c r="V314" s="541"/>
      <c r="W314" s="541"/>
      <c r="X314" s="541"/>
      <c r="Y314" s="541"/>
      <c r="Z314" s="541"/>
    </row>
    <row r="315" spans="1:26" ht="12.75" customHeight="1" x14ac:dyDescent="0.2">
      <c r="A315" s="541"/>
      <c r="B315" s="541"/>
      <c r="C315" s="541"/>
      <c r="D315" s="600"/>
      <c r="E315" s="600"/>
      <c r="F315" s="541"/>
      <c r="G315" s="541"/>
      <c r="H315" s="541"/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41"/>
      <c r="T315" s="541"/>
      <c r="U315" s="541"/>
      <c r="V315" s="541"/>
      <c r="W315" s="541"/>
      <c r="X315" s="541"/>
      <c r="Y315" s="541"/>
      <c r="Z315" s="541"/>
    </row>
    <row r="316" spans="1:26" ht="12.75" customHeight="1" x14ac:dyDescent="0.2">
      <c r="A316" s="541"/>
      <c r="B316" s="541"/>
      <c r="C316" s="541"/>
      <c r="D316" s="600"/>
      <c r="E316" s="600"/>
      <c r="F316" s="541"/>
      <c r="G316" s="541"/>
      <c r="H316" s="541"/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41"/>
      <c r="T316" s="541"/>
      <c r="U316" s="541"/>
      <c r="V316" s="541"/>
      <c r="W316" s="541"/>
      <c r="X316" s="541"/>
      <c r="Y316" s="541"/>
      <c r="Z316" s="541"/>
    </row>
    <row r="317" spans="1:26" ht="12.75" customHeight="1" x14ac:dyDescent="0.2">
      <c r="A317" s="541"/>
      <c r="B317" s="541"/>
      <c r="C317" s="541"/>
      <c r="D317" s="600"/>
      <c r="E317" s="600"/>
      <c r="F317" s="541"/>
      <c r="G317" s="541"/>
      <c r="H317" s="541"/>
      <c r="I317" s="541"/>
      <c r="J317" s="541"/>
      <c r="K317" s="541"/>
      <c r="L317" s="541"/>
      <c r="M317" s="541"/>
      <c r="N317" s="541"/>
      <c r="O317" s="541"/>
      <c r="P317" s="541"/>
      <c r="Q317" s="541"/>
      <c r="R317" s="541"/>
      <c r="S317" s="541"/>
      <c r="T317" s="541"/>
      <c r="U317" s="541"/>
      <c r="V317" s="541"/>
      <c r="W317" s="541"/>
      <c r="X317" s="541"/>
      <c r="Y317" s="541"/>
      <c r="Z317" s="541"/>
    </row>
    <row r="318" spans="1:26" ht="12.75" customHeight="1" x14ac:dyDescent="0.2">
      <c r="A318" s="541"/>
      <c r="B318" s="541"/>
      <c r="C318" s="541"/>
      <c r="D318" s="600"/>
      <c r="E318" s="600"/>
      <c r="F318" s="541"/>
      <c r="G318" s="541"/>
      <c r="H318" s="541"/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41"/>
      <c r="T318" s="541"/>
      <c r="U318" s="541"/>
      <c r="V318" s="541"/>
      <c r="W318" s="541"/>
      <c r="X318" s="541"/>
      <c r="Y318" s="541"/>
      <c r="Z318" s="541"/>
    </row>
    <row r="319" spans="1:26" ht="12.75" customHeight="1" x14ac:dyDescent="0.2">
      <c r="A319" s="541"/>
      <c r="B319" s="541"/>
      <c r="C319" s="541"/>
      <c r="D319" s="600"/>
      <c r="E319" s="600"/>
      <c r="F319" s="541"/>
      <c r="G319" s="541"/>
      <c r="H319" s="541"/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  <c r="T319" s="541"/>
      <c r="U319" s="541"/>
      <c r="V319" s="541"/>
      <c r="W319" s="541"/>
      <c r="X319" s="541"/>
      <c r="Y319" s="541"/>
      <c r="Z319" s="541"/>
    </row>
    <row r="320" spans="1:26" ht="12.75" customHeight="1" x14ac:dyDescent="0.2">
      <c r="A320" s="541"/>
      <c r="B320" s="541"/>
      <c r="C320" s="541"/>
      <c r="D320" s="600"/>
      <c r="E320" s="600"/>
      <c r="F320" s="541"/>
      <c r="G320" s="541"/>
      <c r="H320" s="541"/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  <c r="T320" s="541"/>
      <c r="U320" s="541"/>
      <c r="V320" s="541"/>
      <c r="W320" s="541"/>
      <c r="X320" s="541"/>
      <c r="Y320" s="541"/>
      <c r="Z320" s="541"/>
    </row>
    <row r="321" spans="1:26" ht="12.75" customHeight="1" x14ac:dyDescent="0.2">
      <c r="A321" s="541"/>
      <c r="B321" s="541"/>
      <c r="C321" s="541"/>
      <c r="D321" s="600"/>
      <c r="E321" s="600"/>
      <c r="F321" s="541"/>
      <c r="G321" s="541"/>
      <c r="H321" s="541"/>
      <c r="I321" s="541"/>
      <c r="J321" s="541"/>
      <c r="K321" s="541"/>
      <c r="L321" s="541"/>
      <c r="M321" s="541"/>
      <c r="N321" s="541"/>
      <c r="O321" s="541"/>
      <c r="P321" s="541"/>
      <c r="Q321" s="541"/>
      <c r="R321" s="541"/>
      <c r="S321" s="541"/>
      <c r="T321" s="541"/>
      <c r="U321" s="541"/>
      <c r="V321" s="541"/>
      <c r="W321" s="541"/>
      <c r="X321" s="541"/>
      <c r="Y321" s="541"/>
      <c r="Z321" s="541"/>
    </row>
    <row r="322" spans="1:26" ht="12.75" customHeight="1" x14ac:dyDescent="0.2">
      <c r="A322" s="541"/>
      <c r="B322" s="541"/>
      <c r="C322" s="541"/>
      <c r="D322" s="600"/>
      <c r="E322" s="600"/>
      <c r="F322" s="541"/>
      <c r="G322" s="541"/>
      <c r="H322" s="541"/>
      <c r="I322" s="541"/>
      <c r="J322" s="541"/>
      <c r="K322" s="541"/>
      <c r="L322" s="541"/>
      <c r="M322" s="541"/>
      <c r="N322" s="541"/>
      <c r="O322" s="541"/>
      <c r="P322" s="541"/>
      <c r="Q322" s="541"/>
      <c r="R322" s="541"/>
      <c r="S322" s="541"/>
      <c r="T322" s="541"/>
      <c r="U322" s="541"/>
      <c r="V322" s="541"/>
      <c r="W322" s="541"/>
      <c r="X322" s="541"/>
      <c r="Y322" s="541"/>
      <c r="Z322" s="541"/>
    </row>
    <row r="323" spans="1:26" ht="12.75" customHeight="1" x14ac:dyDescent="0.2">
      <c r="A323" s="541"/>
      <c r="B323" s="541"/>
      <c r="C323" s="541"/>
      <c r="D323" s="600"/>
      <c r="E323" s="600"/>
      <c r="F323" s="541"/>
      <c r="G323" s="541"/>
      <c r="H323" s="541"/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/>
    </row>
    <row r="324" spans="1:26" ht="12.75" customHeight="1" x14ac:dyDescent="0.2">
      <c r="A324" s="541"/>
      <c r="B324" s="541"/>
      <c r="C324" s="541"/>
      <c r="D324" s="600"/>
      <c r="E324" s="600"/>
      <c r="F324" s="541"/>
      <c r="G324" s="541"/>
      <c r="H324" s="541"/>
      <c r="I324" s="541"/>
      <c r="J324" s="541"/>
      <c r="K324" s="541"/>
      <c r="L324" s="541"/>
      <c r="M324" s="541"/>
      <c r="N324" s="541"/>
      <c r="O324" s="541"/>
      <c r="P324" s="541"/>
      <c r="Q324" s="541"/>
      <c r="R324" s="541"/>
      <c r="S324" s="541"/>
      <c r="T324" s="541"/>
      <c r="U324" s="541"/>
      <c r="V324" s="541"/>
      <c r="W324" s="541"/>
      <c r="X324" s="541"/>
      <c r="Y324" s="541"/>
      <c r="Z324" s="541"/>
    </row>
    <row r="325" spans="1:26" ht="12.75" customHeight="1" x14ac:dyDescent="0.2">
      <c r="A325" s="541"/>
      <c r="B325" s="541"/>
      <c r="C325" s="541"/>
      <c r="D325" s="600"/>
      <c r="E325" s="600"/>
      <c r="F325" s="541"/>
      <c r="G325" s="541"/>
      <c r="H325" s="541"/>
      <c r="I325" s="541"/>
      <c r="J325" s="541"/>
      <c r="K325" s="541"/>
      <c r="L325" s="541"/>
      <c r="M325" s="541"/>
      <c r="N325" s="541"/>
      <c r="O325" s="541"/>
      <c r="P325" s="541"/>
      <c r="Q325" s="541"/>
      <c r="R325" s="541"/>
      <c r="S325" s="541"/>
      <c r="T325" s="541"/>
      <c r="U325" s="541"/>
      <c r="V325" s="541"/>
      <c r="W325" s="541"/>
      <c r="X325" s="541"/>
      <c r="Y325" s="541"/>
      <c r="Z325" s="541"/>
    </row>
    <row r="326" spans="1:26" ht="12.75" customHeight="1" x14ac:dyDescent="0.2">
      <c r="A326" s="541"/>
      <c r="B326" s="541"/>
      <c r="C326" s="541"/>
      <c r="D326" s="600"/>
      <c r="E326" s="600"/>
      <c r="F326" s="541"/>
      <c r="G326" s="541"/>
      <c r="H326" s="541"/>
      <c r="I326" s="541"/>
      <c r="J326" s="541"/>
      <c r="K326" s="541"/>
      <c r="L326" s="541"/>
      <c r="M326" s="541"/>
      <c r="N326" s="541"/>
      <c r="O326" s="541"/>
      <c r="P326" s="541"/>
      <c r="Q326" s="541"/>
      <c r="R326" s="541"/>
      <c r="S326" s="541"/>
      <c r="T326" s="541"/>
      <c r="U326" s="541"/>
      <c r="V326" s="541"/>
      <c r="W326" s="541"/>
      <c r="X326" s="541"/>
      <c r="Y326" s="541"/>
      <c r="Z326" s="541"/>
    </row>
    <row r="327" spans="1:26" ht="12.75" customHeight="1" x14ac:dyDescent="0.2">
      <c r="A327" s="541"/>
      <c r="B327" s="541"/>
      <c r="C327" s="541"/>
      <c r="D327" s="600"/>
      <c r="E327" s="600"/>
      <c r="F327" s="541"/>
      <c r="G327" s="541"/>
      <c r="H327" s="541"/>
      <c r="I327" s="541"/>
      <c r="J327" s="541"/>
      <c r="K327" s="541"/>
      <c r="L327" s="541"/>
      <c r="M327" s="541"/>
      <c r="N327" s="541"/>
      <c r="O327" s="541"/>
      <c r="P327" s="541"/>
      <c r="Q327" s="541"/>
      <c r="R327" s="541"/>
      <c r="S327" s="541"/>
      <c r="T327" s="541"/>
      <c r="U327" s="541"/>
      <c r="V327" s="541"/>
      <c r="W327" s="541"/>
      <c r="X327" s="541"/>
      <c r="Y327" s="541"/>
      <c r="Z327" s="541"/>
    </row>
    <row r="328" spans="1:26" ht="12.75" customHeight="1" x14ac:dyDescent="0.2">
      <c r="A328" s="541"/>
      <c r="B328" s="541"/>
      <c r="C328" s="541"/>
      <c r="D328" s="600"/>
      <c r="E328" s="600"/>
      <c r="F328" s="541"/>
      <c r="G328" s="541"/>
      <c r="H328" s="541"/>
      <c r="I328" s="541"/>
      <c r="J328" s="541"/>
      <c r="K328" s="541"/>
      <c r="L328" s="541"/>
      <c r="M328" s="541"/>
      <c r="N328" s="541"/>
      <c r="O328" s="541"/>
      <c r="P328" s="541"/>
      <c r="Q328" s="541"/>
      <c r="R328" s="541"/>
      <c r="S328" s="541"/>
      <c r="T328" s="541"/>
      <c r="U328" s="541"/>
      <c r="V328" s="541"/>
      <c r="W328" s="541"/>
      <c r="X328" s="541"/>
      <c r="Y328" s="541"/>
      <c r="Z328" s="541"/>
    </row>
    <row r="329" spans="1:26" ht="12.75" customHeight="1" x14ac:dyDescent="0.2">
      <c r="A329" s="541"/>
      <c r="B329" s="541"/>
      <c r="C329" s="541"/>
      <c r="D329" s="600"/>
      <c r="E329" s="600"/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</row>
    <row r="330" spans="1:26" ht="12.75" customHeight="1" x14ac:dyDescent="0.2">
      <c r="A330" s="541"/>
      <c r="B330" s="541"/>
      <c r="C330" s="541"/>
      <c r="D330" s="600"/>
      <c r="E330" s="600"/>
      <c r="F330" s="541"/>
      <c r="G330" s="541"/>
      <c r="H330" s="541"/>
      <c r="I330" s="541"/>
      <c r="J330" s="541"/>
      <c r="K330" s="541"/>
      <c r="L330" s="541"/>
      <c r="M330" s="541"/>
      <c r="N330" s="541"/>
      <c r="O330" s="541"/>
      <c r="P330" s="541"/>
      <c r="Q330" s="541"/>
      <c r="R330" s="541"/>
      <c r="S330" s="541"/>
      <c r="T330" s="541"/>
      <c r="U330" s="541"/>
      <c r="V330" s="541"/>
      <c r="W330" s="541"/>
      <c r="X330" s="541"/>
      <c r="Y330" s="541"/>
      <c r="Z330" s="541"/>
    </row>
    <row r="331" spans="1:26" ht="12.75" customHeight="1" x14ac:dyDescent="0.2">
      <c r="A331" s="541"/>
      <c r="B331" s="541"/>
      <c r="C331" s="541"/>
      <c r="D331" s="600"/>
      <c r="E331" s="600"/>
      <c r="F331" s="541"/>
      <c r="G331" s="541"/>
      <c r="H331" s="541"/>
      <c r="I331" s="541"/>
      <c r="J331" s="541"/>
      <c r="K331" s="541"/>
      <c r="L331" s="541"/>
      <c r="M331" s="541"/>
      <c r="N331" s="541"/>
      <c r="O331" s="541"/>
      <c r="P331" s="541"/>
      <c r="Q331" s="541"/>
      <c r="R331" s="541"/>
      <c r="S331" s="541"/>
      <c r="T331" s="541"/>
      <c r="U331" s="541"/>
      <c r="V331" s="541"/>
      <c r="W331" s="541"/>
      <c r="X331" s="541"/>
      <c r="Y331" s="541"/>
      <c r="Z331" s="541"/>
    </row>
    <row r="332" spans="1:26" ht="12.75" customHeight="1" x14ac:dyDescent="0.2">
      <c r="A332" s="541"/>
      <c r="B332" s="541"/>
      <c r="C332" s="541"/>
      <c r="D332" s="600"/>
      <c r="E332" s="600"/>
      <c r="F332" s="541"/>
      <c r="G332" s="541"/>
      <c r="H332" s="541"/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41"/>
      <c r="T332" s="541"/>
      <c r="U332" s="541"/>
      <c r="V332" s="541"/>
      <c r="W332" s="541"/>
      <c r="X332" s="541"/>
      <c r="Y332" s="541"/>
      <c r="Z332" s="541"/>
    </row>
    <row r="333" spans="1:26" ht="12.75" customHeight="1" x14ac:dyDescent="0.2">
      <c r="A333" s="541"/>
      <c r="B333" s="541"/>
      <c r="C333" s="541"/>
      <c r="D333" s="600"/>
      <c r="E333" s="600"/>
      <c r="F333" s="541"/>
      <c r="G333" s="541"/>
      <c r="H333" s="541"/>
      <c r="I333" s="541"/>
      <c r="J333" s="541"/>
      <c r="K333" s="541"/>
      <c r="L333" s="541"/>
      <c r="M333" s="541"/>
      <c r="N333" s="541"/>
      <c r="O333" s="541"/>
      <c r="P333" s="541"/>
      <c r="Q333" s="541"/>
      <c r="R333" s="541"/>
      <c r="S333" s="541"/>
      <c r="T333" s="541"/>
      <c r="U333" s="541"/>
      <c r="V333" s="541"/>
      <c r="W333" s="541"/>
      <c r="X333" s="541"/>
      <c r="Y333" s="541"/>
      <c r="Z333" s="541"/>
    </row>
    <row r="334" spans="1:26" ht="12.75" customHeight="1" x14ac:dyDescent="0.2">
      <c r="A334" s="541"/>
      <c r="B334" s="541"/>
      <c r="C334" s="541"/>
      <c r="D334" s="600"/>
      <c r="E334" s="600"/>
      <c r="F334" s="541"/>
      <c r="G334" s="541"/>
      <c r="H334" s="541"/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1"/>
      <c r="T334" s="541"/>
      <c r="U334" s="541"/>
      <c r="V334" s="541"/>
      <c r="W334" s="541"/>
      <c r="X334" s="541"/>
      <c r="Y334" s="541"/>
      <c r="Z334" s="541"/>
    </row>
    <row r="335" spans="1:26" ht="12.75" customHeight="1" x14ac:dyDescent="0.2">
      <c r="A335" s="541"/>
      <c r="B335" s="541"/>
      <c r="C335" s="541"/>
      <c r="D335" s="600"/>
      <c r="E335" s="600"/>
      <c r="F335" s="541"/>
      <c r="G335" s="541"/>
      <c r="H335" s="541"/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/>
      <c r="W335" s="541"/>
      <c r="X335" s="541"/>
      <c r="Y335" s="541"/>
      <c r="Z335" s="541"/>
    </row>
    <row r="336" spans="1:26" ht="12.75" customHeight="1" x14ac:dyDescent="0.2">
      <c r="A336" s="541"/>
      <c r="B336" s="541"/>
      <c r="C336" s="541"/>
      <c r="D336" s="600"/>
      <c r="E336" s="600"/>
      <c r="F336" s="541"/>
      <c r="G336" s="541"/>
      <c r="H336" s="541"/>
      <c r="I336" s="541"/>
      <c r="J336" s="541"/>
      <c r="K336" s="541"/>
      <c r="L336" s="541"/>
      <c r="M336" s="541"/>
      <c r="N336" s="541"/>
      <c r="O336" s="541"/>
      <c r="P336" s="541"/>
      <c r="Q336" s="541"/>
      <c r="R336" s="541"/>
      <c r="S336" s="541"/>
      <c r="T336" s="541"/>
      <c r="U336" s="541"/>
      <c r="V336" s="541"/>
      <c r="W336" s="541"/>
      <c r="X336" s="541"/>
      <c r="Y336" s="541"/>
      <c r="Z336" s="541"/>
    </row>
    <row r="337" spans="1:26" ht="12.75" customHeight="1" x14ac:dyDescent="0.2">
      <c r="A337" s="541"/>
      <c r="B337" s="541"/>
      <c r="C337" s="541"/>
      <c r="D337" s="600"/>
      <c r="E337" s="600"/>
      <c r="F337" s="541"/>
      <c r="G337" s="541"/>
      <c r="H337" s="541"/>
      <c r="I337" s="541"/>
      <c r="J337" s="541"/>
      <c r="K337" s="541"/>
      <c r="L337" s="541"/>
      <c r="M337" s="541"/>
      <c r="N337" s="541"/>
      <c r="O337" s="541"/>
      <c r="P337" s="541"/>
      <c r="Q337" s="541"/>
      <c r="R337" s="541"/>
      <c r="S337" s="541"/>
      <c r="T337" s="541"/>
      <c r="U337" s="541"/>
      <c r="V337" s="541"/>
      <c r="W337" s="541"/>
      <c r="X337" s="541"/>
      <c r="Y337" s="541"/>
      <c r="Z337" s="541"/>
    </row>
    <row r="338" spans="1:26" ht="12.75" customHeight="1" x14ac:dyDescent="0.2">
      <c r="A338" s="541"/>
      <c r="B338" s="541"/>
      <c r="C338" s="541"/>
      <c r="D338" s="600"/>
      <c r="E338" s="600"/>
      <c r="F338" s="541"/>
      <c r="G338" s="541"/>
      <c r="H338" s="541"/>
      <c r="I338" s="541"/>
      <c r="J338" s="541"/>
      <c r="K338" s="541"/>
      <c r="L338" s="541"/>
      <c r="M338" s="541"/>
      <c r="N338" s="541"/>
      <c r="O338" s="541"/>
      <c r="P338" s="541"/>
      <c r="Q338" s="541"/>
      <c r="R338" s="541"/>
      <c r="S338" s="541"/>
      <c r="T338" s="541"/>
      <c r="U338" s="541"/>
      <c r="V338" s="541"/>
      <c r="W338" s="541"/>
      <c r="X338" s="541"/>
      <c r="Y338" s="541"/>
      <c r="Z338" s="541"/>
    </row>
    <row r="339" spans="1:26" ht="12.75" customHeight="1" x14ac:dyDescent="0.2">
      <c r="A339" s="541"/>
      <c r="B339" s="541"/>
      <c r="C339" s="541"/>
      <c r="D339" s="600"/>
      <c r="E339" s="600"/>
      <c r="F339" s="541"/>
      <c r="G339" s="541"/>
      <c r="H339" s="541"/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/>
      <c r="W339" s="541"/>
      <c r="X339" s="541"/>
      <c r="Y339" s="541"/>
      <c r="Z339" s="541"/>
    </row>
    <row r="340" spans="1:26" ht="12.75" customHeight="1" x14ac:dyDescent="0.2">
      <c r="A340" s="541"/>
      <c r="B340" s="541"/>
      <c r="C340" s="541"/>
      <c r="D340" s="600"/>
      <c r="E340" s="600"/>
      <c r="F340" s="541"/>
      <c r="G340" s="541"/>
      <c r="H340" s="541"/>
      <c r="I340" s="541"/>
      <c r="J340" s="541"/>
      <c r="K340" s="541"/>
      <c r="L340" s="541"/>
      <c r="M340" s="541"/>
      <c r="N340" s="541"/>
      <c r="O340" s="541"/>
      <c r="P340" s="541"/>
      <c r="Q340" s="541"/>
      <c r="R340" s="541"/>
      <c r="S340" s="541"/>
      <c r="T340" s="541"/>
      <c r="U340" s="541"/>
      <c r="V340" s="541"/>
      <c r="W340" s="541"/>
      <c r="X340" s="541"/>
      <c r="Y340" s="541"/>
      <c r="Z340" s="541"/>
    </row>
    <row r="341" spans="1:26" ht="12.75" customHeight="1" x14ac:dyDescent="0.2">
      <c r="A341" s="541"/>
      <c r="B341" s="541"/>
      <c r="C341" s="541"/>
      <c r="D341" s="600"/>
      <c r="E341" s="600"/>
      <c r="F341" s="541"/>
      <c r="G341" s="541"/>
      <c r="H341" s="541"/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41"/>
      <c r="T341" s="541"/>
      <c r="U341" s="541"/>
      <c r="V341" s="541"/>
      <c r="W341" s="541"/>
      <c r="X341" s="541"/>
      <c r="Y341" s="541"/>
      <c r="Z341" s="541"/>
    </row>
    <row r="342" spans="1:26" ht="12.75" customHeight="1" x14ac:dyDescent="0.2">
      <c r="A342" s="541"/>
      <c r="B342" s="541"/>
      <c r="C342" s="541"/>
      <c r="D342" s="600"/>
      <c r="E342" s="600"/>
      <c r="F342" s="541"/>
      <c r="G342" s="541"/>
      <c r="H342" s="541"/>
      <c r="I342" s="541"/>
      <c r="J342" s="541"/>
      <c r="K342" s="541"/>
      <c r="L342" s="541"/>
      <c r="M342" s="541"/>
      <c r="N342" s="541"/>
      <c r="O342" s="541"/>
      <c r="P342" s="541"/>
      <c r="Q342" s="541"/>
      <c r="R342" s="541"/>
      <c r="S342" s="541"/>
      <c r="T342" s="541"/>
      <c r="U342" s="541"/>
      <c r="V342" s="541"/>
      <c r="W342" s="541"/>
      <c r="X342" s="541"/>
      <c r="Y342" s="541"/>
      <c r="Z342" s="541"/>
    </row>
    <row r="343" spans="1:26" ht="12.75" customHeight="1" x14ac:dyDescent="0.2">
      <c r="A343" s="541"/>
      <c r="B343" s="541"/>
      <c r="C343" s="541"/>
      <c r="D343" s="600"/>
      <c r="E343" s="600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  <c r="T343" s="541"/>
      <c r="U343" s="541"/>
      <c r="V343" s="541"/>
      <c r="W343" s="541"/>
      <c r="X343" s="541"/>
      <c r="Y343" s="541"/>
      <c r="Z343" s="541"/>
    </row>
    <row r="344" spans="1:26" ht="12.75" customHeight="1" x14ac:dyDescent="0.2">
      <c r="A344" s="541"/>
      <c r="B344" s="541"/>
      <c r="C344" s="541"/>
      <c r="D344" s="600"/>
      <c r="E344" s="600"/>
      <c r="F344" s="541"/>
      <c r="G344" s="541"/>
      <c r="H344" s="541"/>
      <c r="I344" s="541"/>
      <c r="J344" s="541"/>
      <c r="K344" s="541"/>
      <c r="L344" s="541"/>
      <c r="M344" s="541"/>
      <c r="N344" s="541"/>
      <c r="O344" s="541"/>
      <c r="P344" s="541"/>
      <c r="Q344" s="541"/>
      <c r="R344" s="541"/>
      <c r="S344" s="541"/>
      <c r="T344" s="541"/>
      <c r="U344" s="541"/>
      <c r="V344" s="541"/>
      <c r="W344" s="541"/>
      <c r="X344" s="541"/>
      <c r="Y344" s="541"/>
      <c r="Z344" s="541"/>
    </row>
    <row r="345" spans="1:26" ht="12.75" customHeight="1" x14ac:dyDescent="0.2">
      <c r="A345" s="541"/>
      <c r="B345" s="541"/>
      <c r="C345" s="541"/>
      <c r="D345" s="600"/>
      <c r="E345" s="600"/>
      <c r="F345" s="541"/>
      <c r="G345" s="541"/>
      <c r="H345" s="541"/>
      <c r="I345" s="541"/>
      <c r="J345" s="541"/>
      <c r="K345" s="541"/>
      <c r="L345" s="541"/>
      <c r="M345" s="541"/>
      <c r="N345" s="541"/>
      <c r="O345" s="541"/>
      <c r="P345" s="541"/>
      <c r="Q345" s="541"/>
      <c r="R345" s="541"/>
      <c r="S345" s="541"/>
      <c r="T345" s="541"/>
      <c r="U345" s="541"/>
      <c r="V345" s="541"/>
      <c r="W345" s="541"/>
      <c r="X345" s="541"/>
      <c r="Y345" s="541"/>
      <c r="Z345" s="541"/>
    </row>
    <row r="346" spans="1:26" ht="12.75" customHeight="1" x14ac:dyDescent="0.2">
      <c r="A346" s="541"/>
      <c r="B346" s="541"/>
      <c r="C346" s="541"/>
      <c r="D346" s="600"/>
      <c r="E346" s="600"/>
      <c r="F346" s="541"/>
      <c r="G346" s="541"/>
      <c r="H346" s="541"/>
      <c r="I346" s="541"/>
      <c r="J346" s="541"/>
      <c r="K346" s="541"/>
      <c r="L346" s="541"/>
      <c r="M346" s="541"/>
      <c r="N346" s="541"/>
      <c r="O346" s="541"/>
      <c r="P346" s="541"/>
      <c r="Q346" s="541"/>
      <c r="R346" s="541"/>
      <c r="S346" s="541"/>
      <c r="T346" s="541"/>
      <c r="U346" s="541"/>
      <c r="V346" s="541"/>
      <c r="W346" s="541"/>
      <c r="X346" s="541"/>
      <c r="Y346" s="541"/>
      <c r="Z346" s="541"/>
    </row>
    <row r="347" spans="1:26" ht="12.75" customHeight="1" x14ac:dyDescent="0.2">
      <c r="A347" s="541"/>
      <c r="B347" s="541"/>
      <c r="C347" s="541"/>
      <c r="D347" s="600"/>
      <c r="E347" s="600"/>
      <c r="F347" s="541"/>
      <c r="G347" s="541"/>
      <c r="H347" s="541"/>
      <c r="I347" s="541"/>
      <c r="J347" s="541"/>
      <c r="K347" s="541"/>
      <c r="L347" s="541"/>
      <c r="M347" s="541"/>
      <c r="N347" s="541"/>
      <c r="O347" s="541"/>
      <c r="P347" s="541"/>
      <c r="Q347" s="541"/>
      <c r="R347" s="541"/>
      <c r="S347" s="541"/>
      <c r="T347" s="541"/>
      <c r="U347" s="541"/>
      <c r="V347" s="541"/>
      <c r="W347" s="541"/>
      <c r="X347" s="541"/>
      <c r="Y347" s="541"/>
      <c r="Z347" s="541"/>
    </row>
    <row r="348" spans="1:26" ht="12.75" customHeight="1" x14ac:dyDescent="0.2">
      <c r="A348" s="541"/>
      <c r="B348" s="541"/>
      <c r="C348" s="541"/>
      <c r="D348" s="600"/>
      <c r="E348" s="600"/>
      <c r="F348" s="541"/>
      <c r="G348" s="541"/>
      <c r="H348" s="541"/>
      <c r="I348" s="541"/>
      <c r="J348" s="541"/>
      <c r="K348" s="541"/>
      <c r="L348" s="541"/>
      <c r="M348" s="541"/>
      <c r="N348" s="541"/>
      <c r="O348" s="541"/>
      <c r="P348" s="541"/>
      <c r="Q348" s="541"/>
      <c r="R348" s="541"/>
      <c r="S348" s="541"/>
      <c r="T348" s="541"/>
      <c r="U348" s="541"/>
      <c r="V348" s="541"/>
      <c r="W348" s="541"/>
      <c r="X348" s="541"/>
      <c r="Y348" s="541"/>
      <c r="Z348" s="541"/>
    </row>
    <row r="349" spans="1:26" ht="12.75" customHeight="1" x14ac:dyDescent="0.2">
      <c r="A349" s="541"/>
      <c r="B349" s="541"/>
      <c r="C349" s="541"/>
      <c r="D349" s="600"/>
      <c r="E349" s="600"/>
      <c r="F349" s="541"/>
      <c r="G349" s="541"/>
      <c r="H349" s="541"/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/>
      <c r="W349" s="541"/>
      <c r="X349" s="541"/>
      <c r="Y349" s="541"/>
      <c r="Z349" s="541"/>
    </row>
    <row r="350" spans="1:26" ht="12.75" customHeight="1" x14ac:dyDescent="0.2">
      <c r="A350" s="541"/>
      <c r="B350" s="541"/>
      <c r="C350" s="541"/>
      <c r="D350" s="600"/>
      <c r="E350" s="600"/>
      <c r="F350" s="541"/>
      <c r="G350" s="541"/>
      <c r="H350" s="541"/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  <c r="T350" s="541"/>
      <c r="U350" s="541"/>
      <c r="V350" s="541"/>
      <c r="W350" s="541"/>
      <c r="X350" s="541"/>
      <c r="Y350" s="541"/>
      <c r="Z350" s="541"/>
    </row>
    <row r="351" spans="1:26" ht="12.75" customHeight="1" x14ac:dyDescent="0.2">
      <c r="A351" s="541"/>
      <c r="B351" s="541"/>
      <c r="C351" s="541"/>
      <c r="D351" s="600"/>
      <c r="E351" s="600"/>
      <c r="F351" s="541"/>
      <c r="G351" s="541"/>
      <c r="H351" s="541"/>
      <c r="I351" s="541"/>
      <c r="J351" s="541"/>
      <c r="K351" s="541"/>
      <c r="L351" s="541"/>
      <c r="M351" s="541"/>
      <c r="N351" s="541"/>
      <c r="O351" s="541"/>
      <c r="P351" s="541"/>
      <c r="Q351" s="541"/>
      <c r="R351" s="541"/>
      <c r="S351" s="541"/>
      <c r="T351" s="541"/>
      <c r="U351" s="541"/>
      <c r="V351" s="541"/>
      <c r="W351" s="541"/>
      <c r="X351" s="541"/>
      <c r="Y351" s="541"/>
      <c r="Z351" s="541"/>
    </row>
    <row r="352" spans="1:26" ht="12.75" customHeight="1" x14ac:dyDescent="0.2">
      <c r="A352" s="541"/>
      <c r="B352" s="541"/>
      <c r="C352" s="541"/>
      <c r="D352" s="600"/>
      <c r="E352" s="600"/>
      <c r="F352" s="541"/>
      <c r="G352" s="541"/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  <c r="R352" s="541"/>
      <c r="S352" s="541"/>
      <c r="T352" s="541"/>
      <c r="U352" s="541"/>
      <c r="V352" s="541"/>
      <c r="W352" s="541"/>
      <c r="X352" s="541"/>
      <c r="Y352" s="541"/>
      <c r="Z352" s="541"/>
    </row>
    <row r="353" spans="1:26" ht="12.75" customHeight="1" x14ac:dyDescent="0.2">
      <c r="A353" s="541"/>
      <c r="B353" s="541"/>
      <c r="C353" s="541"/>
      <c r="D353" s="600"/>
      <c r="E353" s="600"/>
      <c r="F353" s="541"/>
      <c r="G353" s="541"/>
      <c r="H353" s="541"/>
      <c r="I353" s="541"/>
      <c r="J353" s="541"/>
      <c r="K353" s="541"/>
      <c r="L353" s="541"/>
      <c r="M353" s="541"/>
      <c r="N353" s="541"/>
      <c r="O353" s="541"/>
      <c r="P353" s="541"/>
      <c r="Q353" s="541"/>
      <c r="R353" s="541"/>
      <c r="S353" s="541"/>
      <c r="T353" s="541"/>
      <c r="U353" s="541"/>
      <c r="V353" s="541"/>
      <c r="W353" s="541"/>
      <c r="X353" s="541"/>
      <c r="Y353" s="541"/>
      <c r="Z353" s="541"/>
    </row>
    <row r="354" spans="1:26" ht="12.75" customHeight="1" x14ac:dyDescent="0.2">
      <c r="A354" s="541"/>
      <c r="B354" s="541"/>
      <c r="C354" s="541"/>
      <c r="D354" s="600"/>
      <c r="E354" s="600"/>
      <c r="F354" s="541"/>
      <c r="G354" s="541"/>
      <c r="H354" s="541"/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  <c r="T354" s="541"/>
      <c r="U354" s="541"/>
      <c r="V354" s="541"/>
      <c r="W354" s="541"/>
      <c r="X354" s="541"/>
      <c r="Y354" s="541"/>
      <c r="Z354" s="541"/>
    </row>
    <row r="355" spans="1:26" ht="12.75" customHeight="1" x14ac:dyDescent="0.2">
      <c r="A355" s="541"/>
      <c r="B355" s="541"/>
      <c r="C355" s="541"/>
      <c r="D355" s="600"/>
      <c r="E355" s="600"/>
      <c r="F355" s="541"/>
      <c r="G355" s="541"/>
      <c r="H355" s="541"/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41"/>
      <c r="T355" s="541"/>
      <c r="U355" s="541"/>
      <c r="V355" s="541"/>
      <c r="W355" s="541"/>
      <c r="X355" s="541"/>
      <c r="Y355" s="541"/>
      <c r="Z355" s="541"/>
    </row>
    <row r="356" spans="1:26" ht="12.75" customHeight="1" x14ac:dyDescent="0.2">
      <c r="A356" s="541"/>
      <c r="B356" s="541"/>
      <c r="C356" s="541"/>
      <c r="D356" s="600"/>
      <c r="E356" s="600"/>
      <c r="F356" s="541"/>
      <c r="G356" s="541"/>
      <c r="H356" s="541"/>
      <c r="I356" s="541"/>
      <c r="J356" s="541"/>
      <c r="K356" s="541"/>
      <c r="L356" s="541"/>
      <c r="M356" s="541"/>
      <c r="N356" s="541"/>
      <c r="O356" s="541"/>
      <c r="P356" s="541"/>
      <c r="Q356" s="541"/>
      <c r="R356" s="541"/>
      <c r="S356" s="541"/>
      <c r="T356" s="541"/>
      <c r="U356" s="541"/>
      <c r="V356" s="541"/>
      <c r="W356" s="541"/>
      <c r="X356" s="541"/>
      <c r="Y356" s="541"/>
      <c r="Z356" s="541"/>
    </row>
    <row r="357" spans="1:26" ht="12.75" customHeight="1" x14ac:dyDescent="0.2">
      <c r="A357" s="541"/>
      <c r="B357" s="541"/>
      <c r="C357" s="541"/>
      <c r="D357" s="600"/>
      <c r="E357" s="600"/>
      <c r="F357" s="541"/>
      <c r="G357" s="541"/>
      <c r="H357" s="541"/>
      <c r="I357" s="541"/>
      <c r="J357" s="541"/>
      <c r="K357" s="541"/>
      <c r="L357" s="541"/>
      <c r="M357" s="541"/>
      <c r="N357" s="541"/>
      <c r="O357" s="541"/>
      <c r="P357" s="541"/>
      <c r="Q357" s="541"/>
      <c r="R357" s="541"/>
      <c r="S357" s="541"/>
      <c r="T357" s="541"/>
      <c r="U357" s="541"/>
      <c r="V357" s="541"/>
      <c r="W357" s="541"/>
      <c r="X357" s="541"/>
      <c r="Y357" s="541"/>
      <c r="Z357" s="541"/>
    </row>
    <row r="358" spans="1:26" ht="12.75" customHeight="1" x14ac:dyDescent="0.2">
      <c r="A358" s="541"/>
      <c r="B358" s="541"/>
      <c r="C358" s="541"/>
      <c r="D358" s="600"/>
      <c r="E358" s="600"/>
      <c r="F358" s="541"/>
      <c r="G358" s="541"/>
      <c r="H358" s="541"/>
      <c r="I358" s="541"/>
      <c r="J358" s="541"/>
      <c r="K358" s="541"/>
      <c r="L358" s="541"/>
      <c r="M358" s="541"/>
      <c r="N358" s="541"/>
      <c r="O358" s="541"/>
      <c r="P358" s="541"/>
      <c r="Q358" s="541"/>
      <c r="R358" s="541"/>
      <c r="S358" s="541"/>
      <c r="T358" s="541"/>
      <c r="U358" s="541"/>
      <c r="V358" s="541"/>
      <c r="W358" s="541"/>
      <c r="X358" s="541"/>
      <c r="Y358" s="541"/>
      <c r="Z358" s="541"/>
    </row>
    <row r="359" spans="1:26" ht="12.75" customHeight="1" x14ac:dyDescent="0.2">
      <c r="A359" s="541"/>
      <c r="B359" s="541"/>
      <c r="C359" s="541"/>
      <c r="D359" s="600"/>
      <c r="E359" s="600"/>
      <c r="F359" s="541"/>
      <c r="G359" s="541"/>
      <c r="H359" s="541"/>
      <c r="I359" s="541"/>
      <c r="J359" s="541"/>
      <c r="K359" s="541"/>
      <c r="L359" s="541"/>
      <c r="M359" s="541"/>
      <c r="N359" s="541"/>
      <c r="O359" s="541"/>
      <c r="P359" s="541"/>
      <c r="Q359" s="541"/>
      <c r="R359" s="541"/>
      <c r="S359" s="541"/>
      <c r="T359" s="541"/>
      <c r="U359" s="541"/>
      <c r="V359" s="541"/>
      <c r="W359" s="541"/>
      <c r="X359" s="541"/>
      <c r="Y359" s="541"/>
      <c r="Z359" s="541"/>
    </row>
    <row r="360" spans="1:26" ht="12.75" customHeight="1" x14ac:dyDescent="0.2">
      <c r="A360" s="541"/>
      <c r="B360" s="541"/>
      <c r="C360" s="541"/>
      <c r="D360" s="600"/>
      <c r="E360" s="600"/>
      <c r="F360" s="541"/>
      <c r="G360" s="541"/>
      <c r="H360" s="541"/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  <c r="T360" s="541"/>
      <c r="U360" s="541"/>
      <c r="V360" s="541"/>
      <c r="W360" s="541"/>
      <c r="X360" s="541"/>
      <c r="Y360" s="541"/>
      <c r="Z360" s="541"/>
    </row>
    <row r="361" spans="1:26" ht="12.75" customHeight="1" x14ac:dyDescent="0.2">
      <c r="A361" s="541"/>
      <c r="B361" s="541"/>
      <c r="C361" s="541"/>
      <c r="D361" s="600"/>
      <c r="E361" s="600"/>
      <c r="F361" s="541"/>
      <c r="G361" s="541"/>
      <c r="H361" s="541"/>
      <c r="I361" s="541"/>
      <c r="J361" s="541"/>
      <c r="K361" s="541"/>
      <c r="L361" s="541"/>
      <c r="M361" s="541"/>
      <c r="N361" s="541"/>
      <c r="O361" s="541"/>
      <c r="P361" s="541"/>
      <c r="Q361" s="541"/>
      <c r="R361" s="541"/>
      <c r="S361" s="541"/>
      <c r="T361" s="541"/>
      <c r="U361" s="541"/>
      <c r="V361" s="541"/>
      <c r="W361" s="541"/>
      <c r="X361" s="541"/>
      <c r="Y361" s="541"/>
      <c r="Z361" s="541"/>
    </row>
    <row r="362" spans="1:26" ht="12.75" customHeight="1" x14ac:dyDescent="0.2">
      <c r="A362" s="541"/>
      <c r="B362" s="541"/>
      <c r="C362" s="541"/>
      <c r="D362" s="600"/>
      <c r="E362" s="600"/>
      <c r="F362" s="541"/>
      <c r="G362" s="541"/>
      <c r="H362" s="541"/>
      <c r="I362" s="541"/>
      <c r="J362" s="541"/>
      <c r="K362" s="541"/>
      <c r="L362" s="541"/>
      <c r="M362" s="541"/>
      <c r="N362" s="541"/>
      <c r="O362" s="541"/>
      <c r="P362" s="541"/>
      <c r="Q362" s="541"/>
      <c r="R362" s="541"/>
      <c r="S362" s="541"/>
      <c r="T362" s="541"/>
      <c r="U362" s="541"/>
      <c r="V362" s="541"/>
      <c r="W362" s="541"/>
      <c r="X362" s="541"/>
      <c r="Y362" s="541"/>
      <c r="Z362" s="541"/>
    </row>
    <row r="363" spans="1:26" ht="12.75" customHeight="1" x14ac:dyDescent="0.2">
      <c r="A363" s="541"/>
      <c r="B363" s="541"/>
      <c r="C363" s="541"/>
      <c r="D363" s="600"/>
      <c r="E363" s="600"/>
      <c r="F363" s="541"/>
      <c r="G363" s="541"/>
      <c r="H363" s="541"/>
      <c r="I363" s="541"/>
      <c r="J363" s="541"/>
      <c r="K363" s="541"/>
      <c r="L363" s="541"/>
      <c r="M363" s="541"/>
      <c r="N363" s="541"/>
      <c r="O363" s="541"/>
      <c r="P363" s="541"/>
      <c r="Q363" s="541"/>
      <c r="R363" s="541"/>
      <c r="S363" s="541"/>
      <c r="T363" s="541"/>
      <c r="U363" s="541"/>
      <c r="V363" s="541"/>
      <c r="W363" s="541"/>
      <c r="X363" s="541"/>
      <c r="Y363" s="541"/>
      <c r="Z363" s="541"/>
    </row>
    <row r="364" spans="1:26" ht="12.75" customHeight="1" x14ac:dyDescent="0.2">
      <c r="A364" s="541"/>
      <c r="B364" s="541"/>
      <c r="C364" s="541"/>
      <c r="D364" s="600"/>
      <c r="E364" s="600"/>
      <c r="F364" s="541"/>
      <c r="G364" s="541"/>
      <c r="H364" s="541"/>
      <c r="I364" s="541"/>
      <c r="J364" s="541"/>
      <c r="K364" s="541"/>
      <c r="L364" s="541"/>
      <c r="M364" s="541"/>
      <c r="N364" s="541"/>
      <c r="O364" s="541"/>
      <c r="P364" s="541"/>
      <c r="Q364" s="541"/>
      <c r="R364" s="541"/>
      <c r="S364" s="541"/>
      <c r="T364" s="541"/>
      <c r="U364" s="541"/>
      <c r="V364" s="541"/>
      <c r="W364" s="541"/>
      <c r="X364" s="541"/>
      <c r="Y364" s="541"/>
      <c r="Z364" s="541"/>
    </row>
    <row r="365" spans="1:26" ht="12.75" customHeight="1" x14ac:dyDescent="0.2">
      <c r="A365" s="541"/>
      <c r="B365" s="541"/>
      <c r="C365" s="541"/>
      <c r="D365" s="600"/>
      <c r="E365" s="600"/>
      <c r="F365" s="541"/>
      <c r="G365" s="541"/>
      <c r="H365" s="541"/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541"/>
      <c r="Z365" s="541"/>
    </row>
    <row r="366" spans="1:26" ht="12.75" customHeight="1" x14ac:dyDescent="0.2">
      <c r="A366" s="541"/>
      <c r="B366" s="541"/>
      <c r="C366" s="541"/>
      <c r="D366" s="600"/>
      <c r="E366" s="600"/>
      <c r="F366" s="541"/>
      <c r="G366" s="541"/>
      <c r="H366" s="541"/>
      <c r="I366" s="541"/>
      <c r="J366" s="541"/>
      <c r="K366" s="541"/>
      <c r="L366" s="541"/>
      <c r="M366" s="541"/>
      <c r="N366" s="541"/>
      <c r="O366" s="541"/>
      <c r="P366" s="541"/>
      <c r="Q366" s="541"/>
      <c r="R366" s="541"/>
      <c r="S366" s="541"/>
      <c r="T366" s="541"/>
      <c r="U366" s="541"/>
      <c r="V366" s="541"/>
      <c r="W366" s="541"/>
      <c r="X366" s="541"/>
      <c r="Y366" s="541"/>
      <c r="Z366" s="541"/>
    </row>
    <row r="367" spans="1:26" ht="12.75" customHeight="1" x14ac:dyDescent="0.2">
      <c r="A367" s="541"/>
      <c r="B367" s="541"/>
      <c r="C367" s="541"/>
      <c r="D367" s="600"/>
      <c r="E367" s="600"/>
      <c r="F367" s="541"/>
      <c r="G367" s="541"/>
      <c r="H367" s="541"/>
      <c r="I367" s="541"/>
      <c r="J367" s="541"/>
      <c r="K367" s="541"/>
      <c r="L367" s="541"/>
      <c r="M367" s="541"/>
      <c r="N367" s="541"/>
      <c r="O367" s="541"/>
      <c r="P367" s="541"/>
      <c r="Q367" s="541"/>
      <c r="R367" s="541"/>
      <c r="S367" s="541"/>
      <c r="T367" s="541"/>
      <c r="U367" s="541"/>
      <c r="V367" s="541"/>
      <c r="W367" s="541"/>
      <c r="X367" s="541"/>
      <c r="Y367" s="541"/>
      <c r="Z367" s="541"/>
    </row>
    <row r="368" spans="1:26" ht="12.75" customHeight="1" x14ac:dyDescent="0.2">
      <c r="A368" s="541"/>
      <c r="B368" s="541"/>
      <c r="C368" s="541"/>
      <c r="D368" s="600"/>
      <c r="E368" s="600"/>
      <c r="F368" s="541"/>
      <c r="G368" s="541"/>
      <c r="H368" s="541"/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41"/>
      <c r="T368" s="541"/>
      <c r="U368" s="541"/>
      <c r="V368" s="541"/>
      <c r="W368" s="541"/>
      <c r="X368" s="541"/>
      <c r="Y368" s="541"/>
      <c r="Z368" s="541"/>
    </row>
    <row r="369" spans="1:26" ht="12.75" customHeight="1" x14ac:dyDescent="0.2">
      <c r="A369" s="541"/>
      <c r="B369" s="541"/>
      <c r="C369" s="541"/>
      <c r="D369" s="600"/>
      <c r="E369" s="600"/>
      <c r="F369" s="541"/>
      <c r="G369" s="541"/>
      <c r="H369" s="541"/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41"/>
      <c r="T369" s="541"/>
      <c r="U369" s="541"/>
      <c r="V369" s="541"/>
      <c r="W369" s="541"/>
      <c r="X369" s="541"/>
      <c r="Y369" s="541"/>
      <c r="Z369" s="541"/>
    </row>
    <row r="370" spans="1:26" ht="12.75" customHeight="1" x14ac:dyDescent="0.2">
      <c r="A370" s="541"/>
      <c r="B370" s="541"/>
      <c r="C370" s="541"/>
      <c r="D370" s="600"/>
      <c r="E370" s="600"/>
      <c r="F370" s="541"/>
      <c r="G370" s="541"/>
      <c r="H370" s="541"/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1"/>
      <c r="T370" s="541"/>
      <c r="U370" s="541"/>
      <c r="V370" s="541"/>
      <c r="W370" s="541"/>
      <c r="X370" s="541"/>
      <c r="Y370" s="541"/>
      <c r="Z370" s="541"/>
    </row>
    <row r="371" spans="1:26" ht="12.75" customHeight="1" x14ac:dyDescent="0.2">
      <c r="A371" s="541"/>
      <c r="B371" s="541"/>
      <c r="C371" s="541"/>
      <c r="D371" s="600"/>
      <c r="E371" s="600"/>
      <c r="F371" s="541"/>
      <c r="G371" s="541"/>
      <c r="H371" s="541"/>
      <c r="I371" s="541"/>
      <c r="J371" s="541"/>
      <c r="K371" s="541"/>
      <c r="L371" s="541"/>
      <c r="M371" s="541"/>
      <c r="N371" s="541"/>
      <c r="O371" s="541"/>
      <c r="P371" s="541"/>
      <c r="Q371" s="541"/>
      <c r="R371" s="541"/>
      <c r="S371" s="541"/>
      <c r="T371" s="541"/>
      <c r="U371" s="541"/>
      <c r="V371" s="541"/>
      <c r="W371" s="541"/>
      <c r="X371" s="541"/>
      <c r="Y371" s="541"/>
      <c r="Z371" s="541"/>
    </row>
    <row r="372" spans="1:26" ht="12.75" customHeight="1" x14ac:dyDescent="0.2">
      <c r="A372" s="541"/>
      <c r="B372" s="541"/>
      <c r="C372" s="541"/>
      <c r="D372" s="600"/>
      <c r="E372" s="600"/>
      <c r="F372" s="541"/>
      <c r="G372" s="541"/>
      <c r="H372" s="541"/>
      <c r="I372" s="541"/>
      <c r="J372" s="541"/>
      <c r="K372" s="541"/>
      <c r="L372" s="541"/>
      <c r="M372" s="541"/>
      <c r="N372" s="541"/>
      <c r="O372" s="541"/>
      <c r="P372" s="541"/>
      <c r="Q372" s="541"/>
      <c r="R372" s="541"/>
      <c r="S372" s="541"/>
      <c r="T372" s="541"/>
      <c r="U372" s="541"/>
      <c r="V372" s="541"/>
      <c r="W372" s="541"/>
      <c r="X372" s="541"/>
      <c r="Y372" s="541"/>
      <c r="Z372" s="541"/>
    </row>
    <row r="373" spans="1:26" ht="12.75" customHeight="1" x14ac:dyDescent="0.2">
      <c r="A373" s="541"/>
      <c r="B373" s="541"/>
      <c r="C373" s="541"/>
      <c r="D373" s="600"/>
      <c r="E373" s="600"/>
      <c r="F373" s="541"/>
      <c r="G373" s="541"/>
      <c r="H373" s="541"/>
      <c r="I373" s="541"/>
      <c r="J373" s="541"/>
      <c r="K373" s="541"/>
      <c r="L373" s="541"/>
      <c r="M373" s="541"/>
      <c r="N373" s="541"/>
      <c r="O373" s="541"/>
      <c r="P373" s="541"/>
      <c r="Q373" s="541"/>
      <c r="R373" s="541"/>
      <c r="S373" s="541"/>
      <c r="T373" s="541"/>
      <c r="U373" s="541"/>
      <c r="V373" s="541"/>
      <c r="W373" s="541"/>
      <c r="X373" s="541"/>
      <c r="Y373" s="541"/>
      <c r="Z373" s="541"/>
    </row>
    <row r="374" spans="1:26" ht="12.75" customHeight="1" x14ac:dyDescent="0.2">
      <c r="A374" s="541"/>
      <c r="B374" s="541"/>
      <c r="C374" s="541"/>
      <c r="D374" s="600"/>
      <c r="E374" s="600"/>
      <c r="F374" s="541"/>
      <c r="G374" s="541"/>
      <c r="H374" s="541"/>
      <c r="I374" s="541"/>
      <c r="J374" s="541"/>
      <c r="K374" s="541"/>
      <c r="L374" s="541"/>
      <c r="M374" s="541"/>
      <c r="N374" s="541"/>
      <c r="O374" s="541"/>
      <c r="P374" s="541"/>
      <c r="Q374" s="541"/>
      <c r="R374" s="541"/>
      <c r="S374" s="541"/>
      <c r="T374" s="541"/>
      <c r="U374" s="541"/>
      <c r="V374" s="541"/>
      <c r="W374" s="541"/>
      <c r="X374" s="541"/>
      <c r="Y374" s="541"/>
      <c r="Z374" s="541"/>
    </row>
    <row r="375" spans="1:26" ht="12.75" customHeight="1" x14ac:dyDescent="0.2">
      <c r="A375" s="541"/>
      <c r="B375" s="541"/>
      <c r="C375" s="541"/>
      <c r="D375" s="600"/>
      <c r="E375" s="600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  <c r="P375" s="541"/>
      <c r="Q375" s="541"/>
      <c r="R375" s="541"/>
      <c r="S375" s="541"/>
      <c r="T375" s="541"/>
      <c r="U375" s="541"/>
      <c r="V375" s="541"/>
      <c r="W375" s="541"/>
      <c r="X375" s="541"/>
      <c r="Y375" s="541"/>
      <c r="Z375" s="541"/>
    </row>
    <row r="376" spans="1:26" ht="12.75" customHeight="1" x14ac:dyDescent="0.2">
      <c r="A376" s="541"/>
      <c r="B376" s="541"/>
      <c r="C376" s="541"/>
      <c r="D376" s="600"/>
      <c r="E376" s="600"/>
      <c r="F376" s="541"/>
      <c r="G376" s="541"/>
      <c r="H376" s="541"/>
      <c r="I376" s="541"/>
      <c r="J376" s="541"/>
      <c r="K376" s="541"/>
      <c r="L376" s="541"/>
      <c r="M376" s="541"/>
      <c r="N376" s="541"/>
      <c r="O376" s="541"/>
      <c r="P376" s="541"/>
      <c r="Q376" s="541"/>
      <c r="R376" s="541"/>
      <c r="S376" s="541"/>
      <c r="T376" s="541"/>
      <c r="U376" s="541"/>
      <c r="V376" s="541"/>
      <c r="W376" s="541"/>
      <c r="X376" s="541"/>
      <c r="Y376" s="541"/>
      <c r="Z376" s="541"/>
    </row>
    <row r="377" spans="1:26" ht="12.75" customHeight="1" x14ac:dyDescent="0.2">
      <c r="A377" s="541"/>
      <c r="B377" s="541"/>
      <c r="C377" s="541"/>
      <c r="D377" s="600"/>
      <c r="E377" s="600"/>
      <c r="F377" s="541"/>
      <c r="G377" s="541"/>
      <c r="H377" s="541"/>
      <c r="I377" s="541"/>
      <c r="J377" s="541"/>
      <c r="K377" s="541"/>
      <c r="L377" s="541"/>
      <c r="M377" s="541"/>
      <c r="N377" s="541"/>
      <c r="O377" s="541"/>
      <c r="P377" s="541"/>
      <c r="Q377" s="541"/>
      <c r="R377" s="541"/>
      <c r="S377" s="541"/>
      <c r="T377" s="541"/>
      <c r="U377" s="541"/>
      <c r="V377" s="541"/>
      <c r="W377" s="541"/>
      <c r="X377" s="541"/>
      <c r="Y377" s="541"/>
      <c r="Z377" s="541"/>
    </row>
    <row r="378" spans="1:26" ht="12.75" customHeight="1" x14ac:dyDescent="0.2">
      <c r="A378" s="541"/>
      <c r="B378" s="541"/>
      <c r="C378" s="541"/>
      <c r="D378" s="600"/>
      <c r="E378" s="600"/>
      <c r="F378" s="541"/>
      <c r="G378" s="541"/>
      <c r="H378" s="541"/>
      <c r="I378" s="541"/>
      <c r="J378" s="541"/>
      <c r="K378" s="541"/>
      <c r="L378" s="541"/>
      <c r="M378" s="541"/>
      <c r="N378" s="541"/>
      <c r="O378" s="541"/>
      <c r="P378" s="541"/>
      <c r="Q378" s="541"/>
      <c r="R378" s="541"/>
      <c r="S378" s="541"/>
      <c r="T378" s="541"/>
      <c r="U378" s="541"/>
      <c r="V378" s="541"/>
      <c r="W378" s="541"/>
      <c r="X378" s="541"/>
      <c r="Y378" s="541"/>
      <c r="Z378" s="541"/>
    </row>
    <row r="379" spans="1:26" ht="12.75" customHeight="1" x14ac:dyDescent="0.2">
      <c r="A379" s="541"/>
      <c r="B379" s="541"/>
      <c r="C379" s="541"/>
      <c r="D379" s="600"/>
      <c r="E379" s="600"/>
      <c r="F379" s="541"/>
      <c r="G379" s="541"/>
      <c r="H379" s="541"/>
      <c r="I379" s="541"/>
      <c r="J379" s="541"/>
      <c r="K379" s="541"/>
      <c r="L379" s="541"/>
      <c r="M379" s="541"/>
      <c r="N379" s="541"/>
      <c r="O379" s="541"/>
      <c r="P379" s="541"/>
      <c r="Q379" s="541"/>
      <c r="R379" s="541"/>
      <c r="S379" s="541"/>
      <c r="T379" s="541"/>
      <c r="U379" s="541"/>
      <c r="V379" s="541"/>
      <c r="W379" s="541"/>
      <c r="X379" s="541"/>
      <c r="Y379" s="541"/>
      <c r="Z379" s="541"/>
    </row>
    <row r="380" spans="1:26" ht="12.75" customHeight="1" x14ac:dyDescent="0.2">
      <c r="A380" s="541"/>
      <c r="B380" s="541"/>
      <c r="C380" s="541"/>
      <c r="D380" s="600"/>
      <c r="E380" s="600"/>
      <c r="F380" s="541"/>
      <c r="G380" s="541"/>
      <c r="H380" s="541"/>
      <c r="I380" s="541"/>
      <c r="J380" s="541"/>
      <c r="K380" s="541"/>
      <c r="L380" s="541"/>
      <c r="M380" s="541"/>
      <c r="N380" s="541"/>
      <c r="O380" s="541"/>
      <c r="P380" s="541"/>
      <c r="Q380" s="541"/>
      <c r="R380" s="541"/>
      <c r="S380" s="541"/>
      <c r="T380" s="541"/>
      <c r="U380" s="541"/>
      <c r="V380" s="541"/>
      <c r="W380" s="541"/>
      <c r="X380" s="541"/>
      <c r="Y380" s="541"/>
      <c r="Z380" s="541"/>
    </row>
    <row r="381" spans="1:26" ht="12.75" customHeight="1" x14ac:dyDescent="0.2">
      <c r="A381" s="541"/>
      <c r="B381" s="541"/>
      <c r="C381" s="541"/>
      <c r="D381" s="600"/>
      <c r="E381" s="600"/>
      <c r="F381" s="541"/>
      <c r="G381" s="541"/>
      <c r="H381" s="541"/>
      <c r="I381" s="541"/>
      <c r="J381" s="541"/>
      <c r="K381" s="541"/>
      <c r="L381" s="541"/>
      <c r="M381" s="541"/>
      <c r="N381" s="541"/>
      <c r="O381" s="541"/>
      <c r="P381" s="541"/>
      <c r="Q381" s="541"/>
      <c r="R381" s="541"/>
      <c r="S381" s="541"/>
      <c r="T381" s="541"/>
      <c r="U381" s="541"/>
      <c r="V381" s="541"/>
      <c r="W381" s="541"/>
      <c r="X381" s="541"/>
      <c r="Y381" s="541"/>
      <c r="Z381" s="541"/>
    </row>
    <row r="382" spans="1:26" ht="12.75" customHeight="1" x14ac:dyDescent="0.2">
      <c r="A382" s="541"/>
      <c r="B382" s="541"/>
      <c r="C382" s="541"/>
      <c r="D382" s="600"/>
      <c r="E382" s="600"/>
      <c r="F382" s="541"/>
      <c r="G382" s="541"/>
      <c r="H382" s="541"/>
      <c r="I382" s="541"/>
      <c r="J382" s="541"/>
      <c r="K382" s="541"/>
      <c r="L382" s="541"/>
      <c r="M382" s="541"/>
      <c r="N382" s="541"/>
      <c r="O382" s="541"/>
      <c r="P382" s="541"/>
      <c r="Q382" s="541"/>
      <c r="R382" s="541"/>
      <c r="S382" s="541"/>
      <c r="T382" s="541"/>
      <c r="U382" s="541"/>
      <c r="V382" s="541"/>
      <c r="W382" s="541"/>
      <c r="X382" s="541"/>
      <c r="Y382" s="541"/>
      <c r="Z382" s="541"/>
    </row>
    <row r="383" spans="1:26" ht="12.75" customHeight="1" x14ac:dyDescent="0.2">
      <c r="A383" s="541"/>
      <c r="B383" s="541"/>
      <c r="C383" s="541"/>
      <c r="D383" s="600"/>
      <c r="E383" s="600"/>
      <c r="F383" s="541"/>
      <c r="G383" s="541"/>
      <c r="H383" s="541"/>
      <c r="I383" s="541"/>
      <c r="J383" s="541"/>
      <c r="K383" s="541"/>
      <c r="L383" s="541"/>
      <c r="M383" s="541"/>
      <c r="N383" s="541"/>
      <c r="O383" s="541"/>
      <c r="P383" s="541"/>
      <c r="Q383" s="541"/>
      <c r="R383" s="541"/>
      <c r="S383" s="541"/>
      <c r="T383" s="541"/>
      <c r="U383" s="541"/>
      <c r="V383" s="541"/>
      <c r="W383" s="541"/>
      <c r="X383" s="541"/>
      <c r="Y383" s="541"/>
      <c r="Z383" s="541"/>
    </row>
    <row r="384" spans="1:26" ht="12.75" customHeight="1" x14ac:dyDescent="0.2">
      <c r="A384" s="541"/>
      <c r="B384" s="541"/>
      <c r="C384" s="541"/>
      <c r="D384" s="600"/>
      <c r="E384" s="600"/>
      <c r="F384" s="541"/>
      <c r="G384" s="541"/>
      <c r="H384" s="541"/>
      <c r="I384" s="541"/>
      <c r="J384" s="541"/>
      <c r="K384" s="541"/>
      <c r="L384" s="541"/>
      <c r="M384" s="541"/>
      <c r="N384" s="541"/>
      <c r="O384" s="541"/>
      <c r="P384" s="541"/>
      <c r="Q384" s="541"/>
      <c r="R384" s="541"/>
      <c r="S384" s="541"/>
      <c r="T384" s="541"/>
      <c r="U384" s="541"/>
      <c r="V384" s="541"/>
      <c r="W384" s="541"/>
      <c r="X384" s="541"/>
      <c r="Y384" s="541"/>
      <c r="Z384" s="541"/>
    </row>
    <row r="385" spans="1:26" ht="12.75" customHeight="1" x14ac:dyDescent="0.2">
      <c r="A385" s="541"/>
      <c r="B385" s="541"/>
      <c r="C385" s="541"/>
      <c r="D385" s="600"/>
      <c r="E385" s="600"/>
      <c r="F385" s="541"/>
      <c r="G385" s="541"/>
      <c r="H385" s="541"/>
      <c r="I385" s="541"/>
      <c r="J385" s="541"/>
      <c r="K385" s="541"/>
      <c r="L385" s="541"/>
      <c r="M385" s="541"/>
      <c r="N385" s="541"/>
      <c r="O385" s="541"/>
      <c r="P385" s="541"/>
      <c r="Q385" s="541"/>
      <c r="R385" s="541"/>
      <c r="S385" s="541"/>
      <c r="T385" s="541"/>
      <c r="U385" s="541"/>
      <c r="V385" s="541"/>
      <c r="W385" s="541"/>
      <c r="X385" s="541"/>
      <c r="Y385" s="541"/>
      <c r="Z385" s="541"/>
    </row>
    <row r="386" spans="1:26" ht="12.75" customHeight="1" x14ac:dyDescent="0.2">
      <c r="A386" s="541"/>
      <c r="B386" s="541"/>
      <c r="C386" s="541"/>
      <c r="D386" s="600"/>
      <c r="E386" s="600"/>
      <c r="F386" s="541"/>
      <c r="G386" s="541"/>
      <c r="H386" s="541"/>
      <c r="I386" s="541"/>
      <c r="J386" s="541"/>
      <c r="K386" s="541"/>
      <c r="L386" s="541"/>
      <c r="M386" s="541"/>
      <c r="N386" s="541"/>
      <c r="O386" s="541"/>
      <c r="P386" s="541"/>
      <c r="Q386" s="541"/>
      <c r="R386" s="541"/>
      <c r="S386" s="541"/>
      <c r="T386" s="541"/>
      <c r="U386" s="541"/>
      <c r="V386" s="541"/>
      <c r="W386" s="541"/>
      <c r="X386" s="541"/>
      <c r="Y386" s="541"/>
      <c r="Z386" s="541"/>
    </row>
    <row r="387" spans="1:26" ht="12.75" customHeight="1" x14ac:dyDescent="0.2">
      <c r="A387" s="541"/>
      <c r="B387" s="541"/>
      <c r="C387" s="541"/>
      <c r="D387" s="600"/>
      <c r="E387" s="600"/>
      <c r="F387" s="541"/>
      <c r="G387" s="541"/>
      <c r="H387" s="541"/>
      <c r="I387" s="541"/>
      <c r="J387" s="541"/>
      <c r="K387" s="541"/>
      <c r="L387" s="541"/>
      <c r="M387" s="541"/>
      <c r="N387" s="541"/>
      <c r="O387" s="541"/>
      <c r="P387" s="541"/>
      <c r="Q387" s="541"/>
      <c r="R387" s="541"/>
      <c r="S387" s="541"/>
      <c r="T387" s="541"/>
      <c r="U387" s="541"/>
      <c r="V387" s="541"/>
      <c r="W387" s="541"/>
      <c r="X387" s="541"/>
      <c r="Y387" s="541"/>
      <c r="Z387" s="541"/>
    </row>
    <row r="388" spans="1:26" ht="12.75" customHeight="1" x14ac:dyDescent="0.2">
      <c r="A388" s="541"/>
      <c r="B388" s="541"/>
      <c r="C388" s="541"/>
      <c r="D388" s="600"/>
      <c r="E388" s="600"/>
      <c r="F388" s="541"/>
      <c r="G388" s="541"/>
      <c r="H388" s="541"/>
      <c r="I388" s="541"/>
      <c r="J388" s="541"/>
      <c r="K388" s="541"/>
      <c r="L388" s="541"/>
      <c r="M388" s="541"/>
      <c r="N388" s="541"/>
      <c r="O388" s="541"/>
      <c r="P388" s="541"/>
      <c r="Q388" s="541"/>
      <c r="R388" s="541"/>
      <c r="S388" s="541"/>
      <c r="T388" s="541"/>
      <c r="U388" s="541"/>
      <c r="V388" s="541"/>
      <c r="W388" s="541"/>
      <c r="X388" s="541"/>
      <c r="Y388" s="541"/>
      <c r="Z388" s="541"/>
    </row>
    <row r="389" spans="1:26" ht="12.75" customHeight="1" x14ac:dyDescent="0.2">
      <c r="A389" s="541"/>
      <c r="B389" s="541"/>
      <c r="C389" s="541"/>
      <c r="D389" s="600"/>
      <c r="E389" s="600"/>
      <c r="F389" s="541"/>
      <c r="G389" s="541"/>
      <c r="H389" s="541"/>
      <c r="I389" s="541"/>
      <c r="J389" s="541"/>
      <c r="K389" s="541"/>
      <c r="L389" s="541"/>
      <c r="M389" s="541"/>
      <c r="N389" s="541"/>
      <c r="O389" s="541"/>
      <c r="P389" s="541"/>
      <c r="Q389" s="541"/>
      <c r="R389" s="541"/>
      <c r="S389" s="541"/>
      <c r="T389" s="541"/>
      <c r="U389" s="541"/>
      <c r="V389" s="541"/>
      <c r="W389" s="541"/>
      <c r="X389" s="541"/>
      <c r="Y389" s="541"/>
      <c r="Z389" s="541"/>
    </row>
    <row r="390" spans="1:26" ht="12.75" customHeight="1" x14ac:dyDescent="0.2">
      <c r="A390" s="541"/>
      <c r="B390" s="541"/>
      <c r="C390" s="541"/>
      <c r="D390" s="600"/>
      <c r="E390" s="600"/>
      <c r="F390" s="541"/>
      <c r="G390" s="541"/>
      <c r="H390" s="541"/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  <c r="T390" s="541"/>
      <c r="U390" s="541"/>
      <c r="V390" s="541"/>
      <c r="W390" s="541"/>
      <c r="X390" s="541"/>
      <c r="Y390" s="541"/>
      <c r="Z390" s="541"/>
    </row>
    <row r="391" spans="1:26" ht="12.75" customHeight="1" x14ac:dyDescent="0.2">
      <c r="A391" s="541"/>
      <c r="B391" s="541"/>
      <c r="C391" s="541"/>
      <c r="D391" s="600"/>
      <c r="E391" s="600"/>
      <c r="F391" s="541"/>
      <c r="G391" s="541"/>
      <c r="H391" s="541"/>
      <c r="I391" s="541"/>
      <c r="J391" s="541"/>
      <c r="K391" s="541"/>
      <c r="L391" s="541"/>
      <c r="M391" s="541"/>
      <c r="N391" s="541"/>
      <c r="O391" s="541"/>
      <c r="P391" s="541"/>
      <c r="Q391" s="541"/>
      <c r="R391" s="541"/>
      <c r="S391" s="541"/>
      <c r="T391" s="541"/>
      <c r="U391" s="541"/>
      <c r="V391" s="541"/>
      <c r="W391" s="541"/>
      <c r="X391" s="541"/>
      <c r="Y391" s="541"/>
      <c r="Z391" s="541"/>
    </row>
    <row r="392" spans="1:26" ht="12.75" customHeight="1" x14ac:dyDescent="0.2">
      <c r="A392" s="541"/>
      <c r="B392" s="541"/>
      <c r="C392" s="541"/>
      <c r="D392" s="600"/>
      <c r="E392" s="600"/>
      <c r="F392" s="541"/>
      <c r="G392" s="541"/>
      <c r="H392" s="541"/>
      <c r="I392" s="541"/>
      <c r="J392" s="541"/>
      <c r="K392" s="541"/>
      <c r="L392" s="541"/>
      <c r="M392" s="541"/>
      <c r="N392" s="541"/>
      <c r="O392" s="541"/>
      <c r="P392" s="541"/>
      <c r="Q392" s="541"/>
      <c r="R392" s="541"/>
      <c r="S392" s="541"/>
      <c r="T392" s="541"/>
      <c r="U392" s="541"/>
      <c r="V392" s="541"/>
      <c r="W392" s="541"/>
      <c r="X392" s="541"/>
      <c r="Y392" s="541"/>
      <c r="Z392" s="541"/>
    </row>
    <row r="393" spans="1:26" ht="12.75" customHeight="1" x14ac:dyDescent="0.2">
      <c r="A393" s="541"/>
      <c r="B393" s="541"/>
      <c r="C393" s="541"/>
      <c r="D393" s="600"/>
      <c r="E393" s="600"/>
      <c r="F393" s="541"/>
      <c r="G393" s="541"/>
      <c r="H393" s="541"/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541"/>
      <c r="Z393" s="541"/>
    </row>
    <row r="394" spans="1:26" ht="12.75" customHeight="1" x14ac:dyDescent="0.2">
      <c r="A394" s="541"/>
      <c r="B394" s="541"/>
      <c r="C394" s="541"/>
      <c r="D394" s="600"/>
      <c r="E394" s="600"/>
      <c r="F394" s="541"/>
      <c r="G394" s="541"/>
      <c r="H394" s="541"/>
      <c r="I394" s="541"/>
      <c r="J394" s="541"/>
      <c r="K394" s="541"/>
      <c r="L394" s="541"/>
      <c r="M394" s="541"/>
      <c r="N394" s="541"/>
      <c r="O394" s="541"/>
      <c r="P394" s="541"/>
      <c r="Q394" s="541"/>
      <c r="R394" s="541"/>
      <c r="S394" s="541"/>
      <c r="T394" s="541"/>
      <c r="U394" s="541"/>
      <c r="V394" s="541"/>
      <c r="W394" s="541"/>
      <c r="X394" s="541"/>
      <c r="Y394" s="541"/>
      <c r="Z394" s="541"/>
    </row>
    <row r="395" spans="1:26" ht="12.75" customHeight="1" x14ac:dyDescent="0.2">
      <c r="A395" s="541"/>
      <c r="B395" s="541"/>
      <c r="C395" s="541"/>
      <c r="D395" s="600"/>
      <c r="E395" s="600"/>
      <c r="F395" s="541"/>
      <c r="G395" s="541"/>
      <c r="H395" s="541"/>
      <c r="I395" s="541"/>
      <c r="J395" s="541"/>
      <c r="K395" s="541"/>
      <c r="L395" s="541"/>
      <c r="M395" s="541"/>
      <c r="N395" s="541"/>
      <c r="O395" s="541"/>
      <c r="P395" s="541"/>
      <c r="Q395" s="541"/>
      <c r="R395" s="541"/>
      <c r="S395" s="541"/>
      <c r="T395" s="541"/>
      <c r="U395" s="541"/>
      <c r="V395" s="541"/>
      <c r="W395" s="541"/>
      <c r="X395" s="541"/>
      <c r="Y395" s="541"/>
      <c r="Z395" s="541"/>
    </row>
    <row r="396" spans="1:26" ht="12.75" customHeight="1" x14ac:dyDescent="0.2">
      <c r="A396" s="541"/>
      <c r="B396" s="541"/>
      <c r="C396" s="541"/>
      <c r="D396" s="600"/>
      <c r="E396" s="600"/>
      <c r="F396" s="541"/>
      <c r="G396" s="541"/>
      <c r="H396" s="541"/>
      <c r="I396" s="541"/>
      <c r="J396" s="541"/>
      <c r="K396" s="541"/>
      <c r="L396" s="541"/>
      <c r="M396" s="541"/>
      <c r="N396" s="541"/>
      <c r="O396" s="541"/>
      <c r="P396" s="541"/>
      <c r="Q396" s="541"/>
      <c r="R396" s="541"/>
      <c r="S396" s="541"/>
      <c r="T396" s="541"/>
      <c r="U396" s="541"/>
      <c r="V396" s="541"/>
      <c r="W396" s="541"/>
      <c r="X396" s="541"/>
      <c r="Y396" s="541"/>
      <c r="Z396" s="541"/>
    </row>
    <row r="397" spans="1:26" ht="12.75" customHeight="1" x14ac:dyDescent="0.2">
      <c r="A397" s="541"/>
      <c r="B397" s="541"/>
      <c r="C397" s="541"/>
      <c r="D397" s="600"/>
      <c r="E397" s="600"/>
      <c r="F397" s="541"/>
      <c r="G397" s="541"/>
      <c r="H397" s="541"/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541"/>
      <c r="Z397" s="541"/>
    </row>
    <row r="398" spans="1:26" ht="12.75" customHeight="1" x14ac:dyDescent="0.2">
      <c r="A398" s="541"/>
      <c r="B398" s="541"/>
      <c r="C398" s="541"/>
      <c r="D398" s="600"/>
      <c r="E398" s="600"/>
      <c r="F398" s="541"/>
      <c r="G398" s="541"/>
      <c r="H398" s="541"/>
      <c r="I398" s="541"/>
      <c r="J398" s="541"/>
      <c r="K398" s="541"/>
      <c r="L398" s="541"/>
      <c r="M398" s="541"/>
      <c r="N398" s="541"/>
      <c r="O398" s="541"/>
      <c r="P398" s="541"/>
      <c r="Q398" s="541"/>
      <c r="R398" s="541"/>
      <c r="S398" s="541"/>
      <c r="T398" s="541"/>
      <c r="U398" s="541"/>
      <c r="V398" s="541"/>
      <c r="W398" s="541"/>
      <c r="X398" s="541"/>
      <c r="Y398" s="541"/>
      <c r="Z398" s="541"/>
    </row>
    <row r="399" spans="1:26" ht="12.75" customHeight="1" x14ac:dyDescent="0.2">
      <c r="A399" s="541"/>
      <c r="B399" s="541"/>
      <c r="C399" s="541"/>
      <c r="D399" s="600"/>
      <c r="E399" s="600"/>
      <c r="F399" s="541"/>
      <c r="G399" s="541"/>
      <c r="H399" s="541"/>
      <c r="I399" s="541"/>
      <c r="J399" s="541"/>
      <c r="K399" s="541"/>
      <c r="L399" s="541"/>
      <c r="M399" s="541"/>
      <c r="N399" s="541"/>
      <c r="O399" s="541"/>
      <c r="P399" s="541"/>
      <c r="Q399" s="541"/>
      <c r="R399" s="541"/>
      <c r="S399" s="541"/>
      <c r="T399" s="541"/>
      <c r="U399" s="541"/>
      <c r="V399" s="541"/>
      <c r="W399" s="541"/>
      <c r="X399" s="541"/>
      <c r="Y399" s="541"/>
      <c r="Z399" s="541"/>
    </row>
    <row r="400" spans="1:26" ht="12.75" customHeight="1" x14ac:dyDescent="0.2">
      <c r="A400" s="541"/>
      <c r="B400" s="541"/>
      <c r="C400" s="541"/>
      <c r="D400" s="600"/>
      <c r="E400" s="600"/>
      <c r="F400" s="541"/>
      <c r="G400" s="541"/>
      <c r="H400" s="541"/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  <c r="T400" s="541"/>
      <c r="U400" s="541"/>
      <c r="V400" s="541"/>
      <c r="W400" s="541"/>
      <c r="X400" s="541"/>
      <c r="Y400" s="541"/>
      <c r="Z400" s="541"/>
    </row>
    <row r="401" spans="1:26" ht="12.75" customHeight="1" x14ac:dyDescent="0.2">
      <c r="A401" s="541"/>
      <c r="B401" s="541"/>
      <c r="C401" s="541"/>
      <c r="D401" s="600"/>
      <c r="E401" s="600"/>
      <c r="F401" s="541"/>
      <c r="G401" s="541"/>
      <c r="H401" s="541"/>
      <c r="I401" s="541"/>
      <c r="J401" s="541"/>
      <c r="K401" s="541"/>
      <c r="L401" s="541"/>
      <c r="M401" s="541"/>
      <c r="N401" s="541"/>
      <c r="O401" s="541"/>
      <c r="P401" s="541"/>
      <c r="Q401" s="541"/>
      <c r="R401" s="541"/>
      <c r="S401" s="541"/>
      <c r="T401" s="541"/>
      <c r="U401" s="541"/>
      <c r="V401" s="541"/>
      <c r="W401" s="541"/>
      <c r="X401" s="541"/>
      <c r="Y401" s="541"/>
      <c r="Z401" s="541"/>
    </row>
    <row r="402" spans="1:26" ht="12.75" customHeight="1" x14ac:dyDescent="0.2">
      <c r="A402" s="541"/>
      <c r="B402" s="541"/>
      <c r="C402" s="541"/>
      <c r="D402" s="600"/>
      <c r="E402" s="600"/>
      <c r="F402" s="541"/>
      <c r="G402" s="541"/>
      <c r="H402" s="541"/>
      <c r="I402" s="541"/>
      <c r="J402" s="541"/>
      <c r="K402" s="541"/>
      <c r="L402" s="541"/>
      <c r="M402" s="541"/>
      <c r="N402" s="541"/>
      <c r="O402" s="541"/>
      <c r="P402" s="541"/>
      <c r="Q402" s="541"/>
      <c r="R402" s="541"/>
      <c r="S402" s="541"/>
      <c r="T402" s="541"/>
      <c r="U402" s="541"/>
      <c r="V402" s="541"/>
      <c r="W402" s="541"/>
      <c r="X402" s="541"/>
      <c r="Y402" s="541"/>
      <c r="Z402" s="541"/>
    </row>
    <row r="403" spans="1:26" ht="12.75" customHeight="1" x14ac:dyDescent="0.2">
      <c r="A403" s="541"/>
      <c r="B403" s="541"/>
      <c r="C403" s="541"/>
      <c r="D403" s="600"/>
      <c r="E403" s="600"/>
      <c r="F403" s="541"/>
      <c r="G403" s="541"/>
      <c r="H403" s="541"/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541"/>
      <c r="Z403" s="541"/>
    </row>
    <row r="404" spans="1:26" ht="12.75" customHeight="1" x14ac:dyDescent="0.2">
      <c r="A404" s="541"/>
      <c r="B404" s="541"/>
      <c r="C404" s="541"/>
      <c r="D404" s="600"/>
      <c r="E404" s="600"/>
      <c r="F404" s="541"/>
      <c r="G404" s="541"/>
      <c r="H404" s="541"/>
      <c r="I404" s="541"/>
      <c r="J404" s="541"/>
      <c r="K404" s="541"/>
      <c r="L404" s="541"/>
      <c r="M404" s="541"/>
      <c r="N404" s="541"/>
      <c r="O404" s="541"/>
      <c r="P404" s="541"/>
      <c r="Q404" s="541"/>
      <c r="R404" s="541"/>
      <c r="S404" s="541"/>
      <c r="T404" s="541"/>
      <c r="U404" s="541"/>
      <c r="V404" s="541"/>
      <c r="W404" s="541"/>
      <c r="X404" s="541"/>
      <c r="Y404" s="541"/>
      <c r="Z404" s="541"/>
    </row>
    <row r="405" spans="1:26" ht="12.75" customHeight="1" x14ac:dyDescent="0.2">
      <c r="A405" s="541"/>
      <c r="B405" s="541"/>
      <c r="C405" s="541"/>
      <c r="D405" s="600"/>
      <c r="E405" s="600"/>
      <c r="F405" s="541"/>
      <c r="G405" s="541"/>
      <c r="H405" s="541"/>
      <c r="I405" s="541"/>
      <c r="J405" s="541"/>
      <c r="K405" s="541"/>
      <c r="L405" s="541"/>
      <c r="M405" s="541"/>
      <c r="N405" s="541"/>
      <c r="O405" s="541"/>
      <c r="P405" s="541"/>
      <c r="Q405" s="541"/>
      <c r="R405" s="541"/>
      <c r="S405" s="541"/>
      <c r="T405" s="541"/>
      <c r="U405" s="541"/>
      <c r="V405" s="541"/>
      <c r="W405" s="541"/>
      <c r="X405" s="541"/>
      <c r="Y405" s="541"/>
      <c r="Z405" s="541"/>
    </row>
    <row r="406" spans="1:26" ht="12.75" customHeight="1" x14ac:dyDescent="0.2">
      <c r="A406" s="541"/>
      <c r="B406" s="541"/>
      <c r="C406" s="541"/>
      <c r="D406" s="600"/>
      <c r="E406" s="600"/>
      <c r="F406" s="541"/>
      <c r="G406" s="541"/>
      <c r="H406" s="541"/>
      <c r="I406" s="541"/>
      <c r="J406" s="541"/>
      <c r="K406" s="541"/>
      <c r="L406" s="541"/>
      <c r="M406" s="541"/>
      <c r="N406" s="541"/>
      <c r="O406" s="541"/>
      <c r="P406" s="541"/>
      <c r="Q406" s="541"/>
      <c r="R406" s="541"/>
      <c r="S406" s="541"/>
      <c r="T406" s="541"/>
      <c r="U406" s="541"/>
      <c r="V406" s="541"/>
      <c r="W406" s="541"/>
      <c r="X406" s="541"/>
      <c r="Y406" s="541"/>
      <c r="Z406" s="541"/>
    </row>
    <row r="407" spans="1:26" ht="12.75" customHeight="1" x14ac:dyDescent="0.2">
      <c r="A407" s="541"/>
      <c r="B407" s="541"/>
      <c r="C407" s="541"/>
      <c r="D407" s="600"/>
      <c r="E407" s="600"/>
      <c r="F407" s="541"/>
      <c r="G407" s="541"/>
      <c r="H407" s="541"/>
      <c r="I407" s="541"/>
      <c r="J407" s="541"/>
      <c r="K407" s="541"/>
      <c r="L407" s="541"/>
      <c r="M407" s="541"/>
      <c r="N407" s="541"/>
      <c r="O407" s="541"/>
      <c r="P407" s="541"/>
      <c r="Q407" s="541"/>
      <c r="R407" s="541"/>
      <c r="S407" s="541"/>
      <c r="T407" s="541"/>
      <c r="U407" s="541"/>
      <c r="V407" s="541"/>
      <c r="W407" s="541"/>
      <c r="X407" s="541"/>
      <c r="Y407" s="541"/>
      <c r="Z407" s="541"/>
    </row>
    <row r="408" spans="1:26" ht="12.75" customHeight="1" x14ac:dyDescent="0.2">
      <c r="A408" s="541"/>
      <c r="B408" s="541"/>
      <c r="C408" s="541"/>
      <c r="D408" s="600"/>
      <c r="E408" s="600"/>
      <c r="F408" s="541"/>
      <c r="G408" s="541"/>
      <c r="H408" s="541"/>
      <c r="I408" s="541"/>
      <c r="J408" s="541"/>
      <c r="K408" s="541"/>
      <c r="L408" s="541"/>
      <c r="M408" s="541"/>
      <c r="N408" s="541"/>
      <c r="O408" s="541"/>
      <c r="P408" s="541"/>
      <c r="Q408" s="541"/>
      <c r="R408" s="541"/>
      <c r="S408" s="541"/>
      <c r="T408" s="541"/>
      <c r="U408" s="541"/>
      <c r="V408" s="541"/>
      <c r="W408" s="541"/>
      <c r="X408" s="541"/>
      <c r="Y408" s="541"/>
      <c r="Z408" s="541"/>
    </row>
    <row r="409" spans="1:26" ht="12.75" customHeight="1" x14ac:dyDescent="0.2">
      <c r="A409" s="541"/>
      <c r="B409" s="541"/>
      <c r="C409" s="541"/>
      <c r="D409" s="600"/>
      <c r="E409" s="600"/>
      <c r="F409" s="541"/>
      <c r="G409" s="541"/>
      <c r="H409" s="541"/>
      <c r="I409" s="541"/>
      <c r="J409" s="541"/>
      <c r="K409" s="541"/>
      <c r="L409" s="541"/>
      <c r="M409" s="541"/>
      <c r="N409" s="541"/>
      <c r="O409" s="541"/>
      <c r="P409" s="541"/>
      <c r="Q409" s="541"/>
      <c r="R409" s="541"/>
      <c r="S409" s="541"/>
      <c r="T409" s="541"/>
      <c r="U409" s="541"/>
      <c r="V409" s="541"/>
      <c r="W409" s="541"/>
      <c r="X409" s="541"/>
      <c r="Y409" s="541"/>
      <c r="Z409" s="541"/>
    </row>
    <row r="410" spans="1:26" ht="12.75" customHeight="1" x14ac:dyDescent="0.2">
      <c r="A410" s="541"/>
      <c r="B410" s="541"/>
      <c r="C410" s="541"/>
      <c r="D410" s="600"/>
      <c r="E410" s="600"/>
      <c r="F410" s="541"/>
      <c r="G410" s="541"/>
      <c r="H410" s="541"/>
      <c r="I410" s="541"/>
      <c r="J410" s="541"/>
      <c r="K410" s="541"/>
      <c r="L410" s="541"/>
      <c r="M410" s="541"/>
      <c r="N410" s="541"/>
      <c r="O410" s="541"/>
      <c r="P410" s="541"/>
      <c r="Q410" s="541"/>
      <c r="R410" s="541"/>
      <c r="S410" s="541"/>
      <c r="T410" s="541"/>
      <c r="U410" s="541"/>
      <c r="V410" s="541"/>
      <c r="W410" s="541"/>
      <c r="X410" s="541"/>
      <c r="Y410" s="541"/>
      <c r="Z410" s="541"/>
    </row>
    <row r="411" spans="1:26" ht="12.75" customHeight="1" x14ac:dyDescent="0.2">
      <c r="A411" s="541"/>
      <c r="B411" s="541"/>
      <c r="C411" s="541"/>
      <c r="D411" s="600"/>
      <c r="E411" s="600"/>
      <c r="F411" s="541"/>
      <c r="G411" s="541"/>
      <c r="H411" s="541"/>
      <c r="I411" s="541"/>
      <c r="J411" s="541"/>
      <c r="K411" s="541"/>
      <c r="L411" s="541"/>
      <c r="M411" s="541"/>
      <c r="N411" s="541"/>
      <c r="O411" s="541"/>
      <c r="P411" s="541"/>
      <c r="Q411" s="541"/>
      <c r="R411" s="541"/>
      <c r="S411" s="541"/>
      <c r="T411" s="541"/>
      <c r="U411" s="541"/>
      <c r="V411" s="541"/>
      <c r="W411" s="541"/>
      <c r="X411" s="541"/>
      <c r="Y411" s="541"/>
      <c r="Z411" s="541"/>
    </row>
    <row r="412" spans="1:26" ht="12.75" customHeight="1" x14ac:dyDescent="0.2">
      <c r="A412" s="541"/>
      <c r="B412" s="541"/>
      <c r="C412" s="541"/>
      <c r="D412" s="600"/>
      <c r="E412" s="600"/>
      <c r="F412" s="541"/>
      <c r="G412" s="541"/>
      <c r="H412" s="541"/>
      <c r="I412" s="541"/>
      <c r="J412" s="541"/>
      <c r="K412" s="541"/>
      <c r="L412" s="541"/>
      <c r="M412" s="541"/>
      <c r="N412" s="541"/>
      <c r="O412" s="541"/>
      <c r="P412" s="541"/>
      <c r="Q412" s="541"/>
      <c r="R412" s="541"/>
      <c r="S412" s="541"/>
      <c r="T412" s="541"/>
      <c r="U412" s="541"/>
      <c r="V412" s="541"/>
      <c r="W412" s="541"/>
      <c r="X412" s="541"/>
      <c r="Y412" s="541"/>
      <c r="Z412" s="541"/>
    </row>
    <row r="413" spans="1:26" ht="12.75" customHeight="1" x14ac:dyDescent="0.2">
      <c r="A413" s="541"/>
      <c r="B413" s="541"/>
      <c r="C413" s="541"/>
      <c r="D413" s="600"/>
      <c r="E413" s="600"/>
      <c r="F413" s="541"/>
      <c r="G413" s="541"/>
      <c r="H413" s="541"/>
      <c r="I413" s="541"/>
      <c r="J413" s="541"/>
      <c r="K413" s="541"/>
      <c r="L413" s="541"/>
      <c r="M413" s="541"/>
      <c r="N413" s="541"/>
      <c r="O413" s="541"/>
      <c r="P413" s="541"/>
      <c r="Q413" s="541"/>
      <c r="R413" s="541"/>
      <c r="S413" s="541"/>
      <c r="T413" s="541"/>
      <c r="U413" s="541"/>
      <c r="V413" s="541"/>
      <c r="W413" s="541"/>
      <c r="X413" s="541"/>
      <c r="Y413" s="541"/>
      <c r="Z413" s="541"/>
    </row>
    <row r="414" spans="1:26" ht="12.75" customHeight="1" x14ac:dyDescent="0.2">
      <c r="A414" s="541"/>
      <c r="B414" s="541"/>
      <c r="C414" s="541"/>
      <c r="D414" s="600"/>
      <c r="E414" s="600"/>
      <c r="F414" s="541"/>
      <c r="G414" s="541"/>
      <c r="H414" s="541"/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  <c r="T414" s="541"/>
      <c r="U414" s="541"/>
      <c r="V414" s="541"/>
      <c r="W414" s="541"/>
      <c r="X414" s="541"/>
      <c r="Y414" s="541"/>
      <c r="Z414" s="541"/>
    </row>
    <row r="415" spans="1:26" ht="12.75" customHeight="1" x14ac:dyDescent="0.2">
      <c r="A415" s="541"/>
      <c r="B415" s="541"/>
      <c r="C415" s="541"/>
      <c r="D415" s="600"/>
      <c r="E415" s="600"/>
      <c r="F415" s="541"/>
      <c r="G415" s="541"/>
      <c r="H415" s="541"/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  <c r="T415" s="541"/>
      <c r="U415" s="541"/>
      <c r="V415" s="541"/>
      <c r="W415" s="541"/>
      <c r="X415" s="541"/>
      <c r="Y415" s="541"/>
      <c r="Z415" s="541"/>
    </row>
    <row r="416" spans="1:26" ht="12.75" customHeight="1" x14ac:dyDescent="0.2">
      <c r="A416" s="541"/>
      <c r="B416" s="541"/>
      <c r="C416" s="541"/>
      <c r="D416" s="600"/>
      <c r="E416" s="600"/>
      <c r="F416" s="541"/>
      <c r="G416" s="541"/>
      <c r="H416" s="541"/>
      <c r="I416" s="541"/>
      <c r="J416" s="541"/>
      <c r="K416" s="541"/>
      <c r="L416" s="541"/>
      <c r="M416" s="541"/>
      <c r="N416" s="541"/>
      <c r="O416" s="541"/>
      <c r="P416" s="541"/>
      <c r="Q416" s="541"/>
      <c r="R416" s="541"/>
      <c r="S416" s="541"/>
      <c r="T416" s="541"/>
      <c r="U416" s="541"/>
      <c r="V416" s="541"/>
      <c r="W416" s="541"/>
      <c r="X416" s="541"/>
      <c r="Y416" s="541"/>
      <c r="Z416" s="541"/>
    </row>
    <row r="417" spans="1:26" ht="12.75" customHeight="1" x14ac:dyDescent="0.2">
      <c r="A417" s="541"/>
      <c r="B417" s="541"/>
      <c r="C417" s="541"/>
      <c r="D417" s="600"/>
      <c r="E417" s="600"/>
      <c r="F417" s="541"/>
      <c r="G417" s="541"/>
      <c r="H417" s="541"/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1"/>
      <c r="T417" s="541"/>
      <c r="U417" s="541"/>
      <c r="V417" s="541"/>
      <c r="W417" s="541"/>
      <c r="X417" s="541"/>
      <c r="Y417" s="541"/>
      <c r="Z417" s="541"/>
    </row>
    <row r="418" spans="1:26" ht="12.75" customHeight="1" x14ac:dyDescent="0.2">
      <c r="A418" s="541"/>
      <c r="B418" s="541"/>
      <c r="C418" s="541"/>
      <c r="D418" s="600"/>
      <c r="E418" s="600"/>
      <c r="F418" s="541"/>
      <c r="G418" s="541"/>
      <c r="H418" s="541"/>
      <c r="I418" s="541"/>
      <c r="J418" s="541"/>
      <c r="K418" s="541"/>
      <c r="L418" s="541"/>
      <c r="M418" s="541"/>
      <c r="N418" s="541"/>
      <c r="O418" s="541"/>
      <c r="P418" s="541"/>
      <c r="Q418" s="541"/>
      <c r="R418" s="541"/>
      <c r="S418" s="541"/>
      <c r="T418" s="541"/>
      <c r="U418" s="541"/>
      <c r="V418" s="541"/>
      <c r="W418" s="541"/>
      <c r="X418" s="541"/>
      <c r="Y418" s="541"/>
      <c r="Z418" s="541"/>
    </row>
    <row r="419" spans="1:26" ht="12.75" customHeight="1" x14ac:dyDescent="0.2">
      <c r="A419" s="541"/>
      <c r="B419" s="541"/>
      <c r="C419" s="541"/>
      <c r="D419" s="600"/>
      <c r="E419" s="600"/>
      <c r="F419" s="541"/>
      <c r="G419" s="541"/>
      <c r="H419" s="541"/>
      <c r="I419" s="541"/>
      <c r="J419" s="541"/>
      <c r="K419" s="541"/>
      <c r="L419" s="541"/>
      <c r="M419" s="541"/>
      <c r="N419" s="541"/>
      <c r="O419" s="541"/>
      <c r="P419" s="541"/>
      <c r="Q419" s="541"/>
      <c r="R419" s="541"/>
      <c r="S419" s="541"/>
      <c r="T419" s="541"/>
      <c r="U419" s="541"/>
      <c r="V419" s="541"/>
      <c r="W419" s="541"/>
      <c r="X419" s="541"/>
      <c r="Y419" s="541"/>
      <c r="Z419" s="541"/>
    </row>
    <row r="420" spans="1:26" ht="12.75" customHeight="1" x14ac:dyDescent="0.2">
      <c r="A420" s="541"/>
      <c r="B420" s="541"/>
      <c r="C420" s="541"/>
      <c r="D420" s="600"/>
      <c r="E420" s="600"/>
      <c r="F420" s="541"/>
      <c r="G420" s="541"/>
      <c r="H420" s="541"/>
      <c r="I420" s="541"/>
      <c r="J420" s="541"/>
      <c r="K420" s="541"/>
      <c r="L420" s="541"/>
      <c r="M420" s="541"/>
      <c r="N420" s="541"/>
      <c r="O420" s="541"/>
      <c r="P420" s="541"/>
      <c r="Q420" s="541"/>
      <c r="R420" s="541"/>
      <c r="S420" s="541"/>
      <c r="T420" s="541"/>
      <c r="U420" s="541"/>
      <c r="V420" s="541"/>
      <c r="W420" s="541"/>
      <c r="X420" s="541"/>
      <c r="Y420" s="541"/>
      <c r="Z420" s="541"/>
    </row>
    <row r="421" spans="1:26" ht="12.75" customHeight="1" x14ac:dyDescent="0.2">
      <c r="A421" s="541"/>
      <c r="B421" s="541"/>
      <c r="C421" s="541"/>
      <c r="D421" s="600"/>
      <c r="E421" s="600"/>
      <c r="F421" s="541"/>
      <c r="G421" s="541"/>
      <c r="H421" s="541"/>
      <c r="I421" s="541"/>
      <c r="J421" s="541"/>
      <c r="K421" s="541"/>
      <c r="L421" s="541"/>
      <c r="M421" s="541"/>
      <c r="N421" s="541"/>
      <c r="O421" s="541"/>
      <c r="P421" s="541"/>
      <c r="Q421" s="541"/>
      <c r="R421" s="541"/>
      <c r="S421" s="541"/>
      <c r="T421" s="541"/>
      <c r="U421" s="541"/>
      <c r="V421" s="541"/>
      <c r="W421" s="541"/>
      <c r="X421" s="541"/>
      <c r="Y421" s="541"/>
      <c r="Z421" s="541"/>
    </row>
    <row r="422" spans="1:26" ht="12.75" customHeight="1" x14ac:dyDescent="0.2">
      <c r="A422" s="541"/>
      <c r="B422" s="541"/>
      <c r="C422" s="541"/>
      <c r="D422" s="600"/>
      <c r="E422" s="600"/>
      <c r="F422" s="541"/>
      <c r="G422" s="541"/>
      <c r="H422" s="541"/>
      <c r="I422" s="541"/>
      <c r="J422" s="541"/>
      <c r="K422" s="541"/>
      <c r="L422" s="541"/>
      <c r="M422" s="541"/>
      <c r="N422" s="541"/>
      <c r="O422" s="541"/>
      <c r="P422" s="541"/>
      <c r="Q422" s="541"/>
      <c r="R422" s="541"/>
      <c r="S422" s="541"/>
      <c r="T422" s="541"/>
      <c r="U422" s="541"/>
      <c r="V422" s="541"/>
      <c r="W422" s="541"/>
      <c r="X422" s="541"/>
      <c r="Y422" s="541"/>
      <c r="Z422" s="541"/>
    </row>
    <row r="423" spans="1:26" ht="12.75" customHeight="1" x14ac:dyDescent="0.2">
      <c r="A423" s="541"/>
      <c r="B423" s="541"/>
      <c r="C423" s="541"/>
      <c r="D423" s="600"/>
      <c r="E423" s="600"/>
      <c r="F423" s="541"/>
      <c r="G423" s="541"/>
      <c r="H423" s="541"/>
      <c r="I423" s="541"/>
      <c r="J423" s="541"/>
      <c r="K423" s="541"/>
      <c r="L423" s="541"/>
      <c r="M423" s="541"/>
      <c r="N423" s="541"/>
      <c r="O423" s="541"/>
      <c r="P423" s="541"/>
      <c r="Q423" s="541"/>
      <c r="R423" s="541"/>
      <c r="S423" s="541"/>
      <c r="T423" s="541"/>
      <c r="U423" s="541"/>
      <c r="V423" s="541"/>
      <c r="W423" s="541"/>
      <c r="X423" s="541"/>
      <c r="Y423" s="541"/>
      <c r="Z423" s="541"/>
    </row>
    <row r="424" spans="1:26" ht="12.75" customHeight="1" x14ac:dyDescent="0.2">
      <c r="A424" s="541"/>
      <c r="B424" s="541"/>
      <c r="C424" s="541"/>
      <c r="D424" s="600"/>
      <c r="E424" s="600"/>
      <c r="F424" s="541"/>
      <c r="G424" s="541"/>
      <c r="H424" s="541"/>
      <c r="I424" s="541"/>
      <c r="J424" s="541"/>
      <c r="K424" s="541"/>
      <c r="L424" s="541"/>
      <c r="M424" s="541"/>
      <c r="N424" s="541"/>
      <c r="O424" s="541"/>
      <c r="P424" s="541"/>
      <c r="Q424" s="541"/>
      <c r="R424" s="541"/>
      <c r="S424" s="541"/>
      <c r="T424" s="541"/>
      <c r="U424" s="541"/>
      <c r="V424" s="541"/>
      <c r="W424" s="541"/>
      <c r="X424" s="541"/>
      <c r="Y424" s="541"/>
      <c r="Z424" s="541"/>
    </row>
    <row r="425" spans="1:26" ht="12.75" customHeight="1" x14ac:dyDescent="0.2">
      <c r="A425" s="541"/>
      <c r="B425" s="541"/>
      <c r="C425" s="541"/>
      <c r="D425" s="600"/>
      <c r="E425" s="600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2.75" customHeight="1" x14ac:dyDescent="0.2">
      <c r="A426" s="541"/>
      <c r="B426" s="541"/>
      <c r="C426" s="541"/>
      <c r="D426" s="600"/>
      <c r="E426" s="600"/>
      <c r="F426" s="541"/>
      <c r="G426" s="541"/>
      <c r="H426" s="541"/>
      <c r="I426" s="541"/>
      <c r="J426" s="541"/>
      <c r="K426" s="541"/>
      <c r="L426" s="541"/>
      <c r="M426" s="541"/>
      <c r="N426" s="541"/>
      <c r="O426" s="541"/>
      <c r="P426" s="541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2.75" customHeight="1" x14ac:dyDescent="0.2">
      <c r="A427" s="541"/>
      <c r="B427" s="541"/>
      <c r="C427" s="541"/>
      <c r="D427" s="600"/>
      <c r="E427" s="600"/>
      <c r="F427" s="541"/>
      <c r="G427" s="541"/>
      <c r="H427" s="541"/>
      <c r="I427" s="541"/>
      <c r="J427" s="541"/>
      <c r="K427" s="541"/>
      <c r="L427" s="541"/>
      <c r="M427" s="541"/>
      <c r="N427" s="541"/>
      <c r="O427" s="541"/>
      <c r="P427" s="541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2.75" customHeight="1" x14ac:dyDescent="0.2">
      <c r="A428" s="541"/>
      <c r="B428" s="541"/>
      <c r="C428" s="541"/>
      <c r="D428" s="600"/>
      <c r="E428" s="600"/>
      <c r="F428" s="541"/>
      <c r="G428" s="541"/>
      <c r="H428" s="541"/>
      <c r="I428" s="541"/>
      <c r="J428" s="541"/>
      <c r="K428" s="541"/>
      <c r="L428" s="541"/>
      <c r="M428" s="541"/>
      <c r="N428" s="541"/>
      <c r="O428" s="541"/>
      <c r="P428" s="541"/>
      <c r="Q428" s="541"/>
      <c r="R428" s="541"/>
      <c r="S428" s="541"/>
      <c r="T428" s="541"/>
      <c r="U428" s="541"/>
      <c r="V428" s="541"/>
      <c r="W428" s="541"/>
      <c r="X428" s="541"/>
      <c r="Y428" s="541"/>
      <c r="Z428" s="541"/>
    </row>
    <row r="429" spans="1:26" ht="12.75" customHeight="1" x14ac:dyDescent="0.2">
      <c r="A429" s="541"/>
      <c r="B429" s="541"/>
      <c r="C429" s="541"/>
      <c r="D429" s="600"/>
      <c r="E429" s="600"/>
      <c r="F429" s="541"/>
      <c r="G429" s="541"/>
      <c r="H429" s="541"/>
      <c r="I429" s="541"/>
      <c r="J429" s="541"/>
      <c r="K429" s="541"/>
      <c r="L429" s="541"/>
      <c r="M429" s="541"/>
      <c r="N429" s="541"/>
      <c r="O429" s="541"/>
      <c r="P429" s="541"/>
      <c r="Q429" s="541"/>
      <c r="R429" s="541"/>
      <c r="S429" s="541"/>
      <c r="T429" s="541"/>
      <c r="U429" s="541"/>
      <c r="V429" s="541"/>
      <c r="W429" s="541"/>
      <c r="X429" s="541"/>
      <c r="Y429" s="541"/>
      <c r="Z429" s="541"/>
    </row>
    <row r="430" spans="1:26" ht="12.75" customHeight="1" x14ac:dyDescent="0.2">
      <c r="A430" s="541"/>
      <c r="B430" s="541"/>
      <c r="C430" s="541"/>
      <c r="D430" s="600"/>
      <c r="E430" s="600"/>
      <c r="F430" s="541"/>
      <c r="G430" s="541"/>
      <c r="H430" s="541"/>
      <c r="I430" s="541"/>
      <c r="J430" s="541"/>
      <c r="K430" s="541"/>
      <c r="L430" s="541"/>
      <c r="M430" s="541"/>
      <c r="N430" s="541"/>
      <c r="O430" s="541"/>
      <c r="P430" s="541"/>
      <c r="Q430" s="541"/>
      <c r="R430" s="541"/>
      <c r="S430" s="541"/>
      <c r="T430" s="541"/>
      <c r="U430" s="541"/>
      <c r="V430" s="541"/>
      <c r="W430" s="541"/>
      <c r="X430" s="541"/>
      <c r="Y430" s="541"/>
      <c r="Z430" s="541"/>
    </row>
    <row r="431" spans="1:26" ht="12.75" customHeight="1" x14ac:dyDescent="0.2">
      <c r="A431" s="541"/>
      <c r="B431" s="541"/>
      <c r="C431" s="541"/>
      <c r="D431" s="600"/>
      <c r="E431" s="600"/>
      <c r="F431" s="541"/>
      <c r="G431" s="541"/>
      <c r="H431" s="541"/>
      <c r="I431" s="541"/>
      <c r="J431" s="541"/>
      <c r="K431" s="541"/>
      <c r="L431" s="541"/>
      <c r="M431" s="541"/>
      <c r="N431" s="541"/>
      <c r="O431" s="541"/>
      <c r="P431" s="541"/>
      <c r="Q431" s="541"/>
      <c r="R431" s="541"/>
      <c r="S431" s="541"/>
      <c r="T431" s="541"/>
      <c r="U431" s="541"/>
      <c r="V431" s="541"/>
      <c r="W431" s="541"/>
      <c r="X431" s="541"/>
      <c r="Y431" s="541"/>
      <c r="Z431" s="541"/>
    </row>
    <row r="432" spans="1:26" ht="12.75" customHeight="1" x14ac:dyDescent="0.2">
      <c r="A432" s="541"/>
      <c r="B432" s="541"/>
      <c r="C432" s="541"/>
      <c r="D432" s="600"/>
      <c r="E432" s="600"/>
      <c r="F432" s="541"/>
      <c r="G432" s="541"/>
      <c r="H432" s="541"/>
      <c r="I432" s="541"/>
      <c r="J432" s="541"/>
      <c r="K432" s="541"/>
      <c r="L432" s="541"/>
      <c r="M432" s="541"/>
      <c r="N432" s="541"/>
      <c r="O432" s="541"/>
      <c r="P432" s="541"/>
      <c r="Q432" s="541"/>
      <c r="R432" s="541"/>
      <c r="S432" s="541"/>
      <c r="T432" s="541"/>
      <c r="U432" s="541"/>
      <c r="V432" s="541"/>
      <c r="W432" s="541"/>
      <c r="X432" s="541"/>
      <c r="Y432" s="541"/>
      <c r="Z432" s="541"/>
    </row>
    <row r="433" spans="1:26" ht="12.75" customHeight="1" x14ac:dyDescent="0.2">
      <c r="A433" s="541"/>
      <c r="B433" s="541"/>
      <c r="C433" s="541"/>
      <c r="D433" s="600"/>
      <c r="E433" s="600"/>
      <c r="F433" s="541"/>
      <c r="G433" s="541"/>
      <c r="H433" s="541"/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/>
    </row>
    <row r="434" spans="1:26" ht="12.75" customHeight="1" x14ac:dyDescent="0.2">
      <c r="A434" s="541"/>
      <c r="B434" s="541"/>
      <c r="C434" s="541"/>
      <c r="D434" s="600"/>
      <c r="E434" s="600"/>
      <c r="F434" s="541"/>
      <c r="G434" s="541"/>
      <c r="H434" s="541"/>
      <c r="I434" s="541"/>
      <c r="J434" s="541"/>
      <c r="K434" s="541"/>
      <c r="L434" s="541"/>
      <c r="M434" s="541"/>
      <c r="N434" s="541"/>
      <c r="O434" s="541"/>
      <c r="P434" s="541"/>
      <c r="Q434" s="541"/>
      <c r="R434" s="541"/>
      <c r="S434" s="541"/>
      <c r="T434" s="541"/>
      <c r="U434" s="541"/>
      <c r="V434" s="541"/>
      <c r="W434" s="541"/>
      <c r="X434" s="541"/>
      <c r="Y434" s="541"/>
      <c r="Z434" s="541"/>
    </row>
    <row r="435" spans="1:26" ht="12.75" customHeight="1" x14ac:dyDescent="0.2">
      <c r="A435" s="541"/>
      <c r="B435" s="541"/>
      <c r="C435" s="541"/>
      <c r="D435" s="600"/>
      <c r="E435" s="600"/>
      <c r="F435" s="541"/>
      <c r="G435" s="541"/>
      <c r="H435" s="541"/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/>
    </row>
    <row r="436" spans="1:26" ht="12.75" customHeight="1" x14ac:dyDescent="0.2">
      <c r="A436" s="541"/>
      <c r="B436" s="541"/>
      <c r="C436" s="541"/>
      <c r="D436" s="600"/>
      <c r="E436" s="600"/>
      <c r="F436" s="541"/>
      <c r="G436" s="541"/>
      <c r="H436" s="541"/>
      <c r="I436" s="541"/>
      <c r="J436" s="541"/>
      <c r="K436" s="541"/>
      <c r="L436" s="541"/>
      <c r="M436" s="541"/>
      <c r="N436" s="541"/>
      <c r="O436" s="541"/>
      <c r="P436" s="541"/>
      <c r="Q436" s="541"/>
      <c r="R436" s="541"/>
      <c r="S436" s="541"/>
      <c r="T436" s="541"/>
      <c r="U436" s="541"/>
      <c r="V436" s="541"/>
      <c r="W436" s="541"/>
      <c r="X436" s="541"/>
      <c r="Y436" s="541"/>
      <c r="Z436" s="541"/>
    </row>
    <row r="437" spans="1:26" ht="12.75" customHeight="1" x14ac:dyDescent="0.2">
      <c r="A437" s="541"/>
      <c r="B437" s="541"/>
      <c r="C437" s="541"/>
      <c r="D437" s="600"/>
      <c r="E437" s="600"/>
      <c r="F437" s="541"/>
      <c r="G437" s="541"/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  <c r="R437" s="541"/>
      <c r="S437" s="541"/>
      <c r="T437" s="541"/>
      <c r="U437" s="541"/>
      <c r="V437" s="541"/>
      <c r="W437" s="541"/>
      <c r="X437" s="541"/>
      <c r="Y437" s="541"/>
      <c r="Z437" s="541"/>
    </row>
    <row r="438" spans="1:26" ht="12.75" customHeight="1" x14ac:dyDescent="0.2">
      <c r="A438" s="541"/>
      <c r="B438" s="541"/>
      <c r="C438" s="541"/>
      <c r="D438" s="600"/>
      <c r="E438" s="600"/>
      <c r="F438" s="541"/>
      <c r="G438" s="541"/>
      <c r="H438" s="541"/>
      <c r="I438" s="541"/>
      <c r="J438" s="541"/>
      <c r="K438" s="541"/>
      <c r="L438" s="541"/>
      <c r="M438" s="541"/>
      <c r="N438" s="541"/>
      <c r="O438" s="541"/>
      <c r="P438" s="541"/>
      <c r="Q438" s="541"/>
      <c r="R438" s="541"/>
      <c r="S438" s="541"/>
      <c r="T438" s="541"/>
      <c r="U438" s="541"/>
      <c r="V438" s="541"/>
      <c r="W438" s="541"/>
      <c r="X438" s="541"/>
      <c r="Y438" s="541"/>
      <c r="Z438" s="541"/>
    </row>
    <row r="439" spans="1:26" ht="12.75" customHeight="1" x14ac:dyDescent="0.2">
      <c r="A439" s="541"/>
      <c r="B439" s="541"/>
      <c r="C439" s="541"/>
      <c r="D439" s="600"/>
      <c r="E439" s="600"/>
      <c r="F439" s="541"/>
      <c r="G439" s="541"/>
      <c r="H439" s="541"/>
      <c r="I439" s="541"/>
      <c r="J439" s="541"/>
      <c r="K439" s="541"/>
      <c r="L439" s="541"/>
      <c r="M439" s="541"/>
      <c r="N439" s="541"/>
      <c r="O439" s="541"/>
      <c r="P439" s="541"/>
      <c r="Q439" s="541"/>
      <c r="R439" s="541"/>
      <c r="S439" s="541"/>
      <c r="T439" s="541"/>
      <c r="U439" s="541"/>
      <c r="V439" s="541"/>
      <c r="W439" s="541"/>
      <c r="X439" s="541"/>
      <c r="Y439" s="541"/>
      <c r="Z439" s="541"/>
    </row>
    <row r="440" spans="1:26" ht="12.75" customHeight="1" x14ac:dyDescent="0.2">
      <c r="A440" s="541"/>
      <c r="B440" s="541"/>
      <c r="C440" s="541"/>
      <c r="D440" s="600"/>
      <c r="E440" s="600"/>
      <c r="F440" s="541"/>
      <c r="G440" s="541"/>
      <c r="H440" s="541"/>
      <c r="I440" s="541"/>
      <c r="J440" s="541"/>
      <c r="K440" s="541"/>
      <c r="L440" s="541"/>
      <c r="M440" s="541"/>
      <c r="N440" s="541"/>
      <c r="O440" s="541"/>
      <c r="P440" s="541"/>
      <c r="Q440" s="541"/>
      <c r="R440" s="541"/>
      <c r="S440" s="541"/>
      <c r="T440" s="541"/>
      <c r="U440" s="541"/>
      <c r="V440" s="541"/>
      <c r="W440" s="541"/>
      <c r="X440" s="541"/>
      <c r="Y440" s="541"/>
      <c r="Z440" s="541"/>
    </row>
    <row r="441" spans="1:26" ht="12.75" customHeight="1" x14ac:dyDescent="0.2">
      <c r="A441" s="541"/>
      <c r="B441" s="541"/>
      <c r="C441" s="541"/>
      <c r="D441" s="600"/>
      <c r="E441" s="600"/>
      <c r="F441" s="541"/>
      <c r="G441" s="541"/>
      <c r="H441" s="541"/>
      <c r="I441" s="541"/>
      <c r="J441" s="541"/>
      <c r="K441" s="541"/>
      <c r="L441" s="541"/>
      <c r="M441" s="541"/>
      <c r="N441" s="541"/>
      <c r="O441" s="541"/>
      <c r="P441" s="541"/>
      <c r="Q441" s="541"/>
      <c r="R441" s="541"/>
      <c r="S441" s="541"/>
      <c r="T441" s="541"/>
      <c r="U441" s="541"/>
      <c r="V441" s="541"/>
      <c r="W441" s="541"/>
      <c r="X441" s="541"/>
      <c r="Y441" s="541"/>
      <c r="Z441" s="541"/>
    </row>
    <row r="442" spans="1:26" ht="12.75" customHeight="1" x14ac:dyDescent="0.2">
      <c r="A442" s="541"/>
      <c r="B442" s="541"/>
      <c r="C442" s="541"/>
      <c r="D442" s="600"/>
      <c r="E442" s="600"/>
      <c r="F442" s="541"/>
      <c r="G442" s="541"/>
      <c r="H442" s="541"/>
      <c r="I442" s="541"/>
      <c r="J442" s="541"/>
      <c r="K442" s="541"/>
      <c r="L442" s="541"/>
      <c r="M442" s="541"/>
      <c r="N442" s="541"/>
      <c r="O442" s="541"/>
      <c r="P442" s="541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2.75" customHeight="1" x14ac:dyDescent="0.2">
      <c r="A443" s="541"/>
      <c r="B443" s="541"/>
      <c r="C443" s="541"/>
      <c r="D443" s="600"/>
      <c r="E443" s="600"/>
      <c r="F443" s="541"/>
      <c r="G443" s="541"/>
      <c r="H443" s="541"/>
      <c r="I443" s="541"/>
      <c r="J443" s="541"/>
      <c r="K443" s="541"/>
      <c r="L443" s="541"/>
      <c r="M443" s="541"/>
      <c r="N443" s="541"/>
      <c r="O443" s="541"/>
      <c r="P443" s="541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2.75" customHeight="1" x14ac:dyDescent="0.2">
      <c r="A444" s="541"/>
      <c r="B444" s="541"/>
      <c r="C444" s="541"/>
      <c r="D444" s="600"/>
      <c r="E444" s="600"/>
      <c r="F444" s="541"/>
      <c r="G444" s="541"/>
      <c r="H444" s="541"/>
      <c r="I444" s="541"/>
      <c r="J444" s="541"/>
      <c r="K444" s="541"/>
      <c r="L444" s="541"/>
      <c r="M444" s="541"/>
      <c r="N444" s="541"/>
      <c r="O444" s="541"/>
      <c r="P444" s="541"/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2.75" customHeight="1" x14ac:dyDescent="0.2">
      <c r="A445" s="541"/>
      <c r="B445" s="541"/>
      <c r="C445" s="541"/>
      <c r="D445" s="600"/>
      <c r="E445" s="600"/>
      <c r="F445" s="541"/>
      <c r="G445" s="541"/>
      <c r="H445" s="541"/>
      <c r="I445" s="541"/>
      <c r="J445" s="541"/>
      <c r="K445" s="541"/>
      <c r="L445" s="541"/>
      <c r="M445" s="541"/>
      <c r="N445" s="541"/>
      <c r="O445" s="541"/>
      <c r="P445" s="541"/>
      <c r="Q445" s="541"/>
      <c r="R445" s="541"/>
      <c r="S445" s="541"/>
      <c r="T445" s="541"/>
      <c r="U445" s="541"/>
      <c r="V445" s="541"/>
      <c r="W445" s="541"/>
      <c r="X445" s="541"/>
      <c r="Y445" s="541"/>
      <c r="Z445" s="541"/>
    </row>
    <row r="446" spans="1:26" ht="12.75" customHeight="1" x14ac:dyDescent="0.2">
      <c r="A446" s="541"/>
      <c r="B446" s="541"/>
      <c r="C446" s="541"/>
      <c r="D446" s="600"/>
      <c r="E446" s="600"/>
      <c r="F446" s="541"/>
      <c r="G446" s="541"/>
      <c r="H446" s="541"/>
      <c r="I446" s="541"/>
      <c r="J446" s="541"/>
      <c r="K446" s="541"/>
      <c r="L446" s="541"/>
      <c r="M446" s="541"/>
      <c r="N446" s="541"/>
      <c r="O446" s="541"/>
      <c r="P446" s="541"/>
      <c r="Q446" s="541"/>
      <c r="R446" s="541"/>
      <c r="S446" s="541"/>
      <c r="T446" s="541"/>
      <c r="U446" s="541"/>
      <c r="V446" s="541"/>
      <c r="W446" s="541"/>
      <c r="X446" s="541"/>
      <c r="Y446" s="541"/>
      <c r="Z446" s="541"/>
    </row>
    <row r="447" spans="1:26" ht="12.75" customHeight="1" x14ac:dyDescent="0.2">
      <c r="A447" s="541"/>
      <c r="B447" s="541"/>
      <c r="C447" s="541"/>
      <c r="D447" s="600"/>
      <c r="E447" s="600"/>
      <c r="F447" s="541"/>
      <c r="G447" s="541"/>
      <c r="H447" s="541"/>
      <c r="I447" s="541"/>
      <c r="J447" s="541"/>
      <c r="K447" s="541"/>
      <c r="L447" s="541"/>
      <c r="M447" s="541"/>
      <c r="N447" s="541"/>
      <c r="O447" s="541"/>
      <c r="P447" s="541"/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2.75" customHeight="1" x14ac:dyDescent="0.2">
      <c r="A448" s="541"/>
      <c r="B448" s="541"/>
      <c r="C448" s="541"/>
      <c r="D448" s="600"/>
      <c r="E448" s="600"/>
      <c r="F448" s="541"/>
      <c r="G448" s="541"/>
      <c r="H448" s="541"/>
      <c r="I448" s="541"/>
      <c r="J448" s="541"/>
      <c r="K448" s="541"/>
      <c r="L448" s="541"/>
      <c r="M448" s="541"/>
      <c r="N448" s="541"/>
      <c r="O448" s="541"/>
      <c r="P448" s="541"/>
      <c r="Q448" s="541"/>
      <c r="R448" s="541"/>
      <c r="S448" s="541"/>
      <c r="T448" s="541"/>
      <c r="U448" s="541"/>
      <c r="V448" s="541"/>
      <c r="W448" s="541"/>
      <c r="X448" s="541"/>
      <c r="Y448" s="541"/>
      <c r="Z448" s="541"/>
    </row>
    <row r="449" spans="1:26" ht="12.75" customHeight="1" x14ac:dyDescent="0.2">
      <c r="A449" s="541"/>
      <c r="B449" s="541"/>
      <c r="C449" s="541"/>
      <c r="D449" s="600"/>
      <c r="E449" s="600"/>
      <c r="F449" s="541"/>
      <c r="G449" s="541"/>
      <c r="H449" s="541"/>
      <c r="I449" s="541"/>
      <c r="J449" s="541"/>
      <c r="K449" s="541"/>
      <c r="L449" s="541"/>
      <c r="M449" s="541"/>
      <c r="N449" s="541"/>
      <c r="O449" s="541"/>
      <c r="P449" s="541"/>
      <c r="Q449" s="541"/>
      <c r="R449" s="541"/>
      <c r="S449" s="541"/>
      <c r="T449" s="541"/>
      <c r="U449" s="541"/>
      <c r="V449" s="541"/>
      <c r="W449" s="541"/>
      <c r="X449" s="541"/>
      <c r="Y449" s="541"/>
      <c r="Z449" s="541"/>
    </row>
    <row r="450" spans="1:26" ht="12.75" customHeight="1" x14ac:dyDescent="0.2">
      <c r="A450" s="541"/>
      <c r="B450" s="541"/>
      <c r="C450" s="541"/>
      <c r="D450" s="600"/>
      <c r="E450" s="600"/>
      <c r="F450" s="541"/>
      <c r="G450" s="541"/>
      <c r="H450" s="541"/>
      <c r="I450" s="541"/>
      <c r="J450" s="541"/>
      <c r="K450" s="541"/>
      <c r="L450" s="541"/>
      <c r="M450" s="541"/>
      <c r="N450" s="541"/>
      <c r="O450" s="541"/>
      <c r="P450" s="541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2.75" customHeight="1" x14ac:dyDescent="0.2">
      <c r="A451" s="541"/>
      <c r="B451" s="541"/>
      <c r="C451" s="541"/>
      <c r="D451" s="600"/>
      <c r="E451" s="600"/>
      <c r="F451" s="541"/>
      <c r="G451" s="541"/>
      <c r="H451" s="541"/>
      <c r="I451" s="541"/>
      <c r="J451" s="541"/>
      <c r="K451" s="541"/>
      <c r="L451" s="541"/>
      <c r="M451" s="541"/>
      <c r="N451" s="541"/>
      <c r="O451" s="541"/>
      <c r="P451" s="541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2.75" customHeight="1" x14ac:dyDescent="0.2">
      <c r="A452" s="541"/>
      <c r="B452" s="541"/>
      <c r="C452" s="541"/>
      <c r="D452" s="600"/>
      <c r="E452" s="600"/>
      <c r="F452" s="541"/>
      <c r="G452" s="541"/>
      <c r="H452" s="541"/>
      <c r="I452" s="541"/>
      <c r="J452" s="541"/>
      <c r="K452" s="541"/>
      <c r="L452" s="541"/>
      <c r="M452" s="541"/>
      <c r="N452" s="541"/>
      <c r="O452" s="541"/>
      <c r="P452" s="541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2.75" customHeight="1" x14ac:dyDescent="0.2">
      <c r="A453" s="541"/>
      <c r="B453" s="541"/>
      <c r="C453" s="541"/>
      <c r="D453" s="600"/>
      <c r="E453" s="600"/>
      <c r="F453" s="541"/>
      <c r="G453" s="541"/>
      <c r="H453" s="541"/>
      <c r="I453" s="541"/>
      <c r="J453" s="541"/>
      <c r="K453" s="541"/>
      <c r="L453" s="541"/>
      <c r="M453" s="541"/>
      <c r="N453" s="541"/>
      <c r="O453" s="541"/>
      <c r="P453" s="541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2.75" customHeight="1" x14ac:dyDescent="0.2">
      <c r="A454" s="541"/>
      <c r="B454" s="541"/>
      <c r="C454" s="541"/>
      <c r="D454" s="600"/>
      <c r="E454" s="600"/>
      <c r="F454" s="541"/>
      <c r="G454" s="541"/>
      <c r="H454" s="541"/>
      <c r="I454" s="541"/>
      <c r="J454" s="541"/>
      <c r="K454" s="541"/>
      <c r="L454" s="541"/>
      <c r="M454" s="541"/>
      <c r="N454" s="541"/>
      <c r="O454" s="541"/>
      <c r="P454" s="541"/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2.75" customHeight="1" x14ac:dyDescent="0.2">
      <c r="A455" s="541"/>
      <c r="B455" s="541"/>
      <c r="C455" s="541"/>
      <c r="D455" s="600"/>
      <c r="E455" s="600"/>
      <c r="F455" s="541"/>
      <c r="G455" s="541"/>
      <c r="H455" s="541"/>
      <c r="I455" s="541"/>
      <c r="J455" s="541"/>
      <c r="K455" s="541"/>
      <c r="L455" s="541"/>
      <c r="M455" s="541"/>
      <c r="N455" s="541"/>
      <c r="O455" s="541"/>
      <c r="P455" s="541"/>
      <c r="Q455" s="541"/>
      <c r="R455" s="541"/>
      <c r="S455" s="541"/>
      <c r="T455" s="541"/>
      <c r="U455" s="541"/>
      <c r="V455" s="541"/>
      <c r="W455" s="541"/>
      <c r="X455" s="541"/>
      <c r="Y455" s="541"/>
      <c r="Z455" s="541"/>
    </row>
    <row r="456" spans="1:26" ht="12.75" customHeight="1" x14ac:dyDescent="0.2">
      <c r="A456" s="541"/>
      <c r="B456" s="541"/>
      <c r="C456" s="541"/>
      <c r="D456" s="600"/>
      <c r="E456" s="600"/>
      <c r="F456" s="541"/>
      <c r="G456" s="541"/>
      <c r="H456" s="541"/>
      <c r="I456" s="541"/>
      <c r="J456" s="541"/>
      <c r="K456" s="541"/>
      <c r="L456" s="541"/>
      <c r="M456" s="541"/>
      <c r="N456" s="541"/>
      <c r="O456" s="541"/>
      <c r="P456" s="541"/>
      <c r="Q456" s="541"/>
      <c r="R456" s="541"/>
      <c r="S456" s="541"/>
      <c r="T456" s="541"/>
      <c r="U456" s="541"/>
      <c r="V456" s="541"/>
      <c r="W456" s="541"/>
      <c r="X456" s="541"/>
      <c r="Y456" s="541"/>
      <c r="Z456" s="541"/>
    </row>
    <row r="457" spans="1:26" ht="12.75" customHeight="1" x14ac:dyDescent="0.2">
      <c r="A457" s="541"/>
      <c r="B457" s="541"/>
      <c r="C457" s="541"/>
      <c r="D457" s="600"/>
      <c r="E457" s="600"/>
      <c r="F457" s="541"/>
      <c r="G457" s="541"/>
      <c r="H457" s="541"/>
      <c r="I457" s="541"/>
      <c r="J457" s="541"/>
      <c r="K457" s="541"/>
      <c r="L457" s="541"/>
      <c r="M457" s="541"/>
      <c r="N457" s="541"/>
      <c r="O457" s="541"/>
      <c r="P457" s="541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2.75" customHeight="1" x14ac:dyDescent="0.2">
      <c r="A458" s="541"/>
      <c r="B458" s="541"/>
      <c r="C458" s="541"/>
      <c r="D458" s="600"/>
      <c r="E458" s="600"/>
      <c r="F458" s="541"/>
      <c r="G458" s="541"/>
      <c r="H458" s="541"/>
      <c r="I458" s="541"/>
      <c r="J458" s="541"/>
      <c r="K458" s="541"/>
      <c r="L458" s="541"/>
      <c r="M458" s="541"/>
      <c r="N458" s="541"/>
      <c r="O458" s="541"/>
      <c r="P458" s="541"/>
      <c r="Q458" s="541"/>
      <c r="R458" s="541"/>
      <c r="S458" s="541"/>
      <c r="T458" s="541"/>
      <c r="U458" s="541"/>
      <c r="V458" s="541"/>
      <c r="W458" s="541"/>
      <c r="X458" s="541"/>
      <c r="Y458" s="541"/>
      <c r="Z458" s="541"/>
    </row>
    <row r="459" spans="1:26" ht="12.75" customHeight="1" x14ac:dyDescent="0.2">
      <c r="A459" s="541"/>
      <c r="B459" s="541"/>
      <c r="C459" s="541"/>
      <c r="D459" s="600"/>
      <c r="E459" s="600"/>
      <c r="F459" s="541"/>
      <c r="G459" s="541"/>
      <c r="H459" s="541"/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541"/>
      <c r="Z459" s="541"/>
    </row>
    <row r="460" spans="1:26" ht="12.75" customHeight="1" x14ac:dyDescent="0.2">
      <c r="A460" s="541"/>
      <c r="B460" s="541"/>
      <c r="C460" s="541"/>
      <c r="D460" s="600"/>
      <c r="E460" s="600"/>
      <c r="F460" s="541"/>
      <c r="G460" s="541"/>
      <c r="H460" s="541"/>
      <c r="I460" s="541"/>
      <c r="J460" s="541"/>
      <c r="K460" s="541"/>
      <c r="L460" s="541"/>
      <c r="M460" s="541"/>
      <c r="N460" s="541"/>
      <c r="O460" s="541"/>
      <c r="P460" s="541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2.75" customHeight="1" x14ac:dyDescent="0.2">
      <c r="A461" s="541"/>
      <c r="B461" s="541"/>
      <c r="C461" s="541"/>
      <c r="D461" s="600"/>
      <c r="E461" s="600"/>
      <c r="F461" s="541"/>
      <c r="G461" s="541"/>
      <c r="H461" s="541"/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2.75" customHeight="1" x14ac:dyDescent="0.2">
      <c r="A462" s="541"/>
      <c r="B462" s="541"/>
      <c r="C462" s="541"/>
      <c r="D462" s="600"/>
      <c r="E462" s="600"/>
      <c r="F462" s="541"/>
      <c r="G462" s="541"/>
      <c r="H462" s="541"/>
      <c r="I462" s="541"/>
      <c r="J462" s="541"/>
      <c r="K462" s="541"/>
      <c r="L462" s="541"/>
      <c r="M462" s="541"/>
      <c r="N462" s="541"/>
      <c r="O462" s="541"/>
      <c r="P462" s="541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2.75" customHeight="1" x14ac:dyDescent="0.2">
      <c r="A463" s="541"/>
      <c r="B463" s="541"/>
      <c r="C463" s="541"/>
      <c r="D463" s="600"/>
      <c r="E463" s="600"/>
      <c r="F463" s="541"/>
      <c r="G463" s="541"/>
      <c r="H463" s="541"/>
      <c r="I463" s="541"/>
      <c r="J463" s="541"/>
      <c r="K463" s="541"/>
      <c r="L463" s="541"/>
      <c r="M463" s="541"/>
      <c r="N463" s="541"/>
      <c r="O463" s="541"/>
      <c r="P463" s="541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2.75" customHeight="1" x14ac:dyDescent="0.2">
      <c r="A464" s="541"/>
      <c r="B464" s="541"/>
      <c r="C464" s="541"/>
      <c r="D464" s="600"/>
      <c r="E464" s="600"/>
      <c r="F464" s="541"/>
      <c r="G464" s="541"/>
      <c r="H464" s="541"/>
      <c r="I464" s="541"/>
      <c r="J464" s="541"/>
      <c r="K464" s="541"/>
      <c r="L464" s="541"/>
      <c r="M464" s="541"/>
      <c r="N464" s="541"/>
      <c r="O464" s="541"/>
      <c r="P464" s="541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2.75" customHeight="1" x14ac:dyDescent="0.2">
      <c r="A465" s="541"/>
      <c r="B465" s="541"/>
      <c r="C465" s="541"/>
      <c r="D465" s="600"/>
      <c r="E465" s="600"/>
      <c r="F465" s="541"/>
      <c r="G465" s="541"/>
      <c r="H465" s="541"/>
      <c r="I465" s="541"/>
      <c r="J465" s="541"/>
      <c r="K465" s="541"/>
      <c r="L465" s="541"/>
      <c r="M465" s="541"/>
      <c r="N465" s="541"/>
      <c r="O465" s="541"/>
      <c r="P465" s="541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2.75" customHeight="1" x14ac:dyDescent="0.2">
      <c r="A466" s="541"/>
      <c r="B466" s="541"/>
      <c r="C466" s="541"/>
      <c r="D466" s="600"/>
      <c r="E466" s="600"/>
      <c r="F466" s="541"/>
      <c r="G466" s="541"/>
      <c r="H466" s="541"/>
      <c r="I466" s="541"/>
      <c r="J466" s="541"/>
      <c r="K466" s="541"/>
      <c r="L466" s="541"/>
      <c r="M466" s="541"/>
      <c r="N466" s="541"/>
      <c r="O466" s="541"/>
      <c r="P466" s="541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2.75" customHeight="1" x14ac:dyDescent="0.2">
      <c r="A467" s="541"/>
      <c r="B467" s="541"/>
      <c r="C467" s="541"/>
      <c r="D467" s="600"/>
      <c r="E467" s="600"/>
      <c r="F467" s="541"/>
      <c r="G467" s="541"/>
      <c r="H467" s="541"/>
      <c r="I467" s="541"/>
      <c r="J467" s="541"/>
      <c r="K467" s="541"/>
      <c r="L467" s="541"/>
      <c r="M467" s="541"/>
      <c r="N467" s="541"/>
      <c r="O467" s="541"/>
      <c r="P467" s="541"/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2.75" customHeight="1" x14ac:dyDescent="0.2">
      <c r="A468" s="541"/>
      <c r="B468" s="541"/>
      <c r="C468" s="541"/>
      <c r="D468" s="600"/>
      <c r="E468" s="600"/>
      <c r="F468" s="541"/>
      <c r="G468" s="541"/>
      <c r="H468" s="541"/>
      <c r="I468" s="541"/>
      <c r="J468" s="541"/>
      <c r="K468" s="541"/>
      <c r="L468" s="541"/>
      <c r="M468" s="541"/>
      <c r="N468" s="541"/>
      <c r="O468" s="541"/>
      <c r="P468" s="541"/>
      <c r="Q468" s="541"/>
      <c r="R468" s="541"/>
      <c r="S468" s="541"/>
      <c r="T468" s="541"/>
      <c r="U468" s="541"/>
      <c r="V468" s="541"/>
      <c r="W468" s="541"/>
      <c r="X468" s="541"/>
      <c r="Y468" s="541"/>
      <c r="Z468" s="541"/>
    </row>
    <row r="469" spans="1:26" ht="12.75" customHeight="1" x14ac:dyDescent="0.2">
      <c r="A469" s="541"/>
      <c r="B469" s="541"/>
      <c r="C469" s="541"/>
      <c r="D469" s="600"/>
      <c r="E469" s="600"/>
      <c r="F469" s="541"/>
      <c r="G469" s="541"/>
      <c r="H469" s="541"/>
      <c r="I469" s="541"/>
      <c r="J469" s="541"/>
      <c r="K469" s="541"/>
      <c r="L469" s="541"/>
      <c r="M469" s="541"/>
      <c r="N469" s="541"/>
      <c r="O469" s="541"/>
      <c r="P469" s="541"/>
      <c r="Q469" s="541"/>
      <c r="R469" s="541"/>
      <c r="S469" s="541"/>
      <c r="T469" s="541"/>
      <c r="U469" s="541"/>
      <c r="V469" s="541"/>
      <c r="W469" s="541"/>
      <c r="X469" s="541"/>
      <c r="Y469" s="541"/>
      <c r="Z469" s="541"/>
    </row>
    <row r="470" spans="1:26" ht="12.75" customHeight="1" x14ac:dyDescent="0.2">
      <c r="A470" s="541"/>
      <c r="B470" s="541"/>
      <c r="C470" s="541"/>
      <c r="D470" s="600"/>
      <c r="E470" s="600"/>
      <c r="F470" s="541"/>
      <c r="G470" s="541"/>
      <c r="H470" s="541"/>
      <c r="I470" s="541"/>
      <c r="J470" s="541"/>
      <c r="K470" s="541"/>
      <c r="L470" s="541"/>
      <c r="M470" s="541"/>
      <c r="N470" s="541"/>
      <c r="O470" s="541"/>
      <c r="P470" s="541"/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2.75" customHeight="1" x14ac:dyDescent="0.2">
      <c r="A471" s="541"/>
      <c r="B471" s="541"/>
      <c r="C471" s="541"/>
      <c r="D471" s="600"/>
      <c r="E471" s="600"/>
      <c r="F471" s="541"/>
      <c r="G471" s="541"/>
      <c r="H471" s="541"/>
      <c r="I471" s="541"/>
      <c r="J471" s="541"/>
      <c r="K471" s="541"/>
      <c r="L471" s="541"/>
      <c r="M471" s="541"/>
      <c r="N471" s="541"/>
      <c r="O471" s="541"/>
      <c r="P471" s="541"/>
      <c r="Q471" s="541"/>
      <c r="R471" s="541"/>
      <c r="S471" s="541"/>
      <c r="T471" s="541"/>
      <c r="U471" s="541"/>
      <c r="V471" s="541"/>
      <c r="W471" s="541"/>
      <c r="X471" s="541"/>
      <c r="Y471" s="541"/>
      <c r="Z471" s="541"/>
    </row>
    <row r="472" spans="1:26" ht="12.75" customHeight="1" x14ac:dyDescent="0.2">
      <c r="A472" s="541"/>
      <c r="B472" s="541"/>
      <c r="C472" s="541"/>
      <c r="D472" s="600"/>
      <c r="E472" s="600"/>
      <c r="F472" s="541"/>
      <c r="G472" s="541"/>
      <c r="H472" s="541"/>
      <c r="I472" s="541"/>
      <c r="J472" s="541"/>
      <c r="K472" s="541"/>
      <c r="L472" s="541"/>
      <c r="M472" s="541"/>
      <c r="N472" s="541"/>
      <c r="O472" s="541"/>
      <c r="P472" s="541"/>
      <c r="Q472" s="541"/>
      <c r="R472" s="541"/>
      <c r="S472" s="541"/>
      <c r="T472" s="541"/>
      <c r="U472" s="541"/>
      <c r="V472" s="541"/>
      <c r="W472" s="541"/>
      <c r="X472" s="541"/>
      <c r="Y472" s="541"/>
      <c r="Z472" s="541"/>
    </row>
    <row r="473" spans="1:26" ht="12.75" customHeight="1" x14ac:dyDescent="0.2">
      <c r="A473" s="541"/>
      <c r="B473" s="541"/>
      <c r="C473" s="541"/>
      <c r="D473" s="600"/>
      <c r="E473" s="600"/>
      <c r="F473" s="541"/>
      <c r="G473" s="541"/>
      <c r="H473" s="541"/>
      <c r="I473" s="541"/>
      <c r="J473" s="541"/>
      <c r="K473" s="541"/>
      <c r="L473" s="541"/>
      <c r="M473" s="541"/>
      <c r="N473" s="541"/>
      <c r="O473" s="541"/>
      <c r="P473" s="541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2.75" customHeight="1" x14ac:dyDescent="0.2">
      <c r="A474" s="541"/>
      <c r="B474" s="541"/>
      <c r="C474" s="541"/>
      <c r="D474" s="600"/>
      <c r="E474" s="600"/>
      <c r="F474" s="541"/>
      <c r="G474" s="541"/>
      <c r="H474" s="541"/>
      <c r="I474" s="541"/>
      <c r="J474" s="541"/>
      <c r="K474" s="541"/>
      <c r="L474" s="541"/>
      <c r="M474" s="541"/>
      <c r="N474" s="541"/>
      <c r="O474" s="541"/>
      <c r="P474" s="541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2.75" customHeight="1" x14ac:dyDescent="0.2">
      <c r="A475" s="541"/>
      <c r="B475" s="541"/>
      <c r="C475" s="541"/>
      <c r="D475" s="600"/>
      <c r="E475" s="600"/>
      <c r="F475" s="541"/>
      <c r="G475" s="541"/>
      <c r="H475" s="541"/>
      <c r="I475" s="541"/>
      <c r="J475" s="541"/>
      <c r="K475" s="541"/>
      <c r="L475" s="541"/>
      <c r="M475" s="541"/>
      <c r="N475" s="541"/>
      <c r="O475" s="541"/>
      <c r="P475" s="541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2.75" customHeight="1" x14ac:dyDescent="0.2">
      <c r="A476" s="541"/>
      <c r="B476" s="541"/>
      <c r="C476" s="541"/>
      <c r="D476" s="600"/>
      <c r="E476" s="600"/>
      <c r="F476" s="541"/>
      <c r="G476" s="541"/>
      <c r="H476" s="541"/>
      <c r="I476" s="541"/>
      <c r="J476" s="541"/>
      <c r="K476" s="541"/>
      <c r="L476" s="541"/>
      <c r="M476" s="541"/>
      <c r="N476" s="541"/>
      <c r="O476" s="541"/>
      <c r="P476" s="541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2.75" customHeight="1" x14ac:dyDescent="0.2">
      <c r="A477" s="541"/>
      <c r="B477" s="541"/>
      <c r="C477" s="541"/>
      <c r="D477" s="600"/>
      <c r="E477" s="600"/>
      <c r="F477" s="541"/>
      <c r="G477" s="541"/>
      <c r="H477" s="541"/>
      <c r="I477" s="541"/>
      <c r="J477" s="541"/>
      <c r="K477" s="541"/>
      <c r="L477" s="541"/>
      <c r="M477" s="541"/>
      <c r="N477" s="541"/>
      <c r="O477" s="541"/>
      <c r="P477" s="541"/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2.75" customHeight="1" x14ac:dyDescent="0.2">
      <c r="A478" s="541"/>
      <c r="B478" s="541"/>
      <c r="C478" s="541"/>
      <c r="D478" s="600"/>
      <c r="E478" s="600"/>
      <c r="F478" s="541"/>
      <c r="G478" s="541"/>
      <c r="H478" s="541"/>
      <c r="I478" s="541"/>
      <c r="J478" s="541"/>
      <c r="K478" s="541"/>
      <c r="L478" s="541"/>
      <c r="M478" s="541"/>
      <c r="N478" s="541"/>
      <c r="O478" s="541"/>
      <c r="P478" s="541"/>
      <c r="Q478" s="541"/>
      <c r="R478" s="541"/>
      <c r="S478" s="541"/>
      <c r="T478" s="541"/>
      <c r="U478" s="541"/>
      <c r="V478" s="541"/>
      <c r="W478" s="541"/>
      <c r="X478" s="541"/>
      <c r="Y478" s="541"/>
      <c r="Z478" s="541"/>
    </row>
    <row r="479" spans="1:26" ht="12.75" customHeight="1" x14ac:dyDescent="0.2">
      <c r="A479" s="541"/>
      <c r="B479" s="541"/>
      <c r="C479" s="541"/>
      <c r="D479" s="600"/>
      <c r="E479" s="600"/>
      <c r="F479" s="541"/>
      <c r="G479" s="541"/>
      <c r="H479" s="541"/>
      <c r="I479" s="541"/>
      <c r="J479" s="541"/>
      <c r="K479" s="541"/>
      <c r="L479" s="541"/>
      <c r="M479" s="541"/>
      <c r="N479" s="541"/>
      <c r="O479" s="541"/>
      <c r="P479" s="541"/>
      <c r="Q479" s="541"/>
      <c r="R479" s="541"/>
      <c r="S479" s="541"/>
      <c r="T479" s="541"/>
      <c r="U479" s="541"/>
      <c r="V479" s="541"/>
      <c r="W479" s="541"/>
      <c r="X479" s="541"/>
      <c r="Y479" s="541"/>
      <c r="Z479" s="541"/>
    </row>
    <row r="480" spans="1:26" ht="12.75" customHeight="1" x14ac:dyDescent="0.2">
      <c r="A480" s="541"/>
      <c r="B480" s="541"/>
      <c r="C480" s="541"/>
      <c r="D480" s="600"/>
      <c r="E480" s="600"/>
      <c r="F480" s="541"/>
      <c r="G480" s="541"/>
      <c r="H480" s="541"/>
      <c r="I480" s="541"/>
      <c r="J480" s="541"/>
      <c r="K480" s="541"/>
      <c r="L480" s="541"/>
      <c r="M480" s="541"/>
      <c r="N480" s="541"/>
      <c r="O480" s="541"/>
      <c r="P480" s="541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2.75" customHeight="1" x14ac:dyDescent="0.2">
      <c r="A481" s="541"/>
      <c r="B481" s="541"/>
      <c r="C481" s="541"/>
      <c r="D481" s="600"/>
      <c r="E481" s="600"/>
      <c r="F481" s="541"/>
      <c r="G481" s="541"/>
      <c r="H481" s="541"/>
      <c r="I481" s="541"/>
      <c r="J481" s="541"/>
      <c r="K481" s="541"/>
      <c r="L481" s="541"/>
      <c r="M481" s="541"/>
      <c r="N481" s="541"/>
      <c r="O481" s="541"/>
      <c r="P481" s="541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2.75" customHeight="1" x14ac:dyDescent="0.2">
      <c r="A482" s="541"/>
      <c r="B482" s="541"/>
      <c r="C482" s="541"/>
      <c r="D482" s="600"/>
      <c r="E482" s="600"/>
      <c r="F482" s="541"/>
      <c r="G482" s="541"/>
      <c r="H482" s="541"/>
      <c r="I482" s="541"/>
      <c r="J482" s="541"/>
      <c r="K482" s="541"/>
      <c r="L482" s="541"/>
      <c r="M482" s="541"/>
      <c r="N482" s="541"/>
      <c r="O482" s="541"/>
      <c r="P482" s="541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2.75" customHeight="1" x14ac:dyDescent="0.2">
      <c r="A483" s="541"/>
      <c r="B483" s="541"/>
      <c r="C483" s="541"/>
      <c r="D483" s="600"/>
      <c r="E483" s="600"/>
      <c r="F483" s="541"/>
      <c r="G483" s="541"/>
      <c r="H483" s="541"/>
      <c r="I483" s="541"/>
      <c r="J483" s="541"/>
      <c r="K483" s="541"/>
      <c r="L483" s="541"/>
      <c r="M483" s="541"/>
      <c r="N483" s="541"/>
      <c r="O483" s="541"/>
      <c r="P483" s="541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2.75" customHeight="1" x14ac:dyDescent="0.2">
      <c r="A484" s="541"/>
      <c r="B484" s="541"/>
      <c r="C484" s="541"/>
      <c r="D484" s="600"/>
      <c r="E484" s="600"/>
      <c r="F484" s="541"/>
      <c r="G484" s="541"/>
      <c r="H484" s="541"/>
      <c r="I484" s="541"/>
      <c r="J484" s="541"/>
      <c r="K484" s="541"/>
      <c r="L484" s="541"/>
      <c r="M484" s="541"/>
      <c r="N484" s="541"/>
      <c r="O484" s="541"/>
      <c r="P484" s="541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2.75" customHeight="1" x14ac:dyDescent="0.2">
      <c r="A485" s="541"/>
      <c r="B485" s="541"/>
      <c r="C485" s="541"/>
      <c r="D485" s="600"/>
      <c r="E485" s="600"/>
      <c r="F485" s="541"/>
      <c r="G485" s="541"/>
      <c r="H485" s="541"/>
      <c r="I485" s="541"/>
      <c r="J485" s="541"/>
      <c r="K485" s="541"/>
      <c r="L485" s="541"/>
      <c r="M485" s="541"/>
      <c r="N485" s="541"/>
      <c r="O485" s="541"/>
      <c r="P485" s="541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2.75" customHeight="1" x14ac:dyDescent="0.2">
      <c r="A486" s="541"/>
      <c r="B486" s="541"/>
      <c r="C486" s="541"/>
      <c r="D486" s="600"/>
      <c r="E486" s="600"/>
      <c r="F486" s="541"/>
      <c r="G486" s="541"/>
      <c r="H486" s="541"/>
      <c r="I486" s="541"/>
      <c r="J486" s="541"/>
      <c r="K486" s="541"/>
      <c r="L486" s="541"/>
      <c r="M486" s="541"/>
      <c r="N486" s="541"/>
      <c r="O486" s="541"/>
      <c r="P486" s="541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2.75" customHeight="1" x14ac:dyDescent="0.2">
      <c r="A487" s="541"/>
      <c r="B487" s="541"/>
      <c r="C487" s="541"/>
      <c r="D487" s="600"/>
      <c r="E487" s="600"/>
      <c r="F487" s="541"/>
      <c r="G487" s="541"/>
      <c r="H487" s="541"/>
      <c r="I487" s="541"/>
      <c r="J487" s="541"/>
      <c r="K487" s="541"/>
      <c r="L487" s="541"/>
      <c r="M487" s="541"/>
      <c r="N487" s="541"/>
      <c r="O487" s="541"/>
      <c r="P487" s="541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2.75" customHeight="1" x14ac:dyDescent="0.2">
      <c r="A488" s="541"/>
      <c r="B488" s="541"/>
      <c r="C488" s="541"/>
      <c r="D488" s="600"/>
      <c r="E488" s="600"/>
      <c r="F488" s="541"/>
      <c r="G488" s="541"/>
      <c r="H488" s="541"/>
      <c r="I488" s="541"/>
      <c r="J488" s="541"/>
      <c r="K488" s="541"/>
      <c r="L488" s="541"/>
      <c r="M488" s="541"/>
      <c r="N488" s="541"/>
      <c r="O488" s="541"/>
      <c r="P488" s="541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2.75" customHeight="1" x14ac:dyDescent="0.2">
      <c r="A489" s="541"/>
      <c r="B489" s="541"/>
      <c r="C489" s="541"/>
      <c r="D489" s="600"/>
      <c r="E489" s="600"/>
      <c r="F489" s="541"/>
      <c r="G489" s="541"/>
      <c r="H489" s="541"/>
      <c r="I489" s="541"/>
      <c r="J489" s="541"/>
      <c r="K489" s="541"/>
      <c r="L489" s="541"/>
      <c r="M489" s="541"/>
      <c r="N489" s="541"/>
      <c r="O489" s="541"/>
      <c r="P489" s="541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2.75" customHeight="1" x14ac:dyDescent="0.2">
      <c r="A490" s="541"/>
      <c r="B490" s="541"/>
      <c r="C490" s="541"/>
      <c r="D490" s="600"/>
      <c r="E490" s="600"/>
      <c r="F490" s="541"/>
      <c r="G490" s="541"/>
      <c r="H490" s="541"/>
      <c r="I490" s="541"/>
      <c r="J490" s="541"/>
      <c r="K490" s="541"/>
      <c r="L490" s="541"/>
      <c r="M490" s="541"/>
      <c r="N490" s="541"/>
      <c r="O490" s="541"/>
      <c r="P490" s="541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2.75" customHeight="1" x14ac:dyDescent="0.2">
      <c r="A491" s="541"/>
      <c r="B491" s="541"/>
      <c r="C491" s="541"/>
      <c r="D491" s="600"/>
      <c r="E491" s="600"/>
      <c r="F491" s="541"/>
      <c r="G491" s="541"/>
      <c r="H491" s="541"/>
      <c r="I491" s="541"/>
      <c r="J491" s="541"/>
      <c r="K491" s="541"/>
      <c r="L491" s="541"/>
      <c r="M491" s="541"/>
      <c r="N491" s="541"/>
      <c r="O491" s="541"/>
      <c r="P491" s="541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2.75" customHeight="1" x14ac:dyDescent="0.2">
      <c r="A492" s="541"/>
      <c r="B492" s="541"/>
      <c r="C492" s="541"/>
      <c r="D492" s="600"/>
      <c r="E492" s="600"/>
      <c r="F492" s="541"/>
      <c r="G492" s="541"/>
      <c r="H492" s="541"/>
      <c r="I492" s="541"/>
      <c r="J492" s="541"/>
      <c r="K492" s="541"/>
      <c r="L492" s="541"/>
      <c r="M492" s="541"/>
      <c r="N492" s="541"/>
      <c r="O492" s="541"/>
      <c r="P492" s="541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2.75" customHeight="1" x14ac:dyDescent="0.2">
      <c r="A493" s="541"/>
      <c r="B493" s="541"/>
      <c r="C493" s="541"/>
      <c r="D493" s="600"/>
      <c r="E493" s="600"/>
      <c r="F493" s="541"/>
      <c r="G493" s="541"/>
      <c r="H493" s="541"/>
      <c r="I493" s="541"/>
      <c r="J493" s="541"/>
      <c r="K493" s="541"/>
      <c r="L493" s="541"/>
      <c r="M493" s="541"/>
      <c r="N493" s="541"/>
      <c r="O493" s="541"/>
      <c r="P493" s="541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2.75" customHeight="1" x14ac:dyDescent="0.2">
      <c r="A494" s="541"/>
      <c r="B494" s="541"/>
      <c r="C494" s="541"/>
      <c r="D494" s="600"/>
      <c r="E494" s="600"/>
      <c r="F494" s="541"/>
      <c r="G494" s="541"/>
      <c r="H494" s="541"/>
      <c r="I494" s="541"/>
      <c r="J494" s="541"/>
      <c r="K494" s="541"/>
      <c r="L494" s="541"/>
      <c r="M494" s="541"/>
      <c r="N494" s="541"/>
      <c r="O494" s="541"/>
      <c r="P494" s="541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2.75" customHeight="1" x14ac:dyDescent="0.2">
      <c r="A495" s="541"/>
      <c r="B495" s="541"/>
      <c r="C495" s="541"/>
      <c r="D495" s="600"/>
      <c r="E495" s="600"/>
      <c r="F495" s="541"/>
      <c r="G495" s="541"/>
      <c r="H495" s="541"/>
      <c r="I495" s="541"/>
      <c r="J495" s="541"/>
      <c r="K495" s="541"/>
      <c r="L495" s="541"/>
      <c r="M495" s="541"/>
      <c r="N495" s="541"/>
      <c r="O495" s="541"/>
      <c r="P495" s="541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2.75" customHeight="1" x14ac:dyDescent="0.2">
      <c r="A496" s="541"/>
      <c r="B496" s="541"/>
      <c r="C496" s="541"/>
      <c r="D496" s="600"/>
      <c r="E496" s="600"/>
      <c r="F496" s="541"/>
      <c r="G496" s="541"/>
      <c r="H496" s="541"/>
      <c r="I496" s="541"/>
      <c r="J496" s="541"/>
      <c r="K496" s="541"/>
      <c r="L496" s="541"/>
      <c r="M496" s="541"/>
      <c r="N496" s="541"/>
      <c r="O496" s="541"/>
      <c r="P496" s="541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2.75" customHeight="1" x14ac:dyDescent="0.2">
      <c r="A497" s="541"/>
      <c r="B497" s="541"/>
      <c r="C497" s="541"/>
      <c r="D497" s="600"/>
      <c r="E497" s="600"/>
      <c r="F497" s="541"/>
      <c r="G497" s="541"/>
      <c r="H497" s="541"/>
      <c r="I497" s="541"/>
      <c r="J497" s="541"/>
      <c r="K497" s="541"/>
      <c r="L497" s="541"/>
      <c r="M497" s="541"/>
      <c r="N497" s="541"/>
      <c r="O497" s="541"/>
      <c r="P497" s="541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2.75" customHeight="1" x14ac:dyDescent="0.2">
      <c r="A498" s="541"/>
      <c r="B498" s="541"/>
      <c r="C498" s="541"/>
      <c r="D498" s="600"/>
      <c r="E498" s="600"/>
      <c r="F498" s="541"/>
      <c r="G498" s="541"/>
      <c r="H498" s="541"/>
      <c r="I498" s="541"/>
      <c r="J498" s="541"/>
      <c r="K498" s="541"/>
      <c r="L498" s="541"/>
      <c r="M498" s="541"/>
      <c r="N498" s="541"/>
      <c r="O498" s="541"/>
      <c r="P498" s="541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2.75" customHeight="1" x14ac:dyDescent="0.2">
      <c r="A499" s="541"/>
      <c r="B499" s="541"/>
      <c r="C499" s="541"/>
      <c r="D499" s="600"/>
      <c r="E499" s="600"/>
      <c r="F499" s="541"/>
      <c r="G499" s="541"/>
      <c r="H499" s="541"/>
      <c r="I499" s="541"/>
      <c r="J499" s="541"/>
      <c r="K499" s="541"/>
      <c r="L499" s="541"/>
      <c r="M499" s="541"/>
      <c r="N499" s="541"/>
      <c r="O499" s="541"/>
      <c r="P499" s="541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2.75" customHeight="1" x14ac:dyDescent="0.2">
      <c r="A500" s="541"/>
      <c r="B500" s="541"/>
      <c r="C500" s="541"/>
      <c r="D500" s="600"/>
      <c r="E500" s="600"/>
      <c r="F500" s="541"/>
      <c r="G500" s="541"/>
      <c r="H500" s="541"/>
      <c r="I500" s="541"/>
      <c r="J500" s="541"/>
      <c r="K500" s="541"/>
      <c r="L500" s="541"/>
      <c r="M500" s="541"/>
      <c r="N500" s="541"/>
      <c r="O500" s="541"/>
      <c r="P500" s="541"/>
      <c r="Q500" s="541"/>
      <c r="R500" s="541"/>
      <c r="S500" s="541"/>
      <c r="T500" s="541"/>
      <c r="U500" s="541"/>
      <c r="V500" s="541"/>
      <c r="W500" s="541"/>
      <c r="X500" s="541"/>
      <c r="Y500" s="541"/>
      <c r="Z500" s="541"/>
    </row>
    <row r="501" spans="1:26" ht="12.75" customHeight="1" x14ac:dyDescent="0.2">
      <c r="A501" s="541"/>
      <c r="B501" s="541"/>
      <c r="C501" s="541"/>
      <c r="D501" s="600"/>
      <c r="E501" s="600"/>
      <c r="F501" s="541"/>
      <c r="G501" s="541"/>
      <c r="H501" s="541"/>
      <c r="I501" s="541"/>
      <c r="J501" s="541"/>
      <c r="K501" s="541"/>
      <c r="L501" s="541"/>
      <c r="M501" s="541"/>
      <c r="N501" s="541"/>
      <c r="O501" s="541"/>
      <c r="P501" s="541"/>
      <c r="Q501" s="541"/>
      <c r="R501" s="541"/>
      <c r="S501" s="541"/>
      <c r="T501" s="541"/>
      <c r="U501" s="541"/>
      <c r="V501" s="541"/>
      <c r="W501" s="541"/>
      <c r="X501" s="541"/>
      <c r="Y501" s="541"/>
      <c r="Z501" s="541"/>
    </row>
    <row r="502" spans="1:26" ht="12.75" customHeight="1" x14ac:dyDescent="0.2">
      <c r="A502" s="541"/>
      <c r="B502" s="541"/>
      <c r="C502" s="541"/>
      <c r="D502" s="600"/>
      <c r="E502" s="600"/>
      <c r="F502" s="541"/>
      <c r="G502" s="541"/>
      <c r="H502" s="541"/>
      <c r="I502" s="541"/>
      <c r="J502" s="541"/>
      <c r="K502" s="541"/>
      <c r="L502" s="541"/>
      <c r="M502" s="541"/>
      <c r="N502" s="541"/>
      <c r="O502" s="541"/>
      <c r="P502" s="541"/>
      <c r="Q502" s="541"/>
      <c r="R502" s="541"/>
      <c r="S502" s="541"/>
      <c r="T502" s="541"/>
      <c r="U502" s="541"/>
      <c r="V502" s="541"/>
      <c r="W502" s="541"/>
      <c r="X502" s="541"/>
      <c r="Y502" s="541"/>
      <c r="Z502" s="541"/>
    </row>
    <row r="503" spans="1:26" ht="12.75" customHeight="1" x14ac:dyDescent="0.2">
      <c r="A503" s="541"/>
      <c r="B503" s="541"/>
      <c r="C503" s="541"/>
      <c r="D503" s="600"/>
      <c r="E503" s="600"/>
      <c r="F503" s="541"/>
      <c r="G503" s="541"/>
      <c r="H503" s="541"/>
      <c r="I503" s="541"/>
      <c r="J503" s="541"/>
      <c r="K503" s="541"/>
      <c r="L503" s="541"/>
      <c r="M503" s="541"/>
      <c r="N503" s="541"/>
      <c r="O503" s="541"/>
      <c r="P503" s="541"/>
      <c r="Q503" s="541"/>
      <c r="R503" s="541"/>
      <c r="S503" s="541"/>
      <c r="T503" s="541"/>
      <c r="U503" s="541"/>
      <c r="V503" s="541"/>
      <c r="W503" s="541"/>
      <c r="X503" s="541"/>
      <c r="Y503" s="541"/>
      <c r="Z503" s="541"/>
    </row>
    <row r="504" spans="1:26" ht="12.75" customHeight="1" x14ac:dyDescent="0.2">
      <c r="A504" s="541"/>
      <c r="B504" s="541"/>
      <c r="C504" s="541"/>
      <c r="D504" s="600"/>
      <c r="E504" s="600"/>
      <c r="F504" s="541"/>
      <c r="G504" s="541"/>
      <c r="H504" s="541"/>
      <c r="I504" s="541"/>
      <c r="J504" s="541"/>
      <c r="K504" s="541"/>
      <c r="L504" s="541"/>
      <c r="M504" s="541"/>
      <c r="N504" s="541"/>
      <c r="O504" s="541"/>
      <c r="P504" s="541"/>
      <c r="Q504" s="541"/>
      <c r="R504" s="541"/>
      <c r="S504" s="541"/>
      <c r="T504" s="541"/>
      <c r="U504" s="541"/>
      <c r="V504" s="541"/>
      <c r="W504" s="541"/>
      <c r="X504" s="541"/>
      <c r="Y504" s="541"/>
      <c r="Z504" s="541"/>
    </row>
    <row r="505" spans="1:26" ht="12.75" customHeight="1" x14ac:dyDescent="0.2">
      <c r="A505" s="541"/>
      <c r="B505" s="541"/>
      <c r="C505" s="541"/>
      <c r="D505" s="600"/>
      <c r="E505" s="600"/>
      <c r="F505" s="541"/>
      <c r="G505" s="541"/>
      <c r="H505" s="541"/>
      <c r="I505" s="541"/>
      <c r="J505" s="541"/>
      <c r="K505" s="541"/>
      <c r="L505" s="541"/>
      <c r="M505" s="541"/>
      <c r="N505" s="541"/>
      <c r="O505" s="541"/>
      <c r="P505" s="541"/>
      <c r="Q505" s="541"/>
      <c r="R505" s="541"/>
      <c r="S505" s="541"/>
      <c r="T505" s="541"/>
      <c r="U505" s="541"/>
      <c r="V505" s="541"/>
      <c r="W505" s="541"/>
      <c r="X505" s="541"/>
      <c r="Y505" s="541"/>
      <c r="Z505" s="541"/>
    </row>
    <row r="506" spans="1:26" ht="12.75" customHeight="1" x14ac:dyDescent="0.2">
      <c r="A506" s="541"/>
      <c r="B506" s="541"/>
      <c r="C506" s="541"/>
      <c r="D506" s="600"/>
      <c r="E506" s="600"/>
      <c r="F506" s="541"/>
      <c r="G506" s="541"/>
      <c r="H506" s="541"/>
      <c r="I506" s="541"/>
      <c r="J506" s="541"/>
      <c r="K506" s="541"/>
      <c r="L506" s="541"/>
      <c r="M506" s="541"/>
      <c r="N506" s="541"/>
      <c r="O506" s="541"/>
      <c r="P506" s="541"/>
      <c r="Q506" s="541"/>
      <c r="R506" s="541"/>
      <c r="S506" s="541"/>
      <c r="T506" s="541"/>
      <c r="U506" s="541"/>
      <c r="V506" s="541"/>
      <c r="W506" s="541"/>
      <c r="X506" s="541"/>
      <c r="Y506" s="541"/>
      <c r="Z506" s="541"/>
    </row>
    <row r="507" spans="1:26" ht="12.75" customHeight="1" x14ac:dyDescent="0.2">
      <c r="A507" s="541"/>
      <c r="B507" s="541"/>
      <c r="C507" s="541"/>
      <c r="D507" s="600"/>
      <c r="E507" s="600"/>
      <c r="F507" s="541"/>
      <c r="G507" s="541"/>
      <c r="H507" s="541"/>
      <c r="I507" s="541"/>
      <c r="J507" s="541"/>
      <c r="K507" s="541"/>
      <c r="L507" s="541"/>
      <c r="M507" s="541"/>
      <c r="N507" s="541"/>
      <c r="O507" s="541"/>
      <c r="P507" s="541"/>
      <c r="Q507" s="541"/>
      <c r="R507" s="541"/>
      <c r="S507" s="541"/>
      <c r="T507" s="541"/>
      <c r="U507" s="541"/>
      <c r="V507" s="541"/>
      <c r="W507" s="541"/>
      <c r="X507" s="541"/>
      <c r="Y507" s="541"/>
      <c r="Z507" s="541"/>
    </row>
    <row r="508" spans="1:26" ht="12.75" customHeight="1" x14ac:dyDescent="0.2">
      <c r="A508" s="541"/>
      <c r="B508" s="541"/>
      <c r="C508" s="541"/>
      <c r="D508" s="600"/>
      <c r="E508" s="600"/>
      <c r="F508" s="541"/>
      <c r="G508" s="541"/>
      <c r="H508" s="541"/>
      <c r="I508" s="541"/>
      <c r="J508" s="541"/>
      <c r="K508" s="541"/>
      <c r="L508" s="541"/>
      <c r="M508" s="541"/>
      <c r="N508" s="541"/>
      <c r="O508" s="541"/>
      <c r="P508" s="541"/>
      <c r="Q508" s="541"/>
      <c r="R508" s="541"/>
      <c r="S508" s="541"/>
      <c r="T508" s="541"/>
      <c r="U508" s="541"/>
      <c r="V508" s="541"/>
      <c r="W508" s="541"/>
      <c r="X508" s="541"/>
      <c r="Y508" s="541"/>
      <c r="Z508" s="541"/>
    </row>
    <row r="509" spans="1:26" ht="12.75" customHeight="1" x14ac:dyDescent="0.2">
      <c r="A509" s="541"/>
      <c r="B509" s="541"/>
      <c r="C509" s="541"/>
      <c r="D509" s="600"/>
      <c r="E509" s="600"/>
      <c r="F509" s="541"/>
      <c r="G509" s="541"/>
      <c r="H509" s="541"/>
      <c r="I509" s="541"/>
      <c r="J509" s="541"/>
      <c r="K509" s="541"/>
      <c r="L509" s="541"/>
      <c r="M509" s="541"/>
      <c r="N509" s="541"/>
      <c r="O509" s="541"/>
      <c r="P509" s="541"/>
      <c r="Q509" s="541"/>
      <c r="R509" s="541"/>
      <c r="S509" s="541"/>
      <c r="T509" s="541"/>
      <c r="U509" s="541"/>
      <c r="V509" s="541"/>
      <c r="W509" s="541"/>
      <c r="X509" s="541"/>
      <c r="Y509" s="541"/>
      <c r="Z509" s="541"/>
    </row>
    <row r="510" spans="1:26" ht="12.75" customHeight="1" x14ac:dyDescent="0.2">
      <c r="A510" s="541"/>
      <c r="B510" s="541"/>
      <c r="C510" s="541"/>
      <c r="D510" s="600"/>
      <c r="E510" s="600"/>
      <c r="F510" s="541"/>
      <c r="G510" s="541"/>
      <c r="H510" s="541"/>
      <c r="I510" s="541"/>
      <c r="J510" s="541"/>
      <c r="K510" s="541"/>
      <c r="L510" s="541"/>
      <c r="M510" s="541"/>
      <c r="N510" s="541"/>
      <c r="O510" s="541"/>
      <c r="P510" s="541"/>
      <c r="Q510" s="541"/>
      <c r="R510" s="541"/>
      <c r="S510" s="541"/>
      <c r="T510" s="541"/>
      <c r="U510" s="541"/>
      <c r="V510" s="541"/>
      <c r="W510" s="541"/>
      <c r="X510" s="541"/>
      <c r="Y510" s="541"/>
      <c r="Z510" s="541"/>
    </row>
    <row r="511" spans="1:26" ht="12.75" customHeight="1" x14ac:dyDescent="0.2">
      <c r="A511" s="541"/>
      <c r="B511" s="541"/>
      <c r="C511" s="541"/>
      <c r="D511" s="600"/>
      <c r="E511" s="600"/>
      <c r="F511" s="541"/>
      <c r="G511" s="541"/>
      <c r="H511" s="541"/>
      <c r="I511" s="541"/>
      <c r="J511" s="541"/>
      <c r="K511" s="541"/>
      <c r="L511" s="541"/>
      <c r="M511" s="541"/>
      <c r="N511" s="541"/>
      <c r="O511" s="541"/>
      <c r="P511" s="541"/>
      <c r="Q511" s="541"/>
      <c r="R511" s="541"/>
      <c r="S511" s="541"/>
      <c r="T511" s="541"/>
      <c r="U511" s="541"/>
      <c r="V511" s="541"/>
      <c r="W511" s="541"/>
      <c r="X511" s="541"/>
      <c r="Y511" s="541"/>
      <c r="Z511" s="541"/>
    </row>
    <row r="512" spans="1:26" ht="12.75" customHeight="1" x14ac:dyDescent="0.2">
      <c r="A512" s="541"/>
      <c r="B512" s="541"/>
      <c r="C512" s="541"/>
      <c r="D512" s="600"/>
      <c r="E512" s="600"/>
      <c r="F512" s="541"/>
      <c r="G512" s="541"/>
      <c r="H512" s="541"/>
      <c r="I512" s="541"/>
      <c r="J512" s="541"/>
      <c r="K512" s="541"/>
      <c r="L512" s="541"/>
      <c r="M512" s="541"/>
      <c r="N512" s="541"/>
      <c r="O512" s="541"/>
      <c r="P512" s="541"/>
      <c r="Q512" s="541"/>
      <c r="R512" s="541"/>
      <c r="S512" s="541"/>
      <c r="T512" s="541"/>
      <c r="U512" s="541"/>
      <c r="V512" s="541"/>
      <c r="W512" s="541"/>
      <c r="X512" s="541"/>
      <c r="Y512" s="541"/>
      <c r="Z512" s="541"/>
    </row>
    <row r="513" spans="1:26" ht="12.75" customHeight="1" x14ac:dyDescent="0.2">
      <c r="A513" s="541"/>
      <c r="B513" s="541"/>
      <c r="C513" s="541"/>
      <c r="D513" s="600"/>
      <c r="E513" s="600"/>
      <c r="F513" s="541"/>
      <c r="G513" s="541"/>
      <c r="H513" s="541"/>
      <c r="I513" s="541"/>
      <c r="J513" s="541"/>
      <c r="K513" s="541"/>
      <c r="L513" s="541"/>
      <c r="M513" s="541"/>
      <c r="N513" s="541"/>
      <c r="O513" s="541"/>
      <c r="P513" s="541"/>
      <c r="Q513" s="541"/>
      <c r="R513" s="541"/>
      <c r="S513" s="541"/>
      <c r="T513" s="541"/>
      <c r="U513" s="541"/>
      <c r="V513" s="541"/>
      <c r="W513" s="541"/>
      <c r="X513" s="541"/>
      <c r="Y513" s="541"/>
      <c r="Z513" s="541"/>
    </row>
    <row r="514" spans="1:26" ht="12.75" customHeight="1" x14ac:dyDescent="0.2">
      <c r="A514" s="541"/>
      <c r="B514" s="541"/>
      <c r="C514" s="541"/>
      <c r="D514" s="600"/>
      <c r="E514" s="600"/>
      <c r="F514" s="541"/>
      <c r="G514" s="541"/>
      <c r="H514" s="541"/>
      <c r="I514" s="541"/>
      <c r="J514" s="541"/>
      <c r="K514" s="541"/>
      <c r="L514" s="541"/>
      <c r="M514" s="541"/>
      <c r="N514" s="541"/>
      <c r="O514" s="541"/>
      <c r="P514" s="541"/>
      <c r="Q514" s="541"/>
      <c r="R514" s="541"/>
      <c r="S514" s="541"/>
      <c r="T514" s="541"/>
      <c r="U514" s="541"/>
      <c r="V514" s="541"/>
      <c r="W514" s="541"/>
      <c r="X514" s="541"/>
      <c r="Y514" s="541"/>
      <c r="Z514" s="541"/>
    </row>
    <row r="515" spans="1:26" ht="12.75" customHeight="1" x14ac:dyDescent="0.2">
      <c r="A515" s="541"/>
      <c r="B515" s="541"/>
      <c r="C515" s="541"/>
      <c r="D515" s="600"/>
      <c r="E515" s="600"/>
      <c r="F515" s="541"/>
      <c r="G515" s="541"/>
      <c r="H515" s="541"/>
      <c r="I515" s="541"/>
      <c r="J515" s="541"/>
      <c r="K515" s="541"/>
      <c r="L515" s="541"/>
      <c r="M515" s="541"/>
      <c r="N515" s="541"/>
      <c r="O515" s="541"/>
      <c r="P515" s="541"/>
      <c r="Q515" s="541"/>
      <c r="R515" s="541"/>
      <c r="S515" s="541"/>
      <c r="T515" s="541"/>
      <c r="U515" s="541"/>
      <c r="V515" s="541"/>
      <c r="W515" s="541"/>
      <c r="X515" s="541"/>
      <c r="Y515" s="541"/>
      <c r="Z515" s="541"/>
    </row>
    <row r="516" spans="1:26" ht="12.75" customHeight="1" x14ac:dyDescent="0.2">
      <c r="A516" s="541"/>
      <c r="B516" s="541"/>
      <c r="C516" s="541"/>
      <c r="D516" s="600"/>
      <c r="E516" s="600"/>
      <c r="F516" s="541"/>
      <c r="G516" s="541"/>
      <c r="H516" s="541"/>
      <c r="I516" s="541"/>
      <c r="J516" s="541"/>
      <c r="K516" s="541"/>
      <c r="L516" s="541"/>
      <c r="M516" s="541"/>
      <c r="N516" s="541"/>
      <c r="O516" s="541"/>
      <c r="P516" s="541"/>
      <c r="Q516" s="541"/>
      <c r="R516" s="541"/>
      <c r="S516" s="541"/>
      <c r="T516" s="541"/>
      <c r="U516" s="541"/>
      <c r="V516" s="541"/>
      <c r="W516" s="541"/>
      <c r="X516" s="541"/>
      <c r="Y516" s="541"/>
      <c r="Z516" s="541"/>
    </row>
    <row r="517" spans="1:26" ht="12.75" customHeight="1" x14ac:dyDescent="0.2">
      <c r="A517" s="541"/>
      <c r="B517" s="541"/>
      <c r="C517" s="541"/>
      <c r="D517" s="600"/>
      <c r="E517" s="600"/>
      <c r="F517" s="541"/>
      <c r="G517" s="541"/>
      <c r="H517" s="541"/>
      <c r="I517" s="541"/>
      <c r="J517" s="541"/>
      <c r="K517" s="541"/>
      <c r="L517" s="541"/>
      <c r="M517" s="541"/>
      <c r="N517" s="541"/>
      <c r="O517" s="541"/>
      <c r="P517" s="541"/>
      <c r="Q517" s="541"/>
      <c r="R517" s="541"/>
      <c r="S517" s="541"/>
      <c r="T517" s="541"/>
      <c r="U517" s="541"/>
      <c r="V517" s="541"/>
      <c r="W517" s="541"/>
      <c r="X517" s="541"/>
      <c r="Y517" s="541"/>
      <c r="Z517" s="541"/>
    </row>
    <row r="518" spans="1:26" ht="12.75" customHeight="1" x14ac:dyDescent="0.2">
      <c r="A518" s="541"/>
      <c r="B518" s="541"/>
      <c r="C518" s="541"/>
      <c r="D518" s="600"/>
      <c r="E518" s="600"/>
      <c r="F518" s="541"/>
      <c r="G518" s="541"/>
      <c r="H518" s="541"/>
      <c r="I518" s="541"/>
      <c r="J518" s="541"/>
      <c r="K518" s="541"/>
      <c r="L518" s="541"/>
      <c r="M518" s="541"/>
      <c r="N518" s="541"/>
      <c r="O518" s="541"/>
      <c r="P518" s="541"/>
      <c r="Q518" s="541"/>
      <c r="R518" s="541"/>
      <c r="S518" s="541"/>
      <c r="T518" s="541"/>
      <c r="U518" s="541"/>
      <c r="V518" s="541"/>
      <c r="W518" s="541"/>
      <c r="X518" s="541"/>
      <c r="Y518" s="541"/>
      <c r="Z518" s="541"/>
    </row>
    <row r="519" spans="1:26" ht="12.75" customHeight="1" x14ac:dyDescent="0.2">
      <c r="A519" s="541"/>
      <c r="B519" s="541"/>
      <c r="C519" s="541"/>
      <c r="D519" s="600"/>
      <c r="E519" s="600"/>
      <c r="F519" s="541"/>
      <c r="G519" s="541"/>
      <c r="H519" s="541"/>
      <c r="I519" s="541"/>
      <c r="J519" s="541"/>
      <c r="K519" s="541"/>
      <c r="L519" s="541"/>
      <c r="M519" s="541"/>
      <c r="N519" s="541"/>
      <c r="O519" s="541"/>
      <c r="P519" s="541"/>
      <c r="Q519" s="541"/>
      <c r="R519" s="541"/>
      <c r="S519" s="541"/>
      <c r="T519" s="541"/>
      <c r="U519" s="541"/>
      <c r="V519" s="541"/>
      <c r="W519" s="541"/>
      <c r="X519" s="541"/>
      <c r="Y519" s="541"/>
      <c r="Z519" s="541"/>
    </row>
    <row r="520" spans="1:26" ht="12.75" customHeight="1" x14ac:dyDescent="0.2">
      <c r="A520" s="541"/>
      <c r="B520" s="541"/>
      <c r="C520" s="541"/>
      <c r="D520" s="600"/>
      <c r="E520" s="600"/>
      <c r="F520" s="541"/>
      <c r="G520" s="541"/>
      <c r="H520" s="541"/>
      <c r="I520" s="541"/>
      <c r="J520" s="541"/>
      <c r="K520" s="541"/>
      <c r="L520" s="541"/>
      <c r="M520" s="541"/>
      <c r="N520" s="541"/>
      <c r="O520" s="541"/>
      <c r="P520" s="541"/>
      <c r="Q520" s="541"/>
      <c r="R520" s="541"/>
      <c r="S520" s="541"/>
      <c r="T520" s="541"/>
      <c r="U520" s="541"/>
      <c r="V520" s="541"/>
      <c r="W520" s="541"/>
      <c r="X520" s="541"/>
      <c r="Y520" s="541"/>
      <c r="Z520" s="541"/>
    </row>
    <row r="521" spans="1:26" ht="12.75" customHeight="1" x14ac:dyDescent="0.2">
      <c r="A521" s="541"/>
      <c r="B521" s="541"/>
      <c r="C521" s="541"/>
      <c r="D521" s="600"/>
      <c r="E521" s="600"/>
      <c r="F521" s="541"/>
      <c r="G521" s="541"/>
      <c r="H521" s="541"/>
      <c r="I521" s="541"/>
      <c r="J521" s="541"/>
      <c r="K521" s="541"/>
      <c r="L521" s="541"/>
      <c r="M521" s="541"/>
      <c r="N521" s="541"/>
      <c r="O521" s="541"/>
      <c r="P521" s="541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2.75" customHeight="1" x14ac:dyDescent="0.2">
      <c r="A522" s="541"/>
      <c r="B522" s="541"/>
      <c r="C522" s="541"/>
      <c r="D522" s="600"/>
      <c r="E522" s="600"/>
      <c r="F522" s="541"/>
      <c r="G522" s="541"/>
      <c r="H522" s="541"/>
      <c r="I522" s="541"/>
      <c r="J522" s="541"/>
      <c r="K522" s="541"/>
      <c r="L522" s="541"/>
      <c r="M522" s="541"/>
      <c r="N522" s="541"/>
      <c r="O522" s="541"/>
      <c r="P522" s="541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2.75" customHeight="1" x14ac:dyDescent="0.2">
      <c r="A523" s="541"/>
      <c r="B523" s="541"/>
      <c r="C523" s="541"/>
      <c r="D523" s="600"/>
      <c r="E523" s="600"/>
      <c r="F523" s="541"/>
      <c r="G523" s="541"/>
      <c r="H523" s="541"/>
      <c r="I523" s="541"/>
      <c r="J523" s="541"/>
      <c r="K523" s="541"/>
      <c r="L523" s="541"/>
      <c r="M523" s="541"/>
      <c r="N523" s="541"/>
      <c r="O523" s="541"/>
      <c r="P523" s="541"/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2.75" customHeight="1" x14ac:dyDescent="0.2">
      <c r="A524" s="541"/>
      <c r="B524" s="541"/>
      <c r="C524" s="541"/>
      <c r="D524" s="600"/>
      <c r="E524" s="600"/>
      <c r="F524" s="541"/>
      <c r="G524" s="541"/>
      <c r="H524" s="541"/>
      <c r="I524" s="541"/>
      <c r="J524" s="541"/>
      <c r="K524" s="541"/>
      <c r="L524" s="541"/>
      <c r="M524" s="541"/>
      <c r="N524" s="541"/>
      <c r="O524" s="541"/>
      <c r="P524" s="541"/>
      <c r="Q524" s="541"/>
      <c r="R524" s="541"/>
      <c r="S524" s="541"/>
      <c r="T524" s="541"/>
      <c r="U524" s="541"/>
      <c r="V524" s="541"/>
      <c r="W524" s="541"/>
      <c r="X524" s="541"/>
      <c r="Y524" s="541"/>
      <c r="Z524" s="541"/>
    </row>
    <row r="525" spans="1:26" ht="12.75" customHeight="1" x14ac:dyDescent="0.2">
      <c r="A525" s="541"/>
      <c r="B525" s="541"/>
      <c r="C525" s="541"/>
      <c r="D525" s="600"/>
      <c r="E525" s="600"/>
      <c r="F525" s="541"/>
      <c r="G525" s="541"/>
      <c r="H525" s="541"/>
      <c r="I525" s="541"/>
      <c r="J525" s="541"/>
      <c r="K525" s="541"/>
      <c r="L525" s="541"/>
      <c r="M525" s="541"/>
      <c r="N525" s="541"/>
      <c r="O525" s="541"/>
      <c r="P525" s="541"/>
      <c r="Q525" s="541"/>
      <c r="R525" s="541"/>
      <c r="S525" s="541"/>
      <c r="T525" s="541"/>
      <c r="U525" s="541"/>
      <c r="V525" s="541"/>
      <c r="W525" s="541"/>
      <c r="X525" s="541"/>
      <c r="Y525" s="541"/>
      <c r="Z525" s="541"/>
    </row>
    <row r="526" spans="1:26" ht="12.75" customHeight="1" x14ac:dyDescent="0.2">
      <c r="A526" s="541"/>
      <c r="B526" s="541"/>
      <c r="C526" s="541"/>
      <c r="D526" s="600"/>
      <c r="E526" s="600"/>
      <c r="F526" s="541"/>
      <c r="G526" s="541"/>
      <c r="H526" s="541"/>
      <c r="I526" s="541"/>
      <c r="J526" s="541"/>
      <c r="K526" s="541"/>
      <c r="L526" s="541"/>
      <c r="M526" s="541"/>
      <c r="N526" s="541"/>
      <c r="O526" s="541"/>
      <c r="P526" s="541"/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2.75" customHeight="1" x14ac:dyDescent="0.2">
      <c r="A527" s="541"/>
      <c r="B527" s="541"/>
      <c r="C527" s="541"/>
      <c r="D527" s="600"/>
      <c r="E527" s="600"/>
      <c r="F527" s="541"/>
      <c r="G527" s="541"/>
      <c r="H527" s="541"/>
      <c r="I527" s="541"/>
      <c r="J527" s="541"/>
      <c r="K527" s="541"/>
      <c r="L527" s="541"/>
      <c r="M527" s="541"/>
      <c r="N527" s="541"/>
      <c r="O527" s="541"/>
      <c r="P527" s="541"/>
      <c r="Q527" s="541"/>
      <c r="R527" s="541"/>
      <c r="S527" s="541"/>
      <c r="T527" s="541"/>
      <c r="U527" s="541"/>
      <c r="V527" s="541"/>
      <c r="W527" s="541"/>
      <c r="X527" s="541"/>
      <c r="Y527" s="541"/>
      <c r="Z527" s="541"/>
    </row>
    <row r="528" spans="1:26" ht="12.75" customHeight="1" x14ac:dyDescent="0.2">
      <c r="A528" s="541"/>
      <c r="B528" s="541"/>
      <c r="C528" s="541"/>
      <c r="D528" s="600"/>
      <c r="E528" s="600"/>
      <c r="F528" s="541"/>
      <c r="G528" s="541"/>
      <c r="H528" s="541"/>
      <c r="I528" s="541"/>
      <c r="J528" s="541"/>
      <c r="K528" s="541"/>
      <c r="L528" s="541"/>
      <c r="M528" s="541"/>
      <c r="N528" s="541"/>
      <c r="O528" s="541"/>
      <c r="P528" s="541"/>
      <c r="Q528" s="541"/>
      <c r="R528" s="541"/>
      <c r="S528" s="541"/>
      <c r="T528" s="541"/>
      <c r="U528" s="541"/>
      <c r="V528" s="541"/>
      <c r="W528" s="541"/>
      <c r="X528" s="541"/>
      <c r="Y528" s="541"/>
      <c r="Z528" s="541"/>
    </row>
    <row r="529" spans="1:26" ht="12.75" customHeight="1" x14ac:dyDescent="0.2">
      <c r="A529" s="541"/>
      <c r="B529" s="541"/>
      <c r="C529" s="541"/>
      <c r="D529" s="600"/>
      <c r="E529" s="600"/>
      <c r="F529" s="541"/>
      <c r="G529" s="541"/>
      <c r="H529" s="541"/>
      <c r="I529" s="541"/>
      <c r="J529" s="541"/>
      <c r="K529" s="541"/>
      <c r="L529" s="541"/>
      <c r="M529" s="541"/>
      <c r="N529" s="541"/>
      <c r="O529" s="541"/>
      <c r="P529" s="541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2.75" customHeight="1" x14ac:dyDescent="0.2">
      <c r="A530" s="541"/>
      <c r="B530" s="541"/>
      <c r="C530" s="541"/>
      <c r="D530" s="600"/>
      <c r="E530" s="600"/>
      <c r="F530" s="541"/>
      <c r="G530" s="541"/>
      <c r="H530" s="541"/>
      <c r="I530" s="541"/>
      <c r="J530" s="541"/>
      <c r="K530" s="541"/>
      <c r="L530" s="541"/>
      <c r="M530" s="541"/>
      <c r="N530" s="541"/>
      <c r="O530" s="541"/>
      <c r="P530" s="541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2.75" customHeight="1" x14ac:dyDescent="0.2">
      <c r="A531" s="541"/>
      <c r="B531" s="541"/>
      <c r="C531" s="541"/>
      <c r="D531" s="600"/>
      <c r="E531" s="600"/>
      <c r="F531" s="541"/>
      <c r="G531" s="541"/>
      <c r="H531" s="541"/>
      <c r="I531" s="541"/>
      <c r="J531" s="541"/>
      <c r="K531" s="541"/>
      <c r="L531" s="541"/>
      <c r="M531" s="541"/>
      <c r="N531" s="541"/>
      <c r="O531" s="541"/>
      <c r="P531" s="541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2.75" customHeight="1" x14ac:dyDescent="0.2">
      <c r="A532" s="541"/>
      <c r="B532" s="541"/>
      <c r="C532" s="541"/>
      <c r="D532" s="600"/>
      <c r="E532" s="600"/>
      <c r="F532" s="541"/>
      <c r="G532" s="541"/>
      <c r="H532" s="541"/>
      <c r="I532" s="541"/>
      <c r="J532" s="541"/>
      <c r="K532" s="541"/>
      <c r="L532" s="541"/>
      <c r="M532" s="541"/>
      <c r="N532" s="541"/>
      <c r="O532" s="541"/>
      <c r="P532" s="541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2.75" customHeight="1" x14ac:dyDescent="0.2">
      <c r="A533" s="541"/>
      <c r="B533" s="541"/>
      <c r="C533" s="541"/>
      <c r="D533" s="600"/>
      <c r="E533" s="600"/>
      <c r="F533" s="541"/>
      <c r="G533" s="541"/>
      <c r="H533" s="541"/>
      <c r="I533" s="541"/>
      <c r="J533" s="541"/>
      <c r="K533" s="541"/>
      <c r="L533" s="541"/>
      <c r="M533" s="541"/>
      <c r="N533" s="541"/>
      <c r="O533" s="541"/>
      <c r="P533" s="541"/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2.75" customHeight="1" x14ac:dyDescent="0.2">
      <c r="A534" s="541"/>
      <c r="B534" s="541"/>
      <c r="C534" s="541"/>
      <c r="D534" s="600"/>
      <c r="E534" s="600"/>
      <c r="F534" s="541"/>
      <c r="G534" s="541"/>
      <c r="H534" s="541"/>
      <c r="I534" s="541"/>
      <c r="J534" s="541"/>
      <c r="K534" s="541"/>
      <c r="L534" s="541"/>
      <c r="M534" s="541"/>
      <c r="N534" s="541"/>
      <c r="O534" s="541"/>
      <c r="P534" s="541"/>
      <c r="Q534" s="541"/>
      <c r="R534" s="541"/>
      <c r="S534" s="541"/>
      <c r="T534" s="541"/>
      <c r="U534" s="541"/>
      <c r="V534" s="541"/>
      <c r="W534" s="541"/>
      <c r="X534" s="541"/>
      <c r="Y534" s="541"/>
      <c r="Z534" s="541"/>
    </row>
    <row r="535" spans="1:26" ht="12.75" customHeight="1" x14ac:dyDescent="0.2">
      <c r="A535" s="541"/>
      <c r="B535" s="541"/>
      <c r="C535" s="541"/>
      <c r="D535" s="600"/>
      <c r="E535" s="600"/>
      <c r="F535" s="541"/>
      <c r="G535" s="541"/>
      <c r="H535" s="541"/>
      <c r="I535" s="541"/>
      <c r="J535" s="541"/>
      <c r="K535" s="541"/>
      <c r="L535" s="541"/>
      <c r="M535" s="541"/>
      <c r="N535" s="541"/>
      <c r="O535" s="541"/>
      <c r="P535" s="541"/>
      <c r="Q535" s="541"/>
      <c r="R535" s="541"/>
      <c r="S535" s="541"/>
      <c r="T535" s="541"/>
      <c r="U535" s="541"/>
      <c r="V535" s="541"/>
      <c r="W535" s="541"/>
      <c r="X535" s="541"/>
      <c r="Y535" s="541"/>
      <c r="Z535" s="541"/>
    </row>
    <row r="536" spans="1:26" ht="12.75" customHeight="1" x14ac:dyDescent="0.2">
      <c r="A536" s="541"/>
      <c r="B536" s="541"/>
      <c r="C536" s="541"/>
      <c r="D536" s="600"/>
      <c r="E536" s="600"/>
      <c r="F536" s="541"/>
      <c r="G536" s="541"/>
      <c r="H536" s="541"/>
      <c r="I536" s="541"/>
      <c r="J536" s="541"/>
      <c r="K536" s="541"/>
      <c r="L536" s="541"/>
      <c r="M536" s="541"/>
      <c r="N536" s="541"/>
      <c r="O536" s="541"/>
      <c r="P536" s="541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2.75" customHeight="1" x14ac:dyDescent="0.2">
      <c r="A537" s="541"/>
      <c r="B537" s="541"/>
      <c r="C537" s="541"/>
      <c r="D537" s="600"/>
      <c r="E537" s="600"/>
      <c r="F537" s="541"/>
      <c r="G537" s="541"/>
      <c r="H537" s="541"/>
      <c r="I537" s="541"/>
      <c r="J537" s="541"/>
      <c r="K537" s="541"/>
      <c r="L537" s="541"/>
      <c r="M537" s="541"/>
      <c r="N537" s="541"/>
      <c r="O537" s="541"/>
      <c r="P537" s="541"/>
      <c r="Q537" s="541"/>
      <c r="R537" s="541"/>
      <c r="S537" s="541"/>
      <c r="T537" s="541"/>
      <c r="U537" s="541"/>
      <c r="V537" s="541"/>
      <c r="W537" s="541"/>
      <c r="X537" s="541"/>
      <c r="Y537" s="541"/>
      <c r="Z537" s="541"/>
    </row>
    <row r="538" spans="1:26" ht="12.75" customHeight="1" x14ac:dyDescent="0.2">
      <c r="A538" s="541"/>
      <c r="B538" s="541"/>
      <c r="C538" s="541"/>
      <c r="D538" s="600"/>
      <c r="E538" s="600"/>
      <c r="F538" s="541"/>
      <c r="G538" s="541"/>
      <c r="H538" s="541"/>
      <c r="I538" s="541"/>
      <c r="J538" s="541"/>
      <c r="K538" s="541"/>
      <c r="L538" s="541"/>
      <c r="M538" s="541"/>
      <c r="N538" s="541"/>
      <c r="O538" s="541"/>
      <c r="P538" s="541"/>
      <c r="Q538" s="541"/>
      <c r="R538" s="541"/>
      <c r="S538" s="541"/>
      <c r="T538" s="541"/>
      <c r="U538" s="541"/>
      <c r="V538" s="541"/>
      <c r="W538" s="541"/>
      <c r="X538" s="541"/>
      <c r="Y538" s="541"/>
      <c r="Z538" s="541"/>
    </row>
    <row r="539" spans="1:26" ht="12.75" customHeight="1" x14ac:dyDescent="0.2">
      <c r="A539" s="541"/>
      <c r="B539" s="541"/>
      <c r="C539" s="541"/>
      <c r="D539" s="600"/>
      <c r="E539" s="600"/>
      <c r="F539" s="541"/>
      <c r="G539" s="541"/>
      <c r="H539" s="541"/>
      <c r="I539" s="541"/>
      <c r="J539" s="541"/>
      <c r="K539" s="541"/>
      <c r="L539" s="541"/>
      <c r="M539" s="541"/>
      <c r="N539" s="541"/>
      <c r="O539" s="541"/>
      <c r="P539" s="541"/>
      <c r="Q539" s="541"/>
      <c r="R539" s="541"/>
      <c r="S539" s="541"/>
      <c r="T539" s="541"/>
      <c r="U539" s="541"/>
      <c r="V539" s="541"/>
      <c r="W539" s="541"/>
      <c r="X539" s="541"/>
      <c r="Y539" s="541"/>
      <c r="Z539" s="541"/>
    </row>
    <row r="540" spans="1:26" ht="12.75" customHeight="1" x14ac:dyDescent="0.2">
      <c r="A540" s="541"/>
      <c r="B540" s="541"/>
      <c r="C540" s="541"/>
      <c r="D540" s="600"/>
      <c r="E540" s="600"/>
      <c r="F540" s="541"/>
      <c r="G540" s="541"/>
      <c r="H540" s="541"/>
      <c r="I540" s="541"/>
      <c r="J540" s="541"/>
      <c r="K540" s="541"/>
      <c r="L540" s="541"/>
      <c r="M540" s="541"/>
      <c r="N540" s="541"/>
      <c r="O540" s="541"/>
      <c r="P540" s="541"/>
      <c r="Q540" s="541"/>
      <c r="R540" s="541"/>
      <c r="S540" s="541"/>
      <c r="T540" s="541"/>
      <c r="U540" s="541"/>
      <c r="V540" s="541"/>
      <c r="W540" s="541"/>
      <c r="X540" s="541"/>
      <c r="Y540" s="541"/>
      <c r="Z540" s="541"/>
    </row>
    <row r="541" spans="1:26" ht="12.75" customHeight="1" x14ac:dyDescent="0.2">
      <c r="A541" s="541"/>
      <c r="B541" s="541"/>
      <c r="C541" s="541"/>
      <c r="D541" s="600"/>
      <c r="E541" s="600"/>
      <c r="F541" s="541"/>
      <c r="G541" s="541"/>
      <c r="H541" s="541"/>
      <c r="I541" s="541"/>
      <c r="J541" s="541"/>
      <c r="K541" s="541"/>
      <c r="L541" s="541"/>
      <c r="M541" s="541"/>
      <c r="N541" s="541"/>
      <c r="O541" s="541"/>
      <c r="P541" s="541"/>
      <c r="Q541" s="541"/>
      <c r="R541" s="541"/>
      <c r="S541" s="541"/>
      <c r="T541" s="541"/>
      <c r="U541" s="541"/>
      <c r="V541" s="541"/>
      <c r="W541" s="541"/>
      <c r="X541" s="541"/>
      <c r="Y541" s="541"/>
      <c r="Z541" s="541"/>
    </row>
    <row r="542" spans="1:26" ht="12.75" customHeight="1" x14ac:dyDescent="0.2">
      <c r="A542" s="541"/>
      <c r="B542" s="541"/>
      <c r="C542" s="541"/>
      <c r="D542" s="600"/>
      <c r="E542" s="600"/>
      <c r="F542" s="541"/>
      <c r="G542" s="541"/>
      <c r="H542" s="541"/>
      <c r="I542" s="541"/>
      <c r="J542" s="541"/>
      <c r="K542" s="541"/>
      <c r="L542" s="541"/>
      <c r="M542" s="541"/>
      <c r="N542" s="541"/>
      <c r="O542" s="541"/>
      <c r="P542" s="541"/>
      <c r="Q542" s="541"/>
      <c r="R542" s="541"/>
      <c r="S542" s="541"/>
      <c r="T542" s="541"/>
      <c r="U542" s="541"/>
      <c r="V542" s="541"/>
      <c r="W542" s="541"/>
      <c r="X542" s="541"/>
      <c r="Y542" s="541"/>
      <c r="Z542" s="541"/>
    </row>
    <row r="543" spans="1:26" ht="12.75" customHeight="1" x14ac:dyDescent="0.2">
      <c r="A543" s="541"/>
      <c r="B543" s="541"/>
      <c r="C543" s="541"/>
      <c r="D543" s="600"/>
      <c r="E543" s="600"/>
      <c r="F543" s="541"/>
      <c r="G543" s="541"/>
      <c r="H543" s="541"/>
      <c r="I543" s="541"/>
      <c r="J543" s="541"/>
      <c r="K543" s="541"/>
      <c r="L543" s="541"/>
      <c r="M543" s="541"/>
      <c r="N543" s="541"/>
      <c r="O543" s="541"/>
      <c r="P543" s="541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2.75" customHeight="1" x14ac:dyDescent="0.2">
      <c r="A544" s="541"/>
      <c r="B544" s="541"/>
      <c r="C544" s="541"/>
      <c r="D544" s="600"/>
      <c r="E544" s="600"/>
      <c r="F544" s="541"/>
      <c r="G544" s="541"/>
      <c r="H544" s="541"/>
      <c r="I544" s="541"/>
      <c r="J544" s="541"/>
      <c r="K544" s="541"/>
      <c r="L544" s="541"/>
      <c r="M544" s="541"/>
      <c r="N544" s="541"/>
      <c r="O544" s="541"/>
      <c r="P544" s="541"/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2.75" customHeight="1" x14ac:dyDescent="0.2">
      <c r="A545" s="541"/>
      <c r="B545" s="541"/>
      <c r="C545" s="541"/>
      <c r="D545" s="600"/>
      <c r="E545" s="600"/>
      <c r="F545" s="541"/>
      <c r="G545" s="541"/>
      <c r="H545" s="541"/>
      <c r="I545" s="541"/>
      <c r="J545" s="541"/>
      <c r="K545" s="541"/>
      <c r="L545" s="541"/>
      <c r="M545" s="541"/>
      <c r="N545" s="541"/>
      <c r="O545" s="541"/>
      <c r="P545" s="541"/>
      <c r="Q545" s="541"/>
      <c r="R545" s="541"/>
      <c r="S545" s="541"/>
      <c r="T545" s="541"/>
      <c r="U545" s="541"/>
      <c r="V545" s="541"/>
      <c r="W545" s="541"/>
      <c r="X545" s="541"/>
      <c r="Y545" s="541"/>
      <c r="Z545" s="541"/>
    </row>
    <row r="546" spans="1:26" ht="12.75" customHeight="1" x14ac:dyDescent="0.2">
      <c r="A546" s="541"/>
      <c r="B546" s="541"/>
      <c r="C546" s="541"/>
      <c r="D546" s="600"/>
      <c r="E546" s="600"/>
      <c r="F546" s="541"/>
      <c r="G546" s="541"/>
      <c r="H546" s="541"/>
      <c r="I546" s="541"/>
      <c r="J546" s="541"/>
      <c r="K546" s="541"/>
      <c r="L546" s="541"/>
      <c r="M546" s="541"/>
      <c r="N546" s="541"/>
      <c r="O546" s="541"/>
      <c r="P546" s="541"/>
      <c r="Q546" s="541"/>
      <c r="R546" s="541"/>
      <c r="S546" s="541"/>
      <c r="T546" s="541"/>
      <c r="U546" s="541"/>
      <c r="V546" s="541"/>
      <c r="W546" s="541"/>
      <c r="X546" s="541"/>
      <c r="Y546" s="541"/>
      <c r="Z546" s="541"/>
    </row>
    <row r="547" spans="1:26" ht="12.75" customHeight="1" x14ac:dyDescent="0.2">
      <c r="A547" s="541"/>
      <c r="B547" s="541"/>
      <c r="C547" s="541"/>
      <c r="D547" s="600"/>
      <c r="E547" s="600"/>
      <c r="F547" s="541"/>
      <c r="G547" s="541"/>
      <c r="H547" s="541"/>
      <c r="I547" s="541"/>
      <c r="J547" s="541"/>
      <c r="K547" s="541"/>
      <c r="L547" s="541"/>
      <c r="M547" s="541"/>
      <c r="N547" s="541"/>
      <c r="O547" s="541"/>
      <c r="P547" s="541"/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2.75" customHeight="1" x14ac:dyDescent="0.2">
      <c r="A548" s="541"/>
      <c r="B548" s="541"/>
      <c r="C548" s="541"/>
      <c r="D548" s="600"/>
      <c r="E548" s="600"/>
      <c r="F548" s="541"/>
      <c r="G548" s="541"/>
      <c r="H548" s="541"/>
      <c r="I548" s="541"/>
      <c r="J548" s="541"/>
      <c r="K548" s="541"/>
      <c r="L548" s="541"/>
      <c r="M548" s="541"/>
      <c r="N548" s="541"/>
      <c r="O548" s="541"/>
      <c r="P548" s="541"/>
      <c r="Q548" s="541"/>
      <c r="R548" s="541"/>
      <c r="S548" s="541"/>
      <c r="T548" s="541"/>
      <c r="U548" s="541"/>
      <c r="V548" s="541"/>
      <c r="W548" s="541"/>
      <c r="X548" s="541"/>
      <c r="Y548" s="541"/>
      <c r="Z548" s="541"/>
    </row>
    <row r="549" spans="1:26" ht="12.75" customHeight="1" x14ac:dyDescent="0.2">
      <c r="A549" s="541"/>
      <c r="B549" s="541"/>
      <c r="C549" s="541"/>
      <c r="D549" s="600"/>
      <c r="E549" s="600"/>
      <c r="F549" s="541"/>
      <c r="G549" s="541"/>
      <c r="H549" s="541"/>
      <c r="I549" s="541"/>
      <c r="J549" s="541"/>
      <c r="K549" s="541"/>
      <c r="L549" s="541"/>
      <c r="M549" s="541"/>
      <c r="N549" s="541"/>
      <c r="O549" s="541"/>
      <c r="P549" s="541"/>
      <c r="Q549" s="541"/>
      <c r="R549" s="541"/>
      <c r="S549" s="541"/>
      <c r="T549" s="541"/>
      <c r="U549" s="541"/>
      <c r="V549" s="541"/>
      <c r="W549" s="541"/>
      <c r="X549" s="541"/>
      <c r="Y549" s="541"/>
      <c r="Z549" s="541"/>
    </row>
    <row r="550" spans="1:26" ht="12.75" customHeight="1" x14ac:dyDescent="0.2">
      <c r="A550" s="541"/>
      <c r="B550" s="541"/>
      <c r="C550" s="541"/>
      <c r="D550" s="600"/>
      <c r="E550" s="600"/>
      <c r="F550" s="541"/>
      <c r="G550" s="541"/>
      <c r="H550" s="541"/>
      <c r="I550" s="541"/>
      <c r="J550" s="541"/>
      <c r="K550" s="541"/>
      <c r="L550" s="541"/>
      <c r="M550" s="541"/>
      <c r="N550" s="541"/>
      <c r="O550" s="541"/>
      <c r="P550" s="541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2.75" customHeight="1" x14ac:dyDescent="0.2">
      <c r="A551" s="541"/>
      <c r="B551" s="541"/>
      <c r="C551" s="541"/>
      <c r="D551" s="600"/>
      <c r="E551" s="600"/>
      <c r="F551" s="541"/>
      <c r="G551" s="541"/>
      <c r="H551" s="541"/>
      <c r="I551" s="541"/>
      <c r="J551" s="541"/>
      <c r="K551" s="541"/>
      <c r="L551" s="541"/>
      <c r="M551" s="541"/>
      <c r="N551" s="541"/>
      <c r="O551" s="541"/>
      <c r="P551" s="541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2.75" customHeight="1" x14ac:dyDescent="0.2">
      <c r="A552" s="541"/>
      <c r="B552" s="541"/>
      <c r="C552" s="541"/>
      <c r="D552" s="600"/>
      <c r="E552" s="600"/>
      <c r="F552" s="541"/>
      <c r="G552" s="541"/>
      <c r="H552" s="541"/>
      <c r="I552" s="541"/>
      <c r="J552" s="541"/>
      <c r="K552" s="541"/>
      <c r="L552" s="541"/>
      <c r="M552" s="541"/>
      <c r="N552" s="541"/>
      <c r="O552" s="541"/>
      <c r="P552" s="541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2.75" customHeight="1" x14ac:dyDescent="0.2">
      <c r="A553" s="541"/>
      <c r="B553" s="541"/>
      <c r="C553" s="541"/>
      <c r="D553" s="600"/>
      <c r="E553" s="600"/>
      <c r="F553" s="541"/>
      <c r="G553" s="541"/>
      <c r="H553" s="541"/>
      <c r="I553" s="541"/>
      <c r="J553" s="541"/>
      <c r="K553" s="541"/>
      <c r="L553" s="541"/>
      <c r="M553" s="541"/>
      <c r="N553" s="541"/>
      <c r="O553" s="541"/>
      <c r="P553" s="541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2.75" customHeight="1" x14ac:dyDescent="0.2">
      <c r="A554" s="541"/>
      <c r="B554" s="541"/>
      <c r="C554" s="541"/>
      <c r="D554" s="600"/>
      <c r="E554" s="600"/>
      <c r="F554" s="541"/>
      <c r="G554" s="541"/>
      <c r="H554" s="541"/>
      <c r="I554" s="541"/>
      <c r="J554" s="541"/>
      <c r="K554" s="541"/>
      <c r="L554" s="541"/>
      <c r="M554" s="541"/>
      <c r="N554" s="541"/>
      <c r="O554" s="541"/>
      <c r="P554" s="541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2.75" customHeight="1" x14ac:dyDescent="0.2">
      <c r="A555" s="541"/>
      <c r="B555" s="541"/>
      <c r="C555" s="541"/>
      <c r="D555" s="600"/>
      <c r="E555" s="600"/>
      <c r="F555" s="541"/>
      <c r="G555" s="541"/>
      <c r="H555" s="541"/>
      <c r="I555" s="541"/>
      <c r="J555" s="541"/>
      <c r="K555" s="541"/>
      <c r="L555" s="541"/>
      <c r="M555" s="541"/>
      <c r="N555" s="541"/>
      <c r="O555" s="541"/>
      <c r="P555" s="541"/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2.75" customHeight="1" x14ac:dyDescent="0.2">
      <c r="A556" s="541"/>
      <c r="B556" s="541"/>
      <c r="C556" s="541"/>
      <c r="D556" s="600"/>
      <c r="E556" s="600"/>
      <c r="F556" s="541"/>
      <c r="G556" s="541"/>
      <c r="H556" s="541"/>
      <c r="I556" s="541"/>
      <c r="J556" s="541"/>
      <c r="K556" s="541"/>
      <c r="L556" s="541"/>
      <c r="M556" s="541"/>
      <c r="N556" s="541"/>
      <c r="O556" s="541"/>
      <c r="P556" s="541"/>
      <c r="Q556" s="541"/>
      <c r="R556" s="541"/>
      <c r="S556" s="541"/>
      <c r="T556" s="541"/>
      <c r="U556" s="541"/>
      <c r="V556" s="541"/>
      <c r="W556" s="541"/>
      <c r="X556" s="541"/>
      <c r="Y556" s="541"/>
      <c r="Z556" s="541"/>
    </row>
    <row r="557" spans="1:26" ht="12.75" customHeight="1" x14ac:dyDescent="0.2">
      <c r="A557" s="541"/>
      <c r="B557" s="541"/>
      <c r="C557" s="541"/>
      <c r="D557" s="600"/>
      <c r="E557" s="600"/>
      <c r="F557" s="541"/>
      <c r="G557" s="541"/>
      <c r="H557" s="541"/>
      <c r="I557" s="541"/>
      <c r="J557" s="541"/>
      <c r="K557" s="541"/>
      <c r="L557" s="541"/>
      <c r="M557" s="541"/>
      <c r="N557" s="541"/>
      <c r="O557" s="541"/>
      <c r="P557" s="541"/>
      <c r="Q557" s="541"/>
      <c r="R557" s="541"/>
      <c r="S557" s="541"/>
      <c r="T557" s="541"/>
      <c r="U557" s="541"/>
      <c r="V557" s="541"/>
      <c r="W557" s="541"/>
      <c r="X557" s="541"/>
      <c r="Y557" s="541"/>
      <c r="Z557" s="541"/>
    </row>
    <row r="558" spans="1:26" ht="12.75" customHeight="1" x14ac:dyDescent="0.2">
      <c r="A558" s="541"/>
      <c r="B558" s="541"/>
      <c r="C558" s="541"/>
      <c r="D558" s="600"/>
      <c r="E558" s="600"/>
      <c r="F558" s="541"/>
      <c r="G558" s="541"/>
      <c r="H558" s="541"/>
      <c r="I558" s="541"/>
      <c r="J558" s="541"/>
      <c r="K558" s="541"/>
      <c r="L558" s="541"/>
      <c r="M558" s="541"/>
      <c r="N558" s="541"/>
      <c r="O558" s="541"/>
      <c r="P558" s="541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2.75" customHeight="1" x14ac:dyDescent="0.2">
      <c r="A559" s="541"/>
      <c r="B559" s="541"/>
      <c r="C559" s="541"/>
      <c r="D559" s="600"/>
      <c r="E559" s="600"/>
      <c r="F559" s="541"/>
      <c r="G559" s="541"/>
      <c r="H559" s="541"/>
      <c r="I559" s="541"/>
      <c r="J559" s="541"/>
      <c r="K559" s="541"/>
      <c r="L559" s="541"/>
      <c r="M559" s="541"/>
      <c r="N559" s="541"/>
      <c r="O559" s="541"/>
      <c r="P559" s="541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2.75" customHeight="1" x14ac:dyDescent="0.2">
      <c r="A560" s="541"/>
      <c r="B560" s="541"/>
      <c r="C560" s="541"/>
      <c r="D560" s="600"/>
      <c r="E560" s="600"/>
      <c r="F560" s="541"/>
      <c r="G560" s="541"/>
      <c r="H560" s="541"/>
      <c r="I560" s="541"/>
      <c r="J560" s="541"/>
      <c r="K560" s="541"/>
      <c r="L560" s="541"/>
      <c r="M560" s="541"/>
      <c r="N560" s="541"/>
      <c r="O560" s="541"/>
      <c r="P560" s="541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2.75" customHeight="1" x14ac:dyDescent="0.2">
      <c r="A561" s="541"/>
      <c r="B561" s="541"/>
      <c r="C561" s="541"/>
      <c r="D561" s="600"/>
      <c r="E561" s="600"/>
      <c r="F561" s="541"/>
      <c r="G561" s="541"/>
      <c r="H561" s="541"/>
      <c r="I561" s="541"/>
      <c r="J561" s="541"/>
      <c r="K561" s="541"/>
      <c r="L561" s="541"/>
      <c r="M561" s="541"/>
      <c r="N561" s="541"/>
      <c r="O561" s="541"/>
      <c r="P561" s="541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2.75" customHeight="1" x14ac:dyDescent="0.2">
      <c r="A562" s="541"/>
      <c r="B562" s="541"/>
      <c r="C562" s="541"/>
      <c r="D562" s="600"/>
      <c r="E562" s="600"/>
      <c r="F562" s="541"/>
      <c r="G562" s="541"/>
      <c r="H562" s="541"/>
      <c r="I562" s="541"/>
      <c r="J562" s="541"/>
      <c r="K562" s="541"/>
      <c r="L562" s="541"/>
      <c r="M562" s="541"/>
      <c r="N562" s="541"/>
      <c r="O562" s="541"/>
      <c r="P562" s="541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2.75" customHeight="1" x14ac:dyDescent="0.2">
      <c r="A563" s="541"/>
      <c r="B563" s="541"/>
      <c r="C563" s="541"/>
      <c r="D563" s="600"/>
      <c r="E563" s="600"/>
      <c r="F563" s="541"/>
      <c r="G563" s="541"/>
      <c r="H563" s="541"/>
      <c r="I563" s="541"/>
      <c r="J563" s="541"/>
      <c r="K563" s="541"/>
      <c r="L563" s="541"/>
      <c r="M563" s="541"/>
      <c r="N563" s="541"/>
      <c r="O563" s="541"/>
      <c r="P563" s="541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2.75" customHeight="1" x14ac:dyDescent="0.2">
      <c r="A564" s="541"/>
      <c r="B564" s="541"/>
      <c r="C564" s="541"/>
      <c r="D564" s="600"/>
      <c r="E564" s="600"/>
      <c r="F564" s="541"/>
      <c r="G564" s="541"/>
      <c r="H564" s="541"/>
      <c r="I564" s="541"/>
      <c r="J564" s="541"/>
      <c r="K564" s="541"/>
      <c r="L564" s="541"/>
      <c r="M564" s="541"/>
      <c r="N564" s="541"/>
      <c r="O564" s="541"/>
      <c r="P564" s="541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2.75" customHeight="1" x14ac:dyDescent="0.2">
      <c r="A565" s="541"/>
      <c r="B565" s="541"/>
      <c r="C565" s="541"/>
      <c r="D565" s="600"/>
      <c r="E565" s="600"/>
      <c r="F565" s="541"/>
      <c r="G565" s="541"/>
      <c r="H565" s="541"/>
      <c r="I565" s="541"/>
      <c r="J565" s="541"/>
      <c r="K565" s="541"/>
      <c r="L565" s="541"/>
      <c r="M565" s="541"/>
      <c r="N565" s="541"/>
      <c r="O565" s="541"/>
      <c r="P565" s="541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2.75" customHeight="1" x14ac:dyDescent="0.2">
      <c r="A566" s="541"/>
      <c r="B566" s="541"/>
      <c r="C566" s="541"/>
      <c r="D566" s="600"/>
      <c r="E566" s="600"/>
      <c r="F566" s="541"/>
      <c r="G566" s="541"/>
      <c r="H566" s="541"/>
      <c r="I566" s="541"/>
      <c r="J566" s="541"/>
      <c r="K566" s="541"/>
      <c r="L566" s="541"/>
      <c r="M566" s="541"/>
      <c r="N566" s="541"/>
      <c r="O566" s="541"/>
      <c r="P566" s="541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2.75" customHeight="1" x14ac:dyDescent="0.2">
      <c r="A567" s="541"/>
      <c r="B567" s="541"/>
      <c r="C567" s="541"/>
      <c r="D567" s="600"/>
      <c r="E567" s="600"/>
      <c r="F567" s="541"/>
      <c r="G567" s="541"/>
      <c r="H567" s="541"/>
      <c r="I567" s="541"/>
      <c r="J567" s="541"/>
      <c r="K567" s="541"/>
      <c r="L567" s="541"/>
      <c r="M567" s="541"/>
      <c r="N567" s="541"/>
      <c r="O567" s="541"/>
      <c r="P567" s="541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2.75" customHeight="1" x14ac:dyDescent="0.2">
      <c r="A568" s="541"/>
      <c r="B568" s="541"/>
      <c r="C568" s="541"/>
      <c r="D568" s="600"/>
      <c r="E568" s="600"/>
      <c r="F568" s="541"/>
      <c r="G568" s="541"/>
      <c r="H568" s="541"/>
      <c r="I568" s="541"/>
      <c r="J568" s="541"/>
      <c r="K568" s="541"/>
      <c r="L568" s="541"/>
      <c r="M568" s="541"/>
      <c r="N568" s="541"/>
      <c r="O568" s="541"/>
      <c r="P568" s="541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2.75" customHeight="1" x14ac:dyDescent="0.2">
      <c r="A569" s="541"/>
      <c r="B569" s="541"/>
      <c r="C569" s="541"/>
      <c r="D569" s="600"/>
      <c r="E569" s="600"/>
      <c r="F569" s="541"/>
      <c r="G569" s="541"/>
      <c r="H569" s="541"/>
      <c r="I569" s="541"/>
      <c r="J569" s="541"/>
      <c r="K569" s="541"/>
      <c r="L569" s="541"/>
      <c r="M569" s="541"/>
      <c r="N569" s="541"/>
      <c r="O569" s="541"/>
      <c r="P569" s="541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2.75" customHeight="1" x14ac:dyDescent="0.2">
      <c r="A570" s="541"/>
      <c r="B570" s="541"/>
      <c r="C570" s="541"/>
      <c r="D570" s="600"/>
      <c r="E570" s="600"/>
      <c r="F570" s="541"/>
      <c r="G570" s="541"/>
      <c r="H570" s="541"/>
      <c r="I570" s="541"/>
      <c r="J570" s="541"/>
      <c r="K570" s="541"/>
      <c r="L570" s="541"/>
      <c r="M570" s="541"/>
      <c r="N570" s="541"/>
      <c r="O570" s="541"/>
      <c r="P570" s="541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2.75" customHeight="1" x14ac:dyDescent="0.2">
      <c r="A571" s="541"/>
      <c r="B571" s="541"/>
      <c r="C571" s="541"/>
      <c r="D571" s="600"/>
      <c r="E571" s="600"/>
      <c r="F571" s="541"/>
      <c r="G571" s="541"/>
      <c r="H571" s="541"/>
      <c r="I571" s="541"/>
      <c r="J571" s="541"/>
      <c r="K571" s="541"/>
      <c r="L571" s="541"/>
      <c r="M571" s="541"/>
      <c r="N571" s="541"/>
      <c r="O571" s="541"/>
      <c r="P571" s="541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2.75" customHeight="1" x14ac:dyDescent="0.2">
      <c r="A572" s="541"/>
      <c r="B572" s="541"/>
      <c r="C572" s="541"/>
      <c r="D572" s="600"/>
      <c r="E572" s="600"/>
      <c r="F572" s="541"/>
      <c r="G572" s="541"/>
      <c r="H572" s="541"/>
      <c r="I572" s="541"/>
      <c r="J572" s="541"/>
      <c r="K572" s="541"/>
      <c r="L572" s="541"/>
      <c r="M572" s="541"/>
      <c r="N572" s="541"/>
      <c r="O572" s="541"/>
      <c r="P572" s="541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2.75" customHeight="1" x14ac:dyDescent="0.2">
      <c r="A573" s="541"/>
      <c r="B573" s="541"/>
      <c r="C573" s="541"/>
      <c r="D573" s="600"/>
      <c r="E573" s="600"/>
      <c r="F573" s="541"/>
      <c r="G573" s="541"/>
      <c r="H573" s="541"/>
      <c r="I573" s="541"/>
      <c r="J573" s="541"/>
      <c r="K573" s="541"/>
      <c r="L573" s="541"/>
      <c r="M573" s="541"/>
      <c r="N573" s="541"/>
      <c r="O573" s="541"/>
      <c r="P573" s="541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2.75" customHeight="1" x14ac:dyDescent="0.2">
      <c r="A574" s="541"/>
      <c r="B574" s="541"/>
      <c r="C574" s="541"/>
      <c r="D574" s="600"/>
      <c r="E574" s="600"/>
      <c r="F574" s="541"/>
      <c r="G574" s="541"/>
      <c r="H574" s="541"/>
      <c r="I574" s="541"/>
      <c r="J574" s="541"/>
      <c r="K574" s="541"/>
      <c r="L574" s="541"/>
      <c r="M574" s="541"/>
      <c r="N574" s="541"/>
      <c r="O574" s="541"/>
      <c r="P574" s="541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2.75" customHeight="1" x14ac:dyDescent="0.2">
      <c r="A575" s="541"/>
      <c r="B575" s="541"/>
      <c r="C575" s="541"/>
      <c r="D575" s="600"/>
      <c r="E575" s="600"/>
      <c r="F575" s="541"/>
      <c r="G575" s="541"/>
      <c r="H575" s="541"/>
      <c r="I575" s="541"/>
      <c r="J575" s="541"/>
      <c r="K575" s="541"/>
      <c r="L575" s="541"/>
      <c r="M575" s="541"/>
      <c r="N575" s="541"/>
      <c r="O575" s="541"/>
      <c r="P575" s="541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2.75" customHeight="1" x14ac:dyDescent="0.2">
      <c r="A576" s="541"/>
      <c r="B576" s="541"/>
      <c r="C576" s="541"/>
      <c r="D576" s="600"/>
      <c r="E576" s="600"/>
      <c r="F576" s="541"/>
      <c r="G576" s="541"/>
      <c r="H576" s="541"/>
      <c r="I576" s="541"/>
      <c r="J576" s="541"/>
      <c r="K576" s="541"/>
      <c r="L576" s="541"/>
      <c r="M576" s="541"/>
      <c r="N576" s="541"/>
      <c r="O576" s="541"/>
      <c r="P576" s="541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2.75" customHeight="1" x14ac:dyDescent="0.2">
      <c r="A577" s="541"/>
      <c r="B577" s="541"/>
      <c r="C577" s="541"/>
      <c r="D577" s="600"/>
      <c r="E577" s="600"/>
      <c r="F577" s="541"/>
      <c r="G577" s="541"/>
      <c r="H577" s="541"/>
      <c r="I577" s="541"/>
      <c r="J577" s="541"/>
      <c r="K577" s="541"/>
      <c r="L577" s="541"/>
      <c r="M577" s="541"/>
      <c r="N577" s="541"/>
      <c r="O577" s="541"/>
      <c r="P577" s="541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2.75" customHeight="1" x14ac:dyDescent="0.2">
      <c r="A578" s="541"/>
      <c r="B578" s="541"/>
      <c r="C578" s="541"/>
      <c r="D578" s="600"/>
      <c r="E578" s="600"/>
      <c r="F578" s="541"/>
      <c r="G578" s="541"/>
      <c r="H578" s="541"/>
      <c r="I578" s="541"/>
      <c r="J578" s="541"/>
      <c r="K578" s="541"/>
      <c r="L578" s="541"/>
      <c r="M578" s="541"/>
      <c r="N578" s="541"/>
      <c r="O578" s="541"/>
      <c r="P578" s="541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2.75" customHeight="1" x14ac:dyDescent="0.2">
      <c r="A579" s="541"/>
      <c r="B579" s="541"/>
      <c r="C579" s="541"/>
      <c r="D579" s="600"/>
      <c r="E579" s="600"/>
      <c r="F579" s="541"/>
      <c r="G579" s="541"/>
      <c r="H579" s="541"/>
      <c r="I579" s="541"/>
      <c r="J579" s="541"/>
      <c r="K579" s="541"/>
      <c r="L579" s="541"/>
      <c r="M579" s="541"/>
      <c r="N579" s="541"/>
      <c r="O579" s="541"/>
      <c r="P579" s="541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2.75" customHeight="1" x14ac:dyDescent="0.2">
      <c r="A580" s="541"/>
      <c r="B580" s="541"/>
      <c r="C580" s="541"/>
      <c r="D580" s="600"/>
      <c r="E580" s="600"/>
      <c r="F580" s="541"/>
      <c r="G580" s="541"/>
      <c r="H580" s="541"/>
      <c r="I580" s="541"/>
      <c r="J580" s="541"/>
      <c r="K580" s="541"/>
      <c r="L580" s="541"/>
      <c r="M580" s="541"/>
      <c r="N580" s="541"/>
      <c r="O580" s="541"/>
      <c r="P580" s="541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2.75" customHeight="1" x14ac:dyDescent="0.2">
      <c r="A581" s="541"/>
      <c r="B581" s="541"/>
      <c r="C581" s="541"/>
      <c r="D581" s="600"/>
      <c r="E581" s="600"/>
      <c r="F581" s="541"/>
      <c r="G581" s="541"/>
      <c r="H581" s="541"/>
      <c r="I581" s="541"/>
      <c r="J581" s="541"/>
      <c r="K581" s="541"/>
      <c r="L581" s="541"/>
      <c r="M581" s="541"/>
      <c r="N581" s="541"/>
      <c r="O581" s="541"/>
      <c r="P581" s="541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2.75" customHeight="1" x14ac:dyDescent="0.2">
      <c r="A582" s="541"/>
      <c r="B582" s="541"/>
      <c r="C582" s="541"/>
      <c r="D582" s="600"/>
      <c r="E582" s="600"/>
      <c r="F582" s="541"/>
      <c r="G582" s="541"/>
      <c r="H582" s="541"/>
      <c r="I582" s="541"/>
      <c r="J582" s="541"/>
      <c r="K582" s="541"/>
      <c r="L582" s="541"/>
      <c r="M582" s="541"/>
      <c r="N582" s="541"/>
      <c r="O582" s="541"/>
      <c r="P582" s="541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2.75" customHeight="1" x14ac:dyDescent="0.2">
      <c r="A583" s="541"/>
      <c r="B583" s="541"/>
      <c r="C583" s="541"/>
      <c r="D583" s="600"/>
      <c r="E583" s="600"/>
      <c r="F583" s="541"/>
      <c r="G583" s="541"/>
      <c r="H583" s="541"/>
      <c r="I583" s="541"/>
      <c r="J583" s="541"/>
      <c r="K583" s="541"/>
      <c r="L583" s="541"/>
      <c r="M583" s="541"/>
      <c r="N583" s="541"/>
      <c r="O583" s="541"/>
      <c r="P583" s="541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2.75" customHeight="1" x14ac:dyDescent="0.2">
      <c r="A584" s="541"/>
      <c r="B584" s="541"/>
      <c r="C584" s="541"/>
      <c r="D584" s="600"/>
      <c r="E584" s="600"/>
      <c r="F584" s="541"/>
      <c r="G584" s="541"/>
      <c r="H584" s="541"/>
      <c r="I584" s="541"/>
      <c r="J584" s="541"/>
      <c r="K584" s="541"/>
      <c r="L584" s="541"/>
      <c r="M584" s="541"/>
      <c r="N584" s="541"/>
      <c r="O584" s="541"/>
      <c r="P584" s="541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2.75" customHeight="1" x14ac:dyDescent="0.2">
      <c r="A585" s="541"/>
      <c r="B585" s="541"/>
      <c r="C585" s="541"/>
      <c r="D585" s="600"/>
      <c r="E585" s="600"/>
      <c r="F585" s="541"/>
      <c r="G585" s="541"/>
      <c r="H585" s="541"/>
      <c r="I585" s="541"/>
      <c r="J585" s="541"/>
      <c r="K585" s="541"/>
      <c r="L585" s="541"/>
      <c r="M585" s="541"/>
      <c r="N585" s="541"/>
      <c r="O585" s="541"/>
      <c r="P585" s="541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2.75" customHeight="1" x14ac:dyDescent="0.2">
      <c r="A586" s="541"/>
      <c r="B586" s="541"/>
      <c r="C586" s="541"/>
      <c r="D586" s="600"/>
      <c r="E586" s="600"/>
      <c r="F586" s="541"/>
      <c r="G586" s="541"/>
      <c r="H586" s="541"/>
      <c r="I586" s="541"/>
      <c r="J586" s="541"/>
      <c r="K586" s="541"/>
      <c r="L586" s="541"/>
      <c r="M586" s="541"/>
      <c r="N586" s="541"/>
      <c r="O586" s="541"/>
      <c r="P586" s="541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2.75" customHeight="1" x14ac:dyDescent="0.2">
      <c r="A587" s="541"/>
      <c r="B587" s="541"/>
      <c r="C587" s="541"/>
      <c r="D587" s="600"/>
      <c r="E587" s="600"/>
      <c r="F587" s="541"/>
      <c r="G587" s="541"/>
      <c r="H587" s="541"/>
      <c r="I587" s="541"/>
      <c r="J587" s="541"/>
      <c r="K587" s="541"/>
      <c r="L587" s="541"/>
      <c r="M587" s="541"/>
      <c r="N587" s="541"/>
      <c r="O587" s="541"/>
      <c r="P587" s="541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2.75" customHeight="1" x14ac:dyDescent="0.2">
      <c r="A588" s="541"/>
      <c r="B588" s="541"/>
      <c r="C588" s="541"/>
      <c r="D588" s="600"/>
      <c r="E588" s="600"/>
      <c r="F588" s="541"/>
      <c r="G588" s="541"/>
      <c r="H588" s="541"/>
      <c r="I588" s="541"/>
      <c r="J588" s="541"/>
      <c r="K588" s="541"/>
      <c r="L588" s="541"/>
      <c r="M588" s="541"/>
      <c r="N588" s="541"/>
      <c r="O588" s="541"/>
      <c r="P588" s="541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2.75" customHeight="1" x14ac:dyDescent="0.2">
      <c r="A589" s="541"/>
      <c r="B589" s="541"/>
      <c r="C589" s="541"/>
      <c r="D589" s="600"/>
      <c r="E589" s="600"/>
      <c r="F589" s="541"/>
      <c r="G589" s="541"/>
      <c r="H589" s="541"/>
      <c r="I589" s="541"/>
      <c r="J589" s="541"/>
      <c r="K589" s="541"/>
      <c r="L589" s="541"/>
      <c r="M589" s="541"/>
      <c r="N589" s="541"/>
      <c r="O589" s="541"/>
      <c r="P589" s="541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2.75" customHeight="1" x14ac:dyDescent="0.2">
      <c r="A590" s="541"/>
      <c r="B590" s="541"/>
      <c r="C590" s="541"/>
      <c r="D590" s="600"/>
      <c r="E590" s="600"/>
      <c r="F590" s="541"/>
      <c r="G590" s="541"/>
      <c r="H590" s="541"/>
      <c r="I590" s="541"/>
      <c r="J590" s="541"/>
      <c r="K590" s="541"/>
      <c r="L590" s="541"/>
      <c r="M590" s="541"/>
      <c r="N590" s="541"/>
      <c r="O590" s="541"/>
      <c r="P590" s="541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2.75" customHeight="1" x14ac:dyDescent="0.2">
      <c r="A591" s="541"/>
      <c r="B591" s="541"/>
      <c r="C591" s="541"/>
      <c r="D591" s="600"/>
      <c r="E591" s="600"/>
      <c r="F591" s="541"/>
      <c r="G591" s="541"/>
      <c r="H591" s="541"/>
      <c r="I591" s="541"/>
      <c r="J591" s="541"/>
      <c r="K591" s="541"/>
      <c r="L591" s="541"/>
      <c r="M591" s="541"/>
      <c r="N591" s="541"/>
      <c r="O591" s="541"/>
      <c r="P591" s="541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2.75" customHeight="1" x14ac:dyDescent="0.2">
      <c r="A592" s="541"/>
      <c r="B592" s="541"/>
      <c r="C592" s="541"/>
      <c r="D592" s="600"/>
      <c r="E592" s="600"/>
      <c r="F592" s="541"/>
      <c r="G592" s="541"/>
      <c r="H592" s="541"/>
      <c r="I592" s="541"/>
      <c r="J592" s="541"/>
      <c r="K592" s="541"/>
      <c r="L592" s="541"/>
      <c r="M592" s="541"/>
      <c r="N592" s="541"/>
      <c r="O592" s="541"/>
      <c r="P592" s="541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2.75" customHeight="1" x14ac:dyDescent="0.2">
      <c r="A593" s="541"/>
      <c r="B593" s="541"/>
      <c r="C593" s="541"/>
      <c r="D593" s="600"/>
      <c r="E593" s="600"/>
      <c r="F593" s="541"/>
      <c r="G593" s="541"/>
      <c r="H593" s="541"/>
      <c r="I593" s="541"/>
      <c r="J593" s="541"/>
      <c r="K593" s="541"/>
      <c r="L593" s="541"/>
      <c r="M593" s="541"/>
      <c r="N593" s="541"/>
      <c r="O593" s="541"/>
      <c r="P593" s="541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2.75" customHeight="1" x14ac:dyDescent="0.2">
      <c r="A594" s="541"/>
      <c r="B594" s="541"/>
      <c r="C594" s="541"/>
      <c r="D594" s="600"/>
      <c r="E594" s="600"/>
      <c r="F594" s="541"/>
      <c r="G594" s="541"/>
      <c r="H594" s="541"/>
      <c r="I594" s="541"/>
      <c r="J594" s="541"/>
      <c r="K594" s="541"/>
      <c r="L594" s="541"/>
      <c r="M594" s="541"/>
      <c r="N594" s="541"/>
      <c r="O594" s="541"/>
      <c r="P594" s="541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2.75" customHeight="1" x14ac:dyDescent="0.2">
      <c r="A595" s="541"/>
      <c r="B595" s="541"/>
      <c r="C595" s="541"/>
      <c r="D595" s="600"/>
      <c r="E595" s="600"/>
      <c r="F595" s="541"/>
      <c r="G595" s="541"/>
      <c r="H595" s="541"/>
      <c r="I595" s="541"/>
      <c r="J595" s="541"/>
      <c r="K595" s="541"/>
      <c r="L595" s="541"/>
      <c r="M595" s="541"/>
      <c r="N595" s="541"/>
      <c r="O595" s="541"/>
      <c r="P595" s="541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2.75" customHeight="1" x14ac:dyDescent="0.2">
      <c r="A596" s="541"/>
      <c r="B596" s="541"/>
      <c r="C596" s="541"/>
      <c r="D596" s="600"/>
      <c r="E596" s="600"/>
      <c r="F596" s="541"/>
      <c r="G596" s="541"/>
      <c r="H596" s="541"/>
      <c r="I596" s="541"/>
      <c r="J596" s="541"/>
      <c r="K596" s="541"/>
      <c r="L596" s="541"/>
      <c r="M596" s="541"/>
      <c r="N596" s="541"/>
      <c r="O596" s="541"/>
      <c r="P596" s="541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2.75" customHeight="1" x14ac:dyDescent="0.2">
      <c r="A597" s="541"/>
      <c r="B597" s="541"/>
      <c r="C597" s="541"/>
      <c r="D597" s="600"/>
      <c r="E597" s="600"/>
      <c r="F597" s="541"/>
      <c r="G597" s="541"/>
      <c r="H597" s="541"/>
      <c r="I597" s="541"/>
      <c r="J597" s="541"/>
      <c r="K597" s="541"/>
      <c r="L597" s="541"/>
      <c r="M597" s="541"/>
      <c r="N597" s="541"/>
      <c r="O597" s="541"/>
      <c r="P597" s="541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2.75" customHeight="1" x14ac:dyDescent="0.2">
      <c r="A598" s="541"/>
      <c r="B598" s="541"/>
      <c r="C598" s="541"/>
      <c r="D598" s="600"/>
      <c r="E598" s="600"/>
      <c r="F598" s="541"/>
      <c r="G598" s="541"/>
      <c r="H598" s="541"/>
      <c r="I598" s="541"/>
      <c r="J598" s="541"/>
      <c r="K598" s="541"/>
      <c r="L598" s="541"/>
      <c r="M598" s="541"/>
      <c r="N598" s="541"/>
      <c r="O598" s="541"/>
      <c r="P598" s="541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2.75" customHeight="1" x14ac:dyDescent="0.2">
      <c r="A599" s="541"/>
      <c r="B599" s="541"/>
      <c r="C599" s="541"/>
      <c r="D599" s="600"/>
      <c r="E599" s="600"/>
      <c r="F599" s="541"/>
      <c r="G599" s="541"/>
      <c r="H599" s="541"/>
      <c r="I599" s="541"/>
      <c r="J599" s="541"/>
      <c r="K599" s="541"/>
      <c r="L599" s="541"/>
      <c r="M599" s="541"/>
      <c r="N599" s="541"/>
      <c r="O599" s="541"/>
      <c r="P599" s="541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2.75" customHeight="1" x14ac:dyDescent="0.2">
      <c r="A600" s="541"/>
      <c r="B600" s="541"/>
      <c r="C600" s="541"/>
      <c r="D600" s="600"/>
      <c r="E600" s="600"/>
      <c r="F600" s="541"/>
      <c r="G600" s="541"/>
      <c r="H600" s="541"/>
      <c r="I600" s="541"/>
      <c r="J600" s="541"/>
      <c r="K600" s="541"/>
      <c r="L600" s="541"/>
      <c r="M600" s="541"/>
      <c r="N600" s="541"/>
      <c r="O600" s="541"/>
      <c r="P600" s="541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2.75" customHeight="1" x14ac:dyDescent="0.2">
      <c r="A601" s="541"/>
      <c r="B601" s="541"/>
      <c r="C601" s="541"/>
      <c r="D601" s="600"/>
      <c r="E601" s="600"/>
      <c r="F601" s="541"/>
      <c r="G601" s="541"/>
      <c r="H601" s="541"/>
      <c r="I601" s="541"/>
      <c r="J601" s="541"/>
      <c r="K601" s="541"/>
      <c r="L601" s="541"/>
      <c r="M601" s="541"/>
      <c r="N601" s="541"/>
      <c r="O601" s="541"/>
      <c r="P601" s="541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2.75" customHeight="1" x14ac:dyDescent="0.2">
      <c r="A602" s="541"/>
      <c r="B602" s="541"/>
      <c r="C602" s="541"/>
      <c r="D602" s="600"/>
      <c r="E602" s="600"/>
      <c r="F602" s="541"/>
      <c r="G602" s="541"/>
      <c r="H602" s="541"/>
      <c r="I602" s="541"/>
      <c r="J602" s="541"/>
      <c r="K602" s="541"/>
      <c r="L602" s="541"/>
      <c r="M602" s="541"/>
      <c r="N602" s="541"/>
      <c r="O602" s="541"/>
      <c r="P602" s="541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2.75" customHeight="1" x14ac:dyDescent="0.2">
      <c r="A603" s="541"/>
      <c r="B603" s="541"/>
      <c r="C603" s="541"/>
      <c r="D603" s="600"/>
      <c r="E603" s="600"/>
      <c r="F603" s="541"/>
      <c r="G603" s="541"/>
      <c r="H603" s="541"/>
      <c r="I603" s="541"/>
      <c r="J603" s="541"/>
      <c r="K603" s="541"/>
      <c r="L603" s="541"/>
      <c r="M603" s="541"/>
      <c r="N603" s="541"/>
      <c r="O603" s="541"/>
      <c r="P603" s="541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2.75" customHeight="1" x14ac:dyDescent="0.2">
      <c r="A604" s="541"/>
      <c r="B604" s="541"/>
      <c r="C604" s="541"/>
      <c r="D604" s="600"/>
      <c r="E604" s="600"/>
      <c r="F604" s="541"/>
      <c r="G604" s="541"/>
      <c r="H604" s="541"/>
      <c r="I604" s="541"/>
      <c r="J604" s="541"/>
      <c r="K604" s="541"/>
      <c r="L604" s="541"/>
      <c r="M604" s="541"/>
      <c r="N604" s="541"/>
      <c r="O604" s="541"/>
      <c r="P604" s="541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2.75" customHeight="1" x14ac:dyDescent="0.2">
      <c r="A605" s="541"/>
      <c r="B605" s="541"/>
      <c r="C605" s="541"/>
      <c r="D605" s="600"/>
      <c r="E605" s="600"/>
      <c r="F605" s="541"/>
      <c r="G605" s="541"/>
      <c r="H605" s="541"/>
      <c r="I605" s="541"/>
      <c r="J605" s="541"/>
      <c r="K605" s="541"/>
      <c r="L605" s="541"/>
      <c r="M605" s="541"/>
      <c r="N605" s="541"/>
      <c r="O605" s="541"/>
      <c r="P605" s="541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2.75" customHeight="1" x14ac:dyDescent="0.2">
      <c r="A606" s="541"/>
      <c r="B606" s="541"/>
      <c r="C606" s="541"/>
      <c r="D606" s="600"/>
      <c r="E606" s="600"/>
      <c r="F606" s="541"/>
      <c r="G606" s="541"/>
      <c r="H606" s="541"/>
      <c r="I606" s="541"/>
      <c r="J606" s="541"/>
      <c r="K606" s="541"/>
      <c r="L606" s="541"/>
      <c r="M606" s="541"/>
      <c r="N606" s="541"/>
      <c r="O606" s="541"/>
      <c r="P606" s="541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2.75" customHeight="1" x14ac:dyDescent="0.2">
      <c r="A607" s="541"/>
      <c r="B607" s="541"/>
      <c r="C607" s="541"/>
      <c r="D607" s="600"/>
      <c r="E607" s="600"/>
      <c r="F607" s="541"/>
      <c r="G607" s="541"/>
      <c r="H607" s="541"/>
      <c r="I607" s="541"/>
      <c r="J607" s="541"/>
      <c r="K607" s="541"/>
      <c r="L607" s="541"/>
      <c r="M607" s="541"/>
      <c r="N607" s="541"/>
      <c r="O607" s="541"/>
      <c r="P607" s="541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2.75" customHeight="1" x14ac:dyDescent="0.2">
      <c r="A608" s="541"/>
      <c r="B608" s="541"/>
      <c r="C608" s="541"/>
      <c r="D608" s="600"/>
      <c r="E608" s="600"/>
      <c r="F608" s="541"/>
      <c r="G608" s="541"/>
      <c r="H608" s="541"/>
      <c r="I608" s="541"/>
      <c r="J608" s="541"/>
      <c r="K608" s="541"/>
      <c r="L608" s="541"/>
      <c r="M608" s="541"/>
      <c r="N608" s="541"/>
      <c r="O608" s="541"/>
      <c r="P608" s="541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2.75" customHeight="1" x14ac:dyDescent="0.2">
      <c r="A609" s="541"/>
      <c r="B609" s="541"/>
      <c r="C609" s="541"/>
      <c r="D609" s="600"/>
      <c r="E609" s="600"/>
      <c r="F609" s="541"/>
      <c r="G609" s="541"/>
      <c r="H609" s="541"/>
      <c r="I609" s="541"/>
      <c r="J609" s="541"/>
      <c r="K609" s="541"/>
      <c r="L609" s="541"/>
      <c r="M609" s="541"/>
      <c r="N609" s="541"/>
      <c r="O609" s="541"/>
      <c r="P609" s="541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2.75" customHeight="1" x14ac:dyDescent="0.2">
      <c r="A610" s="541"/>
      <c r="B610" s="541"/>
      <c r="C610" s="541"/>
      <c r="D610" s="600"/>
      <c r="E610" s="600"/>
      <c r="F610" s="541"/>
      <c r="G610" s="541"/>
      <c r="H610" s="541"/>
      <c r="I610" s="541"/>
      <c r="J610" s="541"/>
      <c r="K610" s="541"/>
      <c r="L610" s="541"/>
      <c r="M610" s="541"/>
      <c r="N610" s="541"/>
      <c r="O610" s="541"/>
      <c r="P610" s="541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2.75" customHeight="1" x14ac:dyDescent="0.2">
      <c r="A611" s="541"/>
      <c r="B611" s="541"/>
      <c r="C611" s="541"/>
      <c r="D611" s="600"/>
      <c r="E611" s="600"/>
      <c r="F611" s="541"/>
      <c r="G611" s="541"/>
      <c r="H611" s="541"/>
      <c r="I611" s="541"/>
      <c r="J611" s="541"/>
      <c r="K611" s="541"/>
      <c r="L611" s="541"/>
      <c r="M611" s="541"/>
      <c r="N611" s="541"/>
      <c r="O611" s="541"/>
      <c r="P611" s="541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2.75" customHeight="1" x14ac:dyDescent="0.2">
      <c r="A612" s="541"/>
      <c r="B612" s="541"/>
      <c r="C612" s="541"/>
      <c r="D612" s="600"/>
      <c r="E612" s="600"/>
      <c r="F612" s="541"/>
      <c r="G612" s="541"/>
      <c r="H612" s="541"/>
      <c r="I612" s="541"/>
      <c r="J612" s="541"/>
      <c r="K612" s="541"/>
      <c r="L612" s="541"/>
      <c r="M612" s="541"/>
      <c r="N612" s="541"/>
      <c r="O612" s="541"/>
      <c r="P612" s="541"/>
      <c r="Q612" s="541"/>
      <c r="R612" s="541"/>
      <c r="S612" s="541"/>
      <c r="T612" s="541"/>
      <c r="U612" s="541"/>
      <c r="V612" s="541"/>
      <c r="W612" s="541"/>
      <c r="X612" s="541"/>
      <c r="Y612" s="541"/>
      <c r="Z612" s="541"/>
    </row>
    <row r="613" spans="1:26" ht="12.75" customHeight="1" x14ac:dyDescent="0.2">
      <c r="A613" s="541"/>
      <c r="B613" s="541"/>
      <c r="C613" s="541"/>
      <c r="D613" s="600"/>
      <c r="E613" s="600"/>
      <c r="F613" s="541"/>
      <c r="G613" s="541"/>
      <c r="H613" s="541"/>
      <c r="I613" s="541"/>
      <c r="J613" s="541"/>
      <c r="K613" s="541"/>
      <c r="L613" s="541"/>
      <c r="M613" s="541"/>
      <c r="N613" s="541"/>
      <c r="O613" s="541"/>
      <c r="P613" s="541"/>
      <c r="Q613" s="541"/>
      <c r="R613" s="541"/>
      <c r="S613" s="541"/>
      <c r="T613" s="541"/>
      <c r="U613" s="541"/>
      <c r="V613" s="541"/>
      <c r="W613" s="541"/>
      <c r="X613" s="541"/>
      <c r="Y613" s="541"/>
      <c r="Z613" s="541"/>
    </row>
    <row r="614" spans="1:26" ht="12.75" customHeight="1" x14ac:dyDescent="0.2">
      <c r="A614" s="541"/>
      <c r="B614" s="541"/>
      <c r="C614" s="541"/>
      <c r="D614" s="600"/>
      <c r="E614" s="600"/>
      <c r="F614" s="541"/>
      <c r="G614" s="541"/>
      <c r="H614" s="541"/>
      <c r="I614" s="541"/>
      <c r="J614" s="541"/>
      <c r="K614" s="541"/>
      <c r="L614" s="541"/>
      <c r="M614" s="541"/>
      <c r="N614" s="541"/>
      <c r="O614" s="541"/>
      <c r="P614" s="541"/>
      <c r="Q614" s="541"/>
      <c r="R614" s="541"/>
      <c r="S614" s="541"/>
      <c r="T614" s="541"/>
      <c r="U614" s="541"/>
      <c r="V614" s="541"/>
      <c r="W614" s="541"/>
      <c r="X614" s="541"/>
      <c r="Y614" s="541"/>
      <c r="Z614" s="541"/>
    </row>
    <row r="615" spans="1:26" ht="12.75" customHeight="1" x14ac:dyDescent="0.2">
      <c r="A615" s="541"/>
      <c r="B615" s="541"/>
      <c r="C615" s="541"/>
      <c r="D615" s="600"/>
      <c r="E615" s="600"/>
      <c r="F615" s="541"/>
      <c r="G615" s="541"/>
      <c r="H615" s="541"/>
      <c r="I615" s="541"/>
      <c r="J615" s="541"/>
      <c r="K615" s="541"/>
      <c r="L615" s="541"/>
      <c r="M615" s="541"/>
      <c r="N615" s="541"/>
      <c r="O615" s="541"/>
      <c r="P615" s="541"/>
      <c r="Q615" s="541"/>
      <c r="R615" s="541"/>
      <c r="S615" s="541"/>
      <c r="T615" s="541"/>
      <c r="U615" s="541"/>
      <c r="V615" s="541"/>
      <c r="W615" s="541"/>
      <c r="X615" s="541"/>
      <c r="Y615" s="541"/>
      <c r="Z615" s="541"/>
    </row>
    <row r="616" spans="1:26" ht="12.75" customHeight="1" x14ac:dyDescent="0.2">
      <c r="A616" s="541"/>
      <c r="B616" s="541"/>
      <c r="C616" s="541"/>
      <c r="D616" s="600"/>
      <c r="E616" s="600"/>
      <c r="F616" s="541"/>
      <c r="G616" s="541"/>
      <c r="H616" s="541"/>
      <c r="I616" s="541"/>
      <c r="J616" s="541"/>
      <c r="K616" s="541"/>
      <c r="L616" s="541"/>
      <c r="M616" s="541"/>
      <c r="N616" s="541"/>
      <c r="O616" s="541"/>
      <c r="P616" s="541"/>
      <c r="Q616" s="541"/>
      <c r="R616" s="541"/>
      <c r="S616" s="541"/>
      <c r="T616" s="541"/>
      <c r="U616" s="541"/>
      <c r="V616" s="541"/>
      <c r="W616" s="541"/>
      <c r="X616" s="541"/>
      <c r="Y616" s="541"/>
      <c r="Z616" s="541"/>
    </row>
    <row r="617" spans="1:26" ht="12.75" customHeight="1" x14ac:dyDescent="0.2">
      <c r="A617" s="541"/>
      <c r="B617" s="541"/>
      <c r="C617" s="541"/>
      <c r="D617" s="600"/>
      <c r="E617" s="600"/>
      <c r="F617" s="541"/>
      <c r="G617" s="541"/>
      <c r="H617" s="541"/>
      <c r="I617" s="541"/>
      <c r="J617" s="541"/>
      <c r="K617" s="541"/>
      <c r="L617" s="541"/>
      <c r="M617" s="541"/>
      <c r="N617" s="541"/>
      <c r="O617" s="541"/>
      <c r="P617" s="541"/>
      <c r="Q617" s="541"/>
      <c r="R617" s="541"/>
      <c r="S617" s="541"/>
      <c r="T617" s="541"/>
      <c r="U617" s="541"/>
      <c r="V617" s="541"/>
      <c r="W617" s="541"/>
      <c r="X617" s="541"/>
      <c r="Y617" s="541"/>
      <c r="Z617" s="541"/>
    </row>
    <row r="618" spans="1:26" ht="12.75" customHeight="1" x14ac:dyDescent="0.2">
      <c r="A618" s="541"/>
      <c r="B618" s="541"/>
      <c r="C618" s="541"/>
      <c r="D618" s="600"/>
      <c r="E618" s="600"/>
      <c r="F618" s="541"/>
      <c r="G618" s="541"/>
      <c r="H618" s="541"/>
      <c r="I618" s="541"/>
      <c r="J618" s="541"/>
      <c r="K618" s="541"/>
      <c r="L618" s="541"/>
      <c r="M618" s="541"/>
      <c r="N618" s="541"/>
      <c r="O618" s="541"/>
      <c r="P618" s="541"/>
      <c r="Q618" s="541"/>
      <c r="R618" s="541"/>
      <c r="S618" s="541"/>
      <c r="T618" s="541"/>
      <c r="U618" s="541"/>
      <c r="V618" s="541"/>
      <c r="W618" s="541"/>
      <c r="X618" s="541"/>
      <c r="Y618" s="541"/>
      <c r="Z618" s="541"/>
    </row>
    <row r="619" spans="1:26" ht="12.75" customHeight="1" x14ac:dyDescent="0.2">
      <c r="A619" s="541"/>
      <c r="B619" s="541"/>
      <c r="C619" s="541"/>
      <c r="D619" s="600"/>
      <c r="E619" s="600"/>
      <c r="F619" s="541"/>
      <c r="G619" s="541"/>
      <c r="H619" s="541"/>
      <c r="I619" s="541"/>
      <c r="J619" s="541"/>
      <c r="K619" s="541"/>
      <c r="L619" s="541"/>
      <c r="M619" s="541"/>
      <c r="N619" s="541"/>
      <c r="O619" s="541"/>
      <c r="P619" s="541"/>
      <c r="Q619" s="541"/>
      <c r="R619" s="541"/>
      <c r="S619" s="541"/>
      <c r="T619" s="541"/>
      <c r="U619" s="541"/>
      <c r="V619" s="541"/>
      <c r="W619" s="541"/>
      <c r="X619" s="541"/>
      <c r="Y619" s="541"/>
      <c r="Z619" s="541"/>
    </row>
    <row r="620" spans="1:26" ht="12.75" customHeight="1" x14ac:dyDescent="0.2">
      <c r="A620" s="541"/>
      <c r="B620" s="541"/>
      <c r="C620" s="541"/>
      <c r="D620" s="600"/>
      <c r="E620" s="600"/>
      <c r="F620" s="541"/>
      <c r="G620" s="541"/>
      <c r="H620" s="541"/>
      <c r="I620" s="541"/>
      <c r="J620" s="541"/>
      <c r="K620" s="541"/>
      <c r="L620" s="541"/>
      <c r="M620" s="541"/>
      <c r="N620" s="541"/>
      <c r="O620" s="541"/>
      <c r="P620" s="541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2.75" customHeight="1" x14ac:dyDescent="0.2">
      <c r="A621" s="541"/>
      <c r="B621" s="541"/>
      <c r="C621" s="541"/>
      <c r="D621" s="600"/>
      <c r="E621" s="600"/>
      <c r="F621" s="541"/>
      <c r="G621" s="541"/>
      <c r="H621" s="541"/>
      <c r="I621" s="541"/>
      <c r="J621" s="541"/>
      <c r="K621" s="541"/>
      <c r="L621" s="541"/>
      <c r="M621" s="541"/>
      <c r="N621" s="541"/>
      <c r="O621" s="541"/>
      <c r="P621" s="541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2.75" customHeight="1" x14ac:dyDescent="0.2">
      <c r="A622" s="541"/>
      <c r="B622" s="541"/>
      <c r="C622" s="541"/>
      <c r="D622" s="600"/>
      <c r="E622" s="600"/>
      <c r="F622" s="541"/>
      <c r="G622" s="541"/>
      <c r="H622" s="541"/>
      <c r="I622" s="541"/>
      <c r="J622" s="541"/>
      <c r="K622" s="541"/>
      <c r="L622" s="541"/>
      <c r="M622" s="541"/>
      <c r="N622" s="541"/>
      <c r="O622" s="541"/>
      <c r="P622" s="541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2.75" customHeight="1" x14ac:dyDescent="0.2">
      <c r="A623" s="541"/>
      <c r="B623" s="541"/>
      <c r="C623" s="541"/>
      <c r="D623" s="600"/>
      <c r="E623" s="600"/>
      <c r="F623" s="541"/>
      <c r="G623" s="541"/>
      <c r="H623" s="541"/>
      <c r="I623" s="541"/>
      <c r="J623" s="541"/>
      <c r="K623" s="541"/>
      <c r="L623" s="541"/>
      <c r="M623" s="541"/>
      <c r="N623" s="541"/>
      <c r="O623" s="541"/>
      <c r="P623" s="541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2.75" customHeight="1" x14ac:dyDescent="0.2">
      <c r="A624" s="541"/>
      <c r="B624" s="541"/>
      <c r="C624" s="541"/>
      <c r="D624" s="600"/>
      <c r="E624" s="600"/>
      <c r="F624" s="541"/>
      <c r="G624" s="541"/>
      <c r="H624" s="541"/>
      <c r="I624" s="541"/>
      <c r="J624" s="541"/>
      <c r="K624" s="541"/>
      <c r="L624" s="541"/>
      <c r="M624" s="541"/>
      <c r="N624" s="541"/>
      <c r="O624" s="541"/>
      <c r="P624" s="541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2.75" customHeight="1" x14ac:dyDescent="0.2">
      <c r="A625" s="541"/>
      <c r="B625" s="541"/>
      <c r="C625" s="541"/>
      <c r="D625" s="600"/>
      <c r="E625" s="600"/>
      <c r="F625" s="541"/>
      <c r="G625" s="541"/>
      <c r="H625" s="541"/>
      <c r="I625" s="541"/>
      <c r="J625" s="541"/>
      <c r="K625" s="541"/>
      <c r="L625" s="541"/>
      <c r="M625" s="541"/>
      <c r="N625" s="541"/>
      <c r="O625" s="541"/>
      <c r="P625" s="541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2.75" customHeight="1" x14ac:dyDescent="0.2">
      <c r="A626" s="541"/>
      <c r="B626" s="541"/>
      <c r="C626" s="541"/>
      <c r="D626" s="600"/>
      <c r="E626" s="600"/>
      <c r="F626" s="541"/>
      <c r="G626" s="541"/>
      <c r="H626" s="541"/>
      <c r="I626" s="541"/>
      <c r="J626" s="541"/>
      <c r="K626" s="541"/>
      <c r="L626" s="541"/>
      <c r="M626" s="541"/>
      <c r="N626" s="541"/>
      <c r="O626" s="541"/>
      <c r="P626" s="541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2.75" customHeight="1" x14ac:dyDescent="0.2">
      <c r="A627" s="541"/>
      <c r="B627" s="541"/>
      <c r="C627" s="541"/>
      <c r="D627" s="600"/>
      <c r="E627" s="600"/>
      <c r="F627" s="541"/>
      <c r="G627" s="541"/>
      <c r="H627" s="541"/>
      <c r="I627" s="541"/>
      <c r="J627" s="541"/>
      <c r="K627" s="541"/>
      <c r="L627" s="541"/>
      <c r="M627" s="541"/>
      <c r="N627" s="541"/>
      <c r="O627" s="541"/>
      <c r="P627" s="541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2.75" customHeight="1" x14ac:dyDescent="0.2">
      <c r="A628" s="541"/>
      <c r="B628" s="541"/>
      <c r="C628" s="541"/>
      <c r="D628" s="600"/>
      <c r="E628" s="600"/>
      <c r="F628" s="541"/>
      <c r="G628" s="541"/>
      <c r="H628" s="541"/>
      <c r="I628" s="541"/>
      <c r="J628" s="541"/>
      <c r="K628" s="541"/>
      <c r="L628" s="541"/>
      <c r="M628" s="541"/>
      <c r="N628" s="541"/>
      <c r="O628" s="541"/>
      <c r="P628" s="541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2.75" customHeight="1" x14ac:dyDescent="0.2">
      <c r="A629" s="541"/>
      <c r="B629" s="541"/>
      <c r="C629" s="541"/>
      <c r="D629" s="600"/>
      <c r="E629" s="600"/>
      <c r="F629" s="541"/>
      <c r="G629" s="541"/>
      <c r="H629" s="541"/>
      <c r="I629" s="541"/>
      <c r="J629" s="541"/>
      <c r="K629" s="541"/>
      <c r="L629" s="541"/>
      <c r="M629" s="541"/>
      <c r="N629" s="541"/>
      <c r="O629" s="541"/>
      <c r="P629" s="541"/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2.75" customHeight="1" x14ac:dyDescent="0.2">
      <c r="A630" s="541"/>
      <c r="B630" s="541"/>
      <c r="C630" s="541"/>
      <c r="D630" s="600"/>
      <c r="E630" s="600"/>
      <c r="F630" s="541"/>
      <c r="G630" s="541"/>
      <c r="H630" s="541"/>
      <c r="I630" s="541"/>
      <c r="J630" s="541"/>
      <c r="K630" s="541"/>
      <c r="L630" s="541"/>
      <c r="M630" s="541"/>
      <c r="N630" s="541"/>
      <c r="O630" s="541"/>
      <c r="P630" s="541"/>
      <c r="Q630" s="541"/>
      <c r="R630" s="541"/>
      <c r="S630" s="541"/>
      <c r="T630" s="541"/>
      <c r="U630" s="541"/>
      <c r="V630" s="541"/>
      <c r="W630" s="541"/>
      <c r="X630" s="541"/>
      <c r="Y630" s="541"/>
      <c r="Z630" s="541"/>
    </row>
    <row r="631" spans="1:26" ht="12.75" customHeight="1" x14ac:dyDescent="0.2">
      <c r="A631" s="541"/>
      <c r="B631" s="541"/>
      <c r="C631" s="541"/>
      <c r="D631" s="600"/>
      <c r="E631" s="600"/>
      <c r="F631" s="541"/>
      <c r="G631" s="541"/>
      <c r="H631" s="541"/>
      <c r="I631" s="541"/>
      <c r="J631" s="541"/>
      <c r="K631" s="541"/>
      <c r="L631" s="541"/>
      <c r="M631" s="541"/>
      <c r="N631" s="541"/>
      <c r="O631" s="541"/>
      <c r="P631" s="541"/>
      <c r="Q631" s="541"/>
      <c r="R631" s="541"/>
      <c r="S631" s="541"/>
      <c r="T631" s="541"/>
      <c r="U631" s="541"/>
      <c r="V631" s="541"/>
      <c r="W631" s="541"/>
      <c r="X631" s="541"/>
      <c r="Y631" s="541"/>
      <c r="Z631" s="541"/>
    </row>
    <row r="632" spans="1:26" ht="12.75" customHeight="1" x14ac:dyDescent="0.2">
      <c r="A632" s="541"/>
      <c r="B632" s="541"/>
      <c r="C632" s="541"/>
      <c r="D632" s="600"/>
      <c r="E632" s="600"/>
      <c r="F632" s="541"/>
      <c r="G632" s="541"/>
      <c r="H632" s="541"/>
      <c r="I632" s="541"/>
      <c r="J632" s="541"/>
      <c r="K632" s="541"/>
      <c r="L632" s="541"/>
      <c r="M632" s="541"/>
      <c r="N632" s="541"/>
      <c r="O632" s="541"/>
      <c r="P632" s="541"/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2.75" customHeight="1" x14ac:dyDescent="0.2">
      <c r="A633" s="541"/>
      <c r="B633" s="541"/>
      <c r="C633" s="541"/>
      <c r="D633" s="600"/>
      <c r="E633" s="600"/>
      <c r="F633" s="541"/>
      <c r="G633" s="541"/>
      <c r="H633" s="541"/>
      <c r="I633" s="541"/>
      <c r="J633" s="541"/>
      <c r="K633" s="541"/>
      <c r="L633" s="541"/>
      <c r="M633" s="541"/>
      <c r="N633" s="541"/>
      <c r="O633" s="541"/>
      <c r="P633" s="541"/>
      <c r="Q633" s="541"/>
      <c r="R633" s="541"/>
      <c r="S633" s="541"/>
      <c r="T633" s="541"/>
      <c r="U633" s="541"/>
      <c r="V633" s="541"/>
      <c r="W633" s="541"/>
      <c r="X633" s="541"/>
      <c r="Y633" s="541"/>
      <c r="Z633" s="541"/>
    </row>
    <row r="634" spans="1:26" ht="12.75" customHeight="1" x14ac:dyDescent="0.2">
      <c r="A634" s="541"/>
      <c r="B634" s="541"/>
      <c r="C634" s="541"/>
      <c r="D634" s="600"/>
      <c r="E634" s="600"/>
      <c r="F634" s="541"/>
      <c r="G634" s="541"/>
      <c r="H634" s="541"/>
      <c r="I634" s="541"/>
      <c r="J634" s="541"/>
      <c r="K634" s="541"/>
      <c r="L634" s="541"/>
      <c r="M634" s="541"/>
      <c r="N634" s="541"/>
      <c r="O634" s="541"/>
      <c r="P634" s="541"/>
      <c r="Q634" s="541"/>
      <c r="R634" s="541"/>
      <c r="S634" s="541"/>
      <c r="T634" s="541"/>
      <c r="U634" s="541"/>
      <c r="V634" s="541"/>
      <c r="W634" s="541"/>
      <c r="X634" s="541"/>
      <c r="Y634" s="541"/>
      <c r="Z634" s="541"/>
    </row>
    <row r="635" spans="1:26" ht="12.75" customHeight="1" x14ac:dyDescent="0.2">
      <c r="A635" s="541"/>
      <c r="B635" s="541"/>
      <c r="C635" s="541"/>
      <c r="D635" s="600"/>
      <c r="E635" s="600"/>
      <c r="F635" s="541"/>
      <c r="G635" s="541"/>
      <c r="H635" s="541"/>
      <c r="I635" s="541"/>
      <c r="J635" s="541"/>
      <c r="K635" s="541"/>
      <c r="L635" s="541"/>
      <c r="M635" s="541"/>
      <c r="N635" s="541"/>
      <c r="O635" s="541"/>
      <c r="P635" s="541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2.75" customHeight="1" x14ac:dyDescent="0.2">
      <c r="A636" s="541"/>
      <c r="B636" s="541"/>
      <c r="C636" s="541"/>
      <c r="D636" s="600"/>
      <c r="E636" s="600"/>
      <c r="F636" s="541"/>
      <c r="G636" s="541"/>
      <c r="H636" s="541"/>
      <c r="I636" s="541"/>
      <c r="J636" s="541"/>
      <c r="K636" s="541"/>
      <c r="L636" s="541"/>
      <c r="M636" s="541"/>
      <c r="N636" s="541"/>
      <c r="O636" s="541"/>
      <c r="P636" s="541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2.75" customHeight="1" x14ac:dyDescent="0.2">
      <c r="A637" s="541"/>
      <c r="B637" s="541"/>
      <c r="C637" s="541"/>
      <c r="D637" s="600"/>
      <c r="E637" s="600"/>
      <c r="F637" s="541"/>
      <c r="G637" s="541"/>
      <c r="H637" s="541"/>
      <c r="I637" s="541"/>
      <c r="J637" s="541"/>
      <c r="K637" s="541"/>
      <c r="L637" s="541"/>
      <c r="M637" s="541"/>
      <c r="N637" s="541"/>
      <c r="O637" s="541"/>
      <c r="P637" s="541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2.75" customHeight="1" x14ac:dyDescent="0.2">
      <c r="A638" s="541"/>
      <c r="B638" s="541"/>
      <c r="C638" s="541"/>
      <c r="D638" s="600"/>
      <c r="E638" s="600"/>
      <c r="F638" s="541"/>
      <c r="G638" s="541"/>
      <c r="H638" s="541"/>
      <c r="I638" s="541"/>
      <c r="J638" s="541"/>
      <c r="K638" s="541"/>
      <c r="L638" s="541"/>
      <c r="M638" s="541"/>
      <c r="N638" s="541"/>
      <c r="O638" s="541"/>
      <c r="P638" s="541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2.75" customHeight="1" x14ac:dyDescent="0.2">
      <c r="A639" s="541"/>
      <c r="B639" s="541"/>
      <c r="C639" s="541"/>
      <c r="D639" s="600"/>
      <c r="E639" s="600"/>
      <c r="F639" s="541"/>
      <c r="G639" s="541"/>
      <c r="H639" s="541"/>
      <c r="I639" s="541"/>
      <c r="J639" s="541"/>
      <c r="K639" s="541"/>
      <c r="L639" s="541"/>
      <c r="M639" s="541"/>
      <c r="N639" s="541"/>
      <c r="O639" s="541"/>
      <c r="P639" s="541"/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2.75" customHeight="1" x14ac:dyDescent="0.2">
      <c r="A640" s="541"/>
      <c r="B640" s="541"/>
      <c r="C640" s="541"/>
      <c r="D640" s="600"/>
      <c r="E640" s="600"/>
      <c r="F640" s="541"/>
      <c r="G640" s="541"/>
      <c r="H640" s="541"/>
      <c r="I640" s="541"/>
      <c r="J640" s="541"/>
      <c r="K640" s="541"/>
      <c r="L640" s="541"/>
      <c r="M640" s="541"/>
      <c r="N640" s="541"/>
      <c r="O640" s="541"/>
      <c r="P640" s="541"/>
      <c r="Q640" s="541"/>
      <c r="R640" s="541"/>
      <c r="S640" s="541"/>
      <c r="T640" s="541"/>
      <c r="U640" s="541"/>
      <c r="V640" s="541"/>
      <c r="W640" s="541"/>
      <c r="X640" s="541"/>
      <c r="Y640" s="541"/>
      <c r="Z640" s="541"/>
    </row>
    <row r="641" spans="1:26" ht="12.75" customHeight="1" x14ac:dyDescent="0.2">
      <c r="A641" s="541"/>
      <c r="B641" s="541"/>
      <c r="C641" s="541"/>
      <c r="D641" s="600"/>
      <c r="E641" s="600"/>
      <c r="F641" s="541"/>
      <c r="G641" s="541"/>
      <c r="H641" s="541"/>
      <c r="I641" s="541"/>
      <c r="J641" s="541"/>
      <c r="K641" s="541"/>
      <c r="L641" s="541"/>
      <c r="M641" s="541"/>
      <c r="N641" s="541"/>
      <c r="O641" s="541"/>
      <c r="P641" s="541"/>
      <c r="Q641" s="541"/>
      <c r="R641" s="541"/>
      <c r="S641" s="541"/>
      <c r="T641" s="541"/>
      <c r="U641" s="541"/>
      <c r="V641" s="541"/>
      <c r="W641" s="541"/>
      <c r="X641" s="541"/>
      <c r="Y641" s="541"/>
      <c r="Z641" s="541"/>
    </row>
    <row r="642" spans="1:26" ht="12.75" customHeight="1" x14ac:dyDescent="0.2">
      <c r="A642" s="541"/>
      <c r="B642" s="541"/>
      <c r="C642" s="541"/>
      <c r="D642" s="600"/>
      <c r="E642" s="600"/>
      <c r="F642" s="541"/>
      <c r="G642" s="541"/>
      <c r="H642" s="541"/>
      <c r="I642" s="541"/>
      <c r="J642" s="541"/>
      <c r="K642" s="541"/>
      <c r="L642" s="541"/>
      <c r="M642" s="541"/>
      <c r="N642" s="541"/>
      <c r="O642" s="541"/>
      <c r="P642" s="541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2.75" customHeight="1" x14ac:dyDescent="0.2">
      <c r="A643" s="541"/>
      <c r="B643" s="541"/>
      <c r="C643" s="541"/>
      <c r="D643" s="600"/>
      <c r="E643" s="600"/>
      <c r="F643" s="541"/>
      <c r="G643" s="541"/>
      <c r="H643" s="541"/>
      <c r="I643" s="541"/>
      <c r="J643" s="541"/>
      <c r="K643" s="541"/>
      <c r="L643" s="541"/>
      <c r="M643" s="541"/>
      <c r="N643" s="541"/>
      <c r="O643" s="541"/>
      <c r="P643" s="541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2.75" customHeight="1" x14ac:dyDescent="0.2">
      <c r="A644" s="541"/>
      <c r="B644" s="541"/>
      <c r="C644" s="541"/>
      <c r="D644" s="600"/>
      <c r="E644" s="600"/>
      <c r="F644" s="541"/>
      <c r="G644" s="541"/>
      <c r="H644" s="541"/>
      <c r="I644" s="541"/>
      <c r="J644" s="541"/>
      <c r="K644" s="541"/>
      <c r="L644" s="541"/>
      <c r="M644" s="541"/>
      <c r="N644" s="541"/>
      <c r="O644" s="541"/>
      <c r="P644" s="541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2.75" customHeight="1" x14ac:dyDescent="0.2">
      <c r="A645" s="541"/>
      <c r="B645" s="541"/>
      <c r="C645" s="541"/>
      <c r="D645" s="600"/>
      <c r="E645" s="600"/>
      <c r="F645" s="541"/>
      <c r="G645" s="541"/>
      <c r="H645" s="541"/>
      <c r="I645" s="541"/>
      <c r="J645" s="541"/>
      <c r="K645" s="541"/>
      <c r="L645" s="541"/>
      <c r="M645" s="541"/>
      <c r="N645" s="541"/>
      <c r="O645" s="541"/>
      <c r="P645" s="541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2.75" customHeight="1" x14ac:dyDescent="0.2">
      <c r="A646" s="541"/>
      <c r="B646" s="541"/>
      <c r="C646" s="541"/>
      <c r="D646" s="600"/>
      <c r="E646" s="600"/>
      <c r="F646" s="541"/>
      <c r="G646" s="541"/>
      <c r="H646" s="541"/>
      <c r="I646" s="541"/>
      <c r="J646" s="541"/>
      <c r="K646" s="541"/>
      <c r="L646" s="541"/>
      <c r="M646" s="541"/>
      <c r="N646" s="541"/>
      <c r="O646" s="541"/>
      <c r="P646" s="541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2.75" customHeight="1" x14ac:dyDescent="0.2">
      <c r="A647" s="541"/>
      <c r="B647" s="541"/>
      <c r="C647" s="541"/>
      <c r="D647" s="600"/>
      <c r="E647" s="600"/>
      <c r="F647" s="541"/>
      <c r="G647" s="541"/>
      <c r="H647" s="541"/>
      <c r="I647" s="541"/>
      <c r="J647" s="541"/>
      <c r="K647" s="541"/>
      <c r="L647" s="541"/>
      <c r="M647" s="541"/>
      <c r="N647" s="541"/>
      <c r="O647" s="541"/>
      <c r="P647" s="541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2.75" customHeight="1" x14ac:dyDescent="0.2">
      <c r="A648" s="541"/>
      <c r="B648" s="541"/>
      <c r="C648" s="541"/>
      <c r="D648" s="600"/>
      <c r="E648" s="600"/>
      <c r="F648" s="541"/>
      <c r="G648" s="541"/>
      <c r="H648" s="541"/>
      <c r="I648" s="541"/>
      <c r="J648" s="541"/>
      <c r="K648" s="541"/>
      <c r="L648" s="541"/>
      <c r="M648" s="541"/>
      <c r="N648" s="541"/>
      <c r="O648" s="541"/>
      <c r="P648" s="541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2.75" customHeight="1" x14ac:dyDescent="0.2">
      <c r="A649" s="541"/>
      <c r="B649" s="541"/>
      <c r="C649" s="541"/>
      <c r="D649" s="600"/>
      <c r="E649" s="600"/>
      <c r="F649" s="541"/>
      <c r="G649" s="541"/>
      <c r="H649" s="541"/>
      <c r="I649" s="541"/>
      <c r="J649" s="541"/>
      <c r="K649" s="541"/>
      <c r="L649" s="541"/>
      <c r="M649" s="541"/>
      <c r="N649" s="541"/>
      <c r="O649" s="541"/>
      <c r="P649" s="541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2.75" customHeight="1" x14ac:dyDescent="0.2">
      <c r="A650" s="541"/>
      <c r="B650" s="541"/>
      <c r="C650" s="541"/>
      <c r="D650" s="600"/>
      <c r="E650" s="600"/>
      <c r="F650" s="541"/>
      <c r="G650" s="541"/>
      <c r="H650" s="541"/>
      <c r="I650" s="541"/>
      <c r="J650" s="541"/>
      <c r="K650" s="541"/>
      <c r="L650" s="541"/>
      <c r="M650" s="541"/>
      <c r="N650" s="541"/>
      <c r="O650" s="541"/>
      <c r="P650" s="541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2.75" customHeight="1" x14ac:dyDescent="0.2">
      <c r="A651" s="541"/>
      <c r="B651" s="541"/>
      <c r="C651" s="541"/>
      <c r="D651" s="600"/>
      <c r="E651" s="600"/>
      <c r="F651" s="541"/>
      <c r="G651" s="541"/>
      <c r="H651" s="541"/>
      <c r="I651" s="541"/>
      <c r="J651" s="541"/>
      <c r="K651" s="541"/>
      <c r="L651" s="541"/>
      <c r="M651" s="541"/>
      <c r="N651" s="541"/>
      <c r="O651" s="541"/>
      <c r="P651" s="541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2.75" customHeight="1" x14ac:dyDescent="0.2">
      <c r="A652" s="541"/>
      <c r="B652" s="541"/>
      <c r="C652" s="541"/>
      <c r="D652" s="600"/>
      <c r="E652" s="600"/>
      <c r="F652" s="541"/>
      <c r="G652" s="541"/>
      <c r="H652" s="541"/>
      <c r="I652" s="541"/>
      <c r="J652" s="541"/>
      <c r="K652" s="541"/>
      <c r="L652" s="541"/>
      <c r="M652" s="541"/>
      <c r="N652" s="541"/>
      <c r="O652" s="541"/>
      <c r="P652" s="541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2.75" customHeight="1" x14ac:dyDescent="0.2">
      <c r="A653" s="541"/>
      <c r="B653" s="541"/>
      <c r="C653" s="541"/>
      <c r="D653" s="600"/>
      <c r="E653" s="600"/>
      <c r="F653" s="541"/>
      <c r="G653" s="541"/>
      <c r="H653" s="541"/>
      <c r="I653" s="541"/>
      <c r="J653" s="541"/>
      <c r="K653" s="541"/>
      <c r="L653" s="541"/>
      <c r="M653" s="541"/>
      <c r="N653" s="541"/>
      <c r="O653" s="541"/>
      <c r="P653" s="541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2.75" customHeight="1" x14ac:dyDescent="0.2">
      <c r="A654" s="541"/>
      <c r="B654" s="541"/>
      <c r="C654" s="541"/>
      <c r="D654" s="600"/>
      <c r="E654" s="600"/>
      <c r="F654" s="541"/>
      <c r="G654" s="541"/>
      <c r="H654" s="541"/>
      <c r="I654" s="541"/>
      <c r="J654" s="541"/>
      <c r="K654" s="541"/>
      <c r="L654" s="541"/>
      <c r="M654" s="541"/>
      <c r="N654" s="541"/>
      <c r="O654" s="541"/>
      <c r="P654" s="541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2.75" customHeight="1" x14ac:dyDescent="0.2">
      <c r="A655" s="541"/>
      <c r="B655" s="541"/>
      <c r="C655" s="541"/>
      <c r="D655" s="600"/>
      <c r="E655" s="600"/>
      <c r="F655" s="541"/>
      <c r="G655" s="541"/>
      <c r="H655" s="541"/>
      <c r="I655" s="541"/>
      <c r="J655" s="541"/>
      <c r="K655" s="541"/>
      <c r="L655" s="541"/>
      <c r="M655" s="541"/>
      <c r="N655" s="541"/>
      <c r="O655" s="541"/>
      <c r="P655" s="541"/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2.75" customHeight="1" x14ac:dyDescent="0.2">
      <c r="A656" s="541"/>
      <c r="B656" s="541"/>
      <c r="C656" s="541"/>
      <c r="D656" s="600"/>
      <c r="E656" s="600"/>
      <c r="F656" s="541"/>
      <c r="G656" s="541"/>
      <c r="H656" s="541"/>
      <c r="I656" s="541"/>
      <c r="J656" s="541"/>
      <c r="K656" s="541"/>
      <c r="L656" s="541"/>
      <c r="M656" s="541"/>
      <c r="N656" s="541"/>
      <c r="O656" s="541"/>
      <c r="P656" s="541"/>
      <c r="Q656" s="541"/>
      <c r="R656" s="541"/>
      <c r="S656" s="541"/>
      <c r="T656" s="541"/>
      <c r="U656" s="541"/>
      <c r="V656" s="541"/>
      <c r="W656" s="541"/>
      <c r="X656" s="541"/>
      <c r="Y656" s="541"/>
      <c r="Z656" s="541"/>
    </row>
    <row r="657" spans="1:26" ht="12.75" customHeight="1" x14ac:dyDescent="0.2">
      <c r="A657" s="541"/>
      <c r="B657" s="541"/>
      <c r="C657" s="541"/>
      <c r="D657" s="600"/>
      <c r="E657" s="600"/>
      <c r="F657" s="541"/>
      <c r="G657" s="541"/>
      <c r="H657" s="541"/>
      <c r="I657" s="541"/>
      <c r="J657" s="541"/>
      <c r="K657" s="541"/>
      <c r="L657" s="541"/>
      <c r="M657" s="541"/>
      <c r="N657" s="541"/>
      <c r="O657" s="541"/>
      <c r="P657" s="541"/>
      <c r="Q657" s="541"/>
      <c r="R657" s="541"/>
      <c r="S657" s="541"/>
      <c r="T657" s="541"/>
      <c r="U657" s="541"/>
      <c r="V657" s="541"/>
      <c r="W657" s="541"/>
      <c r="X657" s="541"/>
      <c r="Y657" s="541"/>
      <c r="Z657" s="541"/>
    </row>
    <row r="658" spans="1:26" ht="12.75" customHeight="1" x14ac:dyDescent="0.2">
      <c r="A658" s="541"/>
      <c r="B658" s="541"/>
      <c r="C658" s="541"/>
      <c r="D658" s="600"/>
      <c r="E658" s="600"/>
      <c r="F658" s="541"/>
      <c r="G658" s="541"/>
      <c r="H658" s="541"/>
      <c r="I658" s="541"/>
      <c r="J658" s="541"/>
      <c r="K658" s="541"/>
      <c r="L658" s="541"/>
      <c r="M658" s="541"/>
      <c r="N658" s="541"/>
      <c r="O658" s="541"/>
      <c r="P658" s="541"/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2.75" customHeight="1" x14ac:dyDescent="0.2">
      <c r="A659" s="541"/>
      <c r="B659" s="541"/>
      <c r="C659" s="541"/>
      <c r="D659" s="600"/>
      <c r="E659" s="600"/>
      <c r="F659" s="541"/>
      <c r="G659" s="541"/>
      <c r="H659" s="541"/>
      <c r="I659" s="541"/>
      <c r="J659" s="541"/>
      <c r="K659" s="541"/>
      <c r="L659" s="541"/>
      <c r="M659" s="541"/>
      <c r="N659" s="541"/>
      <c r="O659" s="541"/>
      <c r="P659" s="541"/>
      <c r="Q659" s="541"/>
      <c r="R659" s="541"/>
      <c r="S659" s="541"/>
      <c r="T659" s="541"/>
      <c r="U659" s="541"/>
      <c r="V659" s="541"/>
      <c r="W659" s="541"/>
      <c r="X659" s="541"/>
      <c r="Y659" s="541"/>
      <c r="Z659" s="541"/>
    </row>
    <row r="660" spans="1:26" ht="12.75" customHeight="1" x14ac:dyDescent="0.2">
      <c r="A660" s="541"/>
      <c r="B660" s="541"/>
      <c r="C660" s="541"/>
      <c r="D660" s="600"/>
      <c r="E660" s="600"/>
      <c r="F660" s="541"/>
      <c r="G660" s="541"/>
      <c r="H660" s="541"/>
      <c r="I660" s="541"/>
      <c r="J660" s="541"/>
      <c r="K660" s="541"/>
      <c r="L660" s="541"/>
      <c r="M660" s="541"/>
      <c r="N660" s="541"/>
      <c r="O660" s="541"/>
      <c r="P660" s="541"/>
      <c r="Q660" s="541"/>
      <c r="R660" s="541"/>
      <c r="S660" s="541"/>
      <c r="T660" s="541"/>
      <c r="U660" s="541"/>
      <c r="V660" s="541"/>
      <c r="W660" s="541"/>
      <c r="X660" s="541"/>
      <c r="Y660" s="541"/>
      <c r="Z660" s="541"/>
    </row>
    <row r="661" spans="1:26" ht="12.75" customHeight="1" x14ac:dyDescent="0.2">
      <c r="A661" s="541"/>
      <c r="B661" s="541"/>
      <c r="C661" s="541"/>
      <c r="D661" s="600"/>
      <c r="E661" s="600"/>
      <c r="F661" s="541"/>
      <c r="G661" s="541"/>
      <c r="H661" s="541"/>
      <c r="I661" s="541"/>
      <c r="J661" s="541"/>
      <c r="K661" s="541"/>
      <c r="L661" s="541"/>
      <c r="M661" s="541"/>
      <c r="N661" s="541"/>
      <c r="O661" s="541"/>
      <c r="P661" s="541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2.75" customHeight="1" x14ac:dyDescent="0.2">
      <c r="A662" s="541"/>
      <c r="B662" s="541"/>
      <c r="C662" s="541"/>
      <c r="D662" s="600"/>
      <c r="E662" s="600"/>
      <c r="F662" s="541"/>
      <c r="G662" s="541"/>
      <c r="H662" s="541"/>
      <c r="I662" s="541"/>
      <c r="J662" s="541"/>
      <c r="K662" s="541"/>
      <c r="L662" s="541"/>
      <c r="M662" s="541"/>
      <c r="N662" s="541"/>
      <c r="O662" s="541"/>
      <c r="P662" s="541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2.75" customHeight="1" x14ac:dyDescent="0.2">
      <c r="A663" s="541"/>
      <c r="B663" s="541"/>
      <c r="C663" s="541"/>
      <c r="D663" s="600"/>
      <c r="E663" s="600"/>
      <c r="F663" s="541"/>
      <c r="G663" s="541"/>
      <c r="H663" s="541"/>
      <c r="I663" s="541"/>
      <c r="J663" s="541"/>
      <c r="K663" s="541"/>
      <c r="L663" s="541"/>
      <c r="M663" s="541"/>
      <c r="N663" s="541"/>
      <c r="O663" s="541"/>
      <c r="P663" s="541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2.75" customHeight="1" x14ac:dyDescent="0.2">
      <c r="A664" s="541"/>
      <c r="B664" s="541"/>
      <c r="C664" s="541"/>
      <c r="D664" s="600"/>
      <c r="E664" s="600"/>
      <c r="F664" s="541"/>
      <c r="G664" s="541"/>
      <c r="H664" s="541"/>
      <c r="I664" s="541"/>
      <c r="J664" s="541"/>
      <c r="K664" s="541"/>
      <c r="L664" s="541"/>
      <c r="M664" s="541"/>
      <c r="N664" s="541"/>
      <c r="O664" s="541"/>
      <c r="P664" s="541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2.75" customHeight="1" x14ac:dyDescent="0.2">
      <c r="A665" s="541"/>
      <c r="B665" s="541"/>
      <c r="C665" s="541"/>
      <c r="D665" s="600"/>
      <c r="E665" s="600"/>
      <c r="F665" s="541"/>
      <c r="G665" s="541"/>
      <c r="H665" s="541"/>
      <c r="I665" s="541"/>
      <c r="J665" s="541"/>
      <c r="K665" s="541"/>
      <c r="L665" s="541"/>
      <c r="M665" s="541"/>
      <c r="N665" s="541"/>
      <c r="O665" s="541"/>
      <c r="P665" s="541"/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2.75" customHeight="1" x14ac:dyDescent="0.2">
      <c r="A666" s="541"/>
      <c r="B666" s="541"/>
      <c r="C666" s="541"/>
      <c r="D666" s="600"/>
      <c r="E666" s="600"/>
      <c r="F666" s="541"/>
      <c r="G666" s="541"/>
      <c r="H666" s="541"/>
      <c r="I666" s="541"/>
      <c r="J666" s="541"/>
      <c r="K666" s="541"/>
      <c r="L666" s="541"/>
      <c r="M666" s="541"/>
      <c r="N666" s="541"/>
      <c r="O666" s="541"/>
      <c r="P666" s="541"/>
      <c r="Q666" s="541"/>
      <c r="R666" s="541"/>
      <c r="S666" s="541"/>
      <c r="T666" s="541"/>
      <c r="U666" s="541"/>
      <c r="V666" s="541"/>
      <c r="W666" s="541"/>
      <c r="X666" s="541"/>
      <c r="Y666" s="541"/>
      <c r="Z666" s="541"/>
    </row>
    <row r="667" spans="1:26" ht="12.75" customHeight="1" x14ac:dyDescent="0.2">
      <c r="A667" s="541"/>
      <c r="B667" s="541"/>
      <c r="C667" s="541"/>
      <c r="D667" s="600"/>
      <c r="E667" s="600"/>
      <c r="F667" s="541"/>
      <c r="G667" s="541"/>
      <c r="H667" s="541"/>
      <c r="I667" s="541"/>
      <c r="J667" s="541"/>
      <c r="K667" s="541"/>
      <c r="L667" s="541"/>
      <c r="M667" s="541"/>
      <c r="N667" s="541"/>
      <c r="O667" s="541"/>
      <c r="P667" s="541"/>
      <c r="Q667" s="541"/>
      <c r="R667" s="541"/>
      <c r="S667" s="541"/>
      <c r="T667" s="541"/>
      <c r="U667" s="541"/>
      <c r="V667" s="541"/>
      <c r="W667" s="541"/>
      <c r="X667" s="541"/>
      <c r="Y667" s="541"/>
      <c r="Z667" s="541"/>
    </row>
    <row r="668" spans="1:26" ht="12.75" customHeight="1" x14ac:dyDescent="0.2">
      <c r="A668" s="541"/>
      <c r="B668" s="541"/>
      <c r="C668" s="541"/>
      <c r="D668" s="600"/>
      <c r="E668" s="600"/>
      <c r="F668" s="541"/>
      <c r="G668" s="541"/>
      <c r="H668" s="541"/>
      <c r="I668" s="541"/>
      <c r="J668" s="541"/>
      <c r="K668" s="541"/>
      <c r="L668" s="541"/>
      <c r="M668" s="541"/>
      <c r="N668" s="541"/>
      <c r="O668" s="541"/>
      <c r="P668" s="541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2.75" customHeight="1" x14ac:dyDescent="0.2">
      <c r="A669" s="541"/>
      <c r="B669" s="541"/>
      <c r="C669" s="541"/>
      <c r="D669" s="600"/>
      <c r="E669" s="600"/>
      <c r="F669" s="541"/>
      <c r="G669" s="541"/>
      <c r="H669" s="541"/>
      <c r="I669" s="541"/>
      <c r="J669" s="541"/>
      <c r="K669" s="541"/>
      <c r="L669" s="541"/>
      <c r="M669" s="541"/>
      <c r="N669" s="541"/>
      <c r="O669" s="541"/>
      <c r="P669" s="541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2.75" customHeight="1" x14ac:dyDescent="0.2">
      <c r="A670" s="541"/>
      <c r="B670" s="541"/>
      <c r="C670" s="541"/>
      <c r="D670" s="600"/>
      <c r="E670" s="600"/>
      <c r="F670" s="541"/>
      <c r="G670" s="541"/>
      <c r="H670" s="541"/>
      <c r="I670" s="541"/>
      <c r="J670" s="541"/>
      <c r="K670" s="541"/>
      <c r="L670" s="541"/>
      <c r="M670" s="541"/>
      <c r="N670" s="541"/>
      <c r="O670" s="541"/>
      <c r="P670" s="541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2.75" customHeight="1" x14ac:dyDescent="0.2">
      <c r="A671" s="541"/>
      <c r="B671" s="541"/>
      <c r="C671" s="541"/>
      <c r="D671" s="600"/>
      <c r="E671" s="600"/>
      <c r="F671" s="541"/>
      <c r="G671" s="541"/>
      <c r="H671" s="541"/>
      <c r="I671" s="541"/>
      <c r="J671" s="541"/>
      <c r="K671" s="541"/>
      <c r="L671" s="541"/>
      <c r="M671" s="541"/>
      <c r="N671" s="541"/>
      <c r="O671" s="541"/>
      <c r="P671" s="541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2.75" customHeight="1" x14ac:dyDescent="0.2">
      <c r="A672" s="541"/>
      <c r="B672" s="541"/>
      <c r="C672" s="541"/>
      <c r="D672" s="600"/>
      <c r="E672" s="600"/>
      <c r="F672" s="541"/>
      <c r="G672" s="541"/>
      <c r="H672" s="541"/>
      <c r="I672" s="541"/>
      <c r="J672" s="541"/>
      <c r="K672" s="541"/>
      <c r="L672" s="541"/>
      <c r="M672" s="541"/>
      <c r="N672" s="541"/>
      <c r="O672" s="541"/>
      <c r="P672" s="541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2.75" customHeight="1" x14ac:dyDescent="0.2">
      <c r="A673" s="541"/>
      <c r="B673" s="541"/>
      <c r="C673" s="541"/>
      <c r="D673" s="600"/>
      <c r="E673" s="600"/>
      <c r="F673" s="541"/>
      <c r="G673" s="541"/>
      <c r="H673" s="541"/>
      <c r="I673" s="541"/>
      <c r="J673" s="541"/>
      <c r="K673" s="541"/>
      <c r="L673" s="541"/>
      <c r="M673" s="541"/>
      <c r="N673" s="541"/>
      <c r="O673" s="541"/>
      <c r="P673" s="541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2.75" customHeight="1" x14ac:dyDescent="0.2">
      <c r="A674" s="541"/>
      <c r="B674" s="541"/>
      <c r="C674" s="541"/>
      <c r="D674" s="600"/>
      <c r="E674" s="600"/>
      <c r="F674" s="541"/>
      <c r="G674" s="541"/>
      <c r="H674" s="541"/>
      <c r="I674" s="541"/>
      <c r="J674" s="541"/>
      <c r="K674" s="541"/>
      <c r="L674" s="541"/>
      <c r="M674" s="541"/>
      <c r="N674" s="541"/>
      <c r="O674" s="541"/>
      <c r="P674" s="541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2.75" customHeight="1" x14ac:dyDescent="0.2">
      <c r="A675" s="541"/>
      <c r="B675" s="541"/>
      <c r="C675" s="541"/>
      <c r="D675" s="600"/>
      <c r="E675" s="600"/>
      <c r="F675" s="541"/>
      <c r="G675" s="541"/>
      <c r="H675" s="541"/>
      <c r="I675" s="541"/>
      <c r="J675" s="541"/>
      <c r="K675" s="541"/>
      <c r="L675" s="541"/>
      <c r="M675" s="541"/>
      <c r="N675" s="541"/>
      <c r="O675" s="541"/>
      <c r="P675" s="541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2.75" customHeight="1" x14ac:dyDescent="0.2">
      <c r="A676" s="541"/>
      <c r="B676" s="541"/>
      <c r="C676" s="541"/>
      <c r="D676" s="600"/>
      <c r="E676" s="600"/>
      <c r="F676" s="541"/>
      <c r="G676" s="541"/>
      <c r="H676" s="541"/>
      <c r="I676" s="541"/>
      <c r="J676" s="541"/>
      <c r="K676" s="541"/>
      <c r="L676" s="541"/>
      <c r="M676" s="541"/>
      <c r="N676" s="541"/>
      <c r="O676" s="541"/>
      <c r="P676" s="541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2.75" customHeight="1" x14ac:dyDescent="0.2">
      <c r="A677" s="541"/>
      <c r="B677" s="541"/>
      <c r="C677" s="541"/>
      <c r="D677" s="600"/>
      <c r="E677" s="600"/>
      <c r="F677" s="541"/>
      <c r="G677" s="541"/>
      <c r="H677" s="541"/>
      <c r="I677" s="541"/>
      <c r="J677" s="541"/>
      <c r="K677" s="541"/>
      <c r="L677" s="541"/>
      <c r="M677" s="541"/>
      <c r="N677" s="541"/>
      <c r="O677" s="541"/>
      <c r="P677" s="541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2.75" customHeight="1" x14ac:dyDescent="0.2">
      <c r="A678" s="541"/>
      <c r="B678" s="541"/>
      <c r="C678" s="541"/>
      <c r="D678" s="600"/>
      <c r="E678" s="600"/>
      <c r="F678" s="541"/>
      <c r="G678" s="541"/>
      <c r="H678" s="541"/>
      <c r="I678" s="541"/>
      <c r="J678" s="541"/>
      <c r="K678" s="541"/>
      <c r="L678" s="541"/>
      <c r="M678" s="541"/>
      <c r="N678" s="541"/>
      <c r="O678" s="541"/>
      <c r="P678" s="541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2.75" customHeight="1" x14ac:dyDescent="0.2">
      <c r="A679" s="541"/>
      <c r="B679" s="541"/>
      <c r="C679" s="541"/>
      <c r="D679" s="600"/>
      <c r="E679" s="600"/>
      <c r="F679" s="541"/>
      <c r="G679" s="541"/>
      <c r="H679" s="541"/>
      <c r="I679" s="541"/>
      <c r="J679" s="541"/>
      <c r="K679" s="541"/>
      <c r="L679" s="541"/>
      <c r="M679" s="541"/>
      <c r="N679" s="541"/>
      <c r="O679" s="541"/>
      <c r="P679" s="541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2.75" customHeight="1" x14ac:dyDescent="0.2">
      <c r="A680" s="541"/>
      <c r="B680" s="541"/>
      <c r="C680" s="541"/>
      <c r="D680" s="600"/>
      <c r="E680" s="600"/>
      <c r="F680" s="541"/>
      <c r="G680" s="541"/>
      <c r="H680" s="541"/>
      <c r="I680" s="541"/>
      <c r="J680" s="541"/>
      <c r="K680" s="541"/>
      <c r="L680" s="541"/>
      <c r="M680" s="541"/>
      <c r="N680" s="541"/>
      <c r="O680" s="541"/>
      <c r="P680" s="541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2.75" customHeight="1" x14ac:dyDescent="0.2">
      <c r="A681" s="541"/>
      <c r="B681" s="541"/>
      <c r="C681" s="541"/>
      <c r="D681" s="600"/>
      <c r="E681" s="600"/>
      <c r="F681" s="541"/>
      <c r="G681" s="541"/>
      <c r="H681" s="541"/>
      <c r="I681" s="541"/>
      <c r="J681" s="541"/>
      <c r="K681" s="541"/>
      <c r="L681" s="541"/>
      <c r="M681" s="541"/>
      <c r="N681" s="541"/>
      <c r="O681" s="541"/>
      <c r="P681" s="541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2.75" customHeight="1" x14ac:dyDescent="0.2">
      <c r="A682" s="541"/>
      <c r="B682" s="541"/>
      <c r="C682" s="541"/>
      <c r="D682" s="600"/>
      <c r="E682" s="600"/>
      <c r="F682" s="541"/>
      <c r="G682" s="541"/>
      <c r="H682" s="541"/>
      <c r="I682" s="541"/>
      <c r="J682" s="541"/>
      <c r="K682" s="541"/>
      <c r="L682" s="541"/>
      <c r="M682" s="541"/>
      <c r="N682" s="541"/>
      <c r="O682" s="541"/>
      <c r="P682" s="541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2.75" customHeight="1" x14ac:dyDescent="0.2">
      <c r="A683" s="541"/>
      <c r="B683" s="541"/>
      <c r="C683" s="541"/>
      <c r="D683" s="600"/>
      <c r="E683" s="600"/>
      <c r="F683" s="541"/>
      <c r="G683" s="541"/>
      <c r="H683" s="541"/>
      <c r="I683" s="541"/>
      <c r="J683" s="541"/>
      <c r="K683" s="541"/>
      <c r="L683" s="541"/>
      <c r="M683" s="541"/>
      <c r="N683" s="541"/>
      <c r="O683" s="541"/>
      <c r="P683" s="541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2.75" customHeight="1" x14ac:dyDescent="0.2">
      <c r="A684" s="541"/>
      <c r="B684" s="541"/>
      <c r="C684" s="541"/>
      <c r="D684" s="600"/>
      <c r="E684" s="600"/>
      <c r="F684" s="541"/>
      <c r="G684" s="541"/>
      <c r="H684" s="541"/>
      <c r="I684" s="541"/>
      <c r="J684" s="541"/>
      <c r="K684" s="541"/>
      <c r="L684" s="541"/>
      <c r="M684" s="541"/>
      <c r="N684" s="541"/>
      <c r="O684" s="541"/>
      <c r="P684" s="54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2.75" customHeight="1" x14ac:dyDescent="0.2">
      <c r="A685" s="541"/>
      <c r="B685" s="541"/>
      <c r="C685" s="541"/>
      <c r="D685" s="600"/>
      <c r="E685" s="600"/>
      <c r="F685" s="541"/>
      <c r="G685" s="541"/>
      <c r="H685" s="541"/>
      <c r="I685" s="541"/>
      <c r="J685" s="541"/>
      <c r="K685" s="541"/>
      <c r="L685" s="541"/>
      <c r="M685" s="541"/>
      <c r="N685" s="541"/>
      <c r="O685" s="541"/>
      <c r="P685" s="541"/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2.75" customHeight="1" x14ac:dyDescent="0.2">
      <c r="A686" s="541"/>
      <c r="B686" s="541"/>
      <c r="C686" s="541"/>
      <c r="D686" s="600"/>
      <c r="E686" s="600"/>
      <c r="F686" s="541"/>
      <c r="G686" s="541"/>
      <c r="H686" s="541"/>
      <c r="I686" s="541"/>
      <c r="J686" s="541"/>
      <c r="K686" s="541"/>
      <c r="L686" s="541"/>
      <c r="M686" s="541"/>
      <c r="N686" s="541"/>
      <c r="O686" s="541"/>
      <c r="P686" s="541"/>
      <c r="Q686" s="541"/>
      <c r="R686" s="541"/>
      <c r="S686" s="541"/>
      <c r="T686" s="541"/>
      <c r="U686" s="541"/>
      <c r="V686" s="541"/>
      <c r="W686" s="541"/>
      <c r="X686" s="541"/>
      <c r="Y686" s="541"/>
      <c r="Z686" s="541"/>
    </row>
    <row r="687" spans="1:26" ht="12.75" customHeight="1" x14ac:dyDescent="0.2">
      <c r="A687" s="541"/>
      <c r="B687" s="541"/>
      <c r="C687" s="541"/>
      <c r="D687" s="600"/>
      <c r="E687" s="600"/>
      <c r="F687" s="541"/>
      <c r="G687" s="541"/>
      <c r="H687" s="541"/>
      <c r="I687" s="541"/>
      <c r="J687" s="541"/>
      <c r="K687" s="541"/>
      <c r="L687" s="541"/>
      <c r="M687" s="541"/>
      <c r="N687" s="541"/>
      <c r="O687" s="541"/>
      <c r="P687" s="541"/>
      <c r="Q687" s="541"/>
      <c r="R687" s="541"/>
      <c r="S687" s="541"/>
      <c r="T687" s="541"/>
      <c r="U687" s="541"/>
      <c r="V687" s="541"/>
      <c r="W687" s="541"/>
      <c r="X687" s="541"/>
      <c r="Y687" s="541"/>
      <c r="Z687" s="541"/>
    </row>
    <row r="688" spans="1:26" ht="12.75" customHeight="1" x14ac:dyDescent="0.2">
      <c r="A688" s="541"/>
      <c r="B688" s="541"/>
      <c r="C688" s="541"/>
      <c r="D688" s="600"/>
      <c r="E688" s="600"/>
      <c r="F688" s="541"/>
      <c r="G688" s="541"/>
      <c r="H688" s="541"/>
      <c r="I688" s="541"/>
      <c r="J688" s="541"/>
      <c r="K688" s="541"/>
      <c r="L688" s="541"/>
      <c r="M688" s="541"/>
      <c r="N688" s="541"/>
      <c r="O688" s="541"/>
      <c r="P688" s="541"/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2.75" customHeight="1" x14ac:dyDescent="0.2">
      <c r="A689" s="541"/>
      <c r="B689" s="541"/>
      <c r="C689" s="541"/>
      <c r="D689" s="600"/>
      <c r="E689" s="600"/>
      <c r="F689" s="541"/>
      <c r="G689" s="541"/>
      <c r="H689" s="541"/>
      <c r="I689" s="541"/>
      <c r="J689" s="541"/>
      <c r="K689" s="541"/>
      <c r="L689" s="541"/>
      <c r="M689" s="541"/>
      <c r="N689" s="541"/>
      <c r="O689" s="541"/>
      <c r="P689" s="541"/>
      <c r="Q689" s="541"/>
      <c r="R689" s="541"/>
      <c r="S689" s="541"/>
      <c r="T689" s="541"/>
      <c r="U689" s="541"/>
      <c r="V689" s="541"/>
      <c r="W689" s="541"/>
      <c r="X689" s="541"/>
      <c r="Y689" s="541"/>
      <c r="Z689" s="541"/>
    </row>
    <row r="690" spans="1:26" ht="12.75" customHeight="1" x14ac:dyDescent="0.2">
      <c r="A690" s="541"/>
      <c r="B690" s="541"/>
      <c r="C690" s="541"/>
      <c r="D690" s="600"/>
      <c r="E690" s="600"/>
      <c r="F690" s="541"/>
      <c r="G690" s="541"/>
      <c r="H690" s="541"/>
      <c r="I690" s="541"/>
      <c r="J690" s="541"/>
      <c r="K690" s="541"/>
      <c r="L690" s="541"/>
      <c r="M690" s="541"/>
      <c r="N690" s="541"/>
      <c r="O690" s="541"/>
      <c r="P690" s="541"/>
      <c r="Q690" s="541"/>
      <c r="R690" s="541"/>
      <c r="S690" s="541"/>
      <c r="T690" s="541"/>
      <c r="U690" s="541"/>
      <c r="V690" s="541"/>
      <c r="W690" s="541"/>
      <c r="X690" s="541"/>
      <c r="Y690" s="541"/>
      <c r="Z690" s="541"/>
    </row>
    <row r="691" spans="1:26" ht="12.75" customHeight="1" x14ac:dyDescent="0.2">
      <c r="A691" s="541"/>
      <c r="B691" s="541"/>
      <c r="C691" s="541"/>
      <c r="D691" s="600"/>
      <c r="E691" s="600"/>
      <c r="F691" s="541"/>
      <c r="G691" s="541"/>
      <c r="H691" s="541"/>
      <c r="I691" s="541"/>
      <c r="J691" s="541"/>
      <c r="K691" s="541"/>
      <c r="L691" s="541"/>
      <c r="M691" s="541"/>
      <c r="N691" s="541"/>
      <c r="O691" s="541"/>
      <c r="P691" s="541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2.75" customHeight="1" x14ac:dyDescent="0.2">
      <c r="A692" s="541"/>
      <c r="B692" s="541"/>
      <c r="C692" s="541"/>
      <c r="D692" s="600"/>
      <c r="E692" s="600"/>
      <c r="F692" s="541"/>
      <c r="G692" s="541"/>
      <c r="H692" s="541"/>
      <c r="I692" s="541"/>
      <c r="J692" s="541"/>
      <c r="K692" s="541"/>
      <c r="L692" s="541"/>
      <c r="M692" s="541"/>
      <c r="N692" s="541"/>
      <c r="O692" s="541"/>
      <c r="P692" s="541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2.75" customHeight="1" x14ac:dyDescent="0.2">
      <c r="A693" s="541"/>
      <c r="B693" s="541"/>
      <c r="C693" s="541"/>
      <c r="D693" s="600"/>
      <c r="E693" s="600"/>
      <c r="F693" s="541"/>
      <c r="G693" s="541"/>
      <c r="H693" s="541"/>
      <c r="I693" s="541"/>
      <c r="J693" s="541"/>
      <c r="K693" s="541"/>
      <c r="L693" s="541"/>
      <c r="M693" s="541"/>
      <c r="N693" s="541"/>
      <c r="O693" s="541"/>
      <c r="P693" s="541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2.75" customHeight="1" x14ac:dyDescent="0.2">
      <c r="A694" s="541"/>
      <c r="B694" s="541"/>
      <c r="C694" s="541"/>
      <c r="D694" s="600"/>
      <c r="E694" s="600"/>
      <c r="F694" s="541"/>
      <c r="G694" s="541"/>
      <c r="H694" s="541"/>
      <c r="I694" s="541"/>
      <c r="J694" s="541"/>
      <c r="K694" s="541"/>
      <c r="L694" s="541"/>
      <c r="M694" s="541"/>
      <c r="N694" s="541"/>
      <c r="O694" s="541"/>
      <c r="P694" s="541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2.75" customHeight="1" x14ac:dyDescent="0.2">
      <c r="A695" s="541"/>
      <c r="B695" s="541"/>
      <c r="C695" s="541"/>
      <c r="D695" s="600"/>
      <c r="E695" s="600"/>
      <c r="F695" s="541"/>
      <c r="G695" s="541"/>
      <c r="H695" s="541"/>
      <c r="I695" s="541"/>
      <c r="J695" s="541"/>
      <c r="K695" s="541"/>
      <c r="L695" s="541"/>
      <c r="M695" s="541"/>
      <c r="N695" s="541"/>
      <c r="O695" s="541"/>
      <c r="P695" s="541"/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2.75" customHeight="1" x14ac:dyDescent="0.2">
      <c r="A696" s="541"/>
      <c r="B696" s="541"/>
      <c r="C696" s="541"/>
      <c r="D696" s="600"/>
      <c r="E696" s="600"/>
      <c r="F696" s="541"/>
      <c r="G696" s="541"/>
      <c r="H696" s="541"/>
      <c r="I696" s="541"/>
      <c r="J696" s="541"/>
      <c r="K696" s="541"/>
      <c r="L696" s="541"/>
      <c r="M696" s="541"/>
      <c r="N696" s="541"/>
      <c r="O696" s="541"/>
      <c r="P696" s="541"/>
      <c r="Q696" s="541"/>
      <c r="R696" s="541"/>
      <c r="S696" s="541"/>
      <c r="T696" s="541"/>
      <c r="U696" s="541"/>
      <c r="V696" s="541"/>
      <c r="W696" s="541"/>
      <c r="X696" s="541"/>
      <c r="Y696" s="541"/>
      <c r="Z696" s="541"/>
    </row>
    <row r="697" spans="1:26" ht="12.75" customHeight="1" x14ac:dyDescent="0.2">
      <c r="A697" s="541"/>
      <c r="B697" s="541"/>
      <c r="C697" s="541"/>
      <c r="D697" s="600"/>
      <c r="E697" s="600"/>
      <c r="F697" s="541"/>
      <c r="G697" s="541"/>
      <c r="H697" s="541"/>
      <c r="I697" s="541"/>
      <c r="J697" s="541"/>
      <c r="K697" s="541"/>
      <c r="L697" s="541"/>
      <c r="M697" s="541"/>
      <c r="N697" s="541"/>
      <c r="O697" s="541"/>
      <c r="P697" s="541"/>
      <c r="Q697" s="541"/>
      <c r="R697" s="541"/>
      <c r="S697" s="541"/>
      <c r="T697" s="541"/>
      <c r="U697" s="541"/>
      <c r="V697" s="541"/>
      <c r="W697" s="541"/>
      <c r="X697" s="541"/>
      <c r="Y697" s="541"/>
      <c r="Z697" s="541"/>
    </row>
    <row r="698" spans="1:26" ht="12.75" customHeight="1" x14ac:dyDescent="0.2">
      <c r="A698" s="541"/>
      <c r="B698" s="541"/>
      <c r="C698" s="541"/>
      <c r="D698" s="600"/>
      <c r="E698" s="600"/>
      <c r="F698" s="541"/>
      <c r="G698" s="541"/>
      <c r="H698" s="541"/>
      <c r="I698" s="541"/>
      <c r="J698" s="541"/>
      <c r="K698" s="541"/>
      <c r="L698" s="541"/>
      <c r="M698" s="541"/>
      <c r="N698" s="541"/>
      <c r="O698" s="541"/>
      <c r="P698" s="541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2.75" customHeight="1" x14ac:dyDescent="0.2">
      <c r="A699" s="541"/>
      <c r="B699" s="541"/>
      <c r="C699" s="541"/>
      <c r="D699" s="600"/>
      <c r="E699" s="600"/>
      <c r="F699" s="541"/>
      <c r="G699" s="541"/>
      <c r="H699" s="541"/>
      <c r="I699" s="541"/>
      <c r="J699" s="541"/>
      <c r="K699" s="541"/>
      <c r="L699" s="541"/>
      <c r="M699" s="541"/>
      <c r="N699" s="541"/>
      <c r="O699" s="541"/>
      <c r="P699" s="541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2.75" customHeight="1" x14ac:dyDescent="0.2">
      <c r="A700" s="541"/>
      <c r="B700" s="541"/>
      <c r="C700" s="541"/>
      <c r="D700" s="600"/>
      <c r="E700" s="600"/>
      <c r="F700" s="541"/>
      <c r="G700" s="541"/>
      <c r="H700" s="541"/>
      <c r="I700" s="541"/>
      <c r="J700" s="541"/>
      <c r="K700" s="541"/>
      <c r="L700" s="541"/>
      <c r="M700" s="541"/>
      <c r="N700" s="541"/>
      <c r="O700" s="541"/>
      <c r="P700" s="541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2.75" customHeight="1" x14ac:dyDescent="0.2">
      <c r="A701" s="541"/>
      <c r="B701" s="541"/>
      <c r="C701" s="541"/>
      <c r="D701" s="600"/>
      <c r="E701" s="600"/>
      <c r="F701" s="541"/>
      <c r="G701" s="541"/>
      <c r="H701" s="541"/>
      <c r="I701" s="541"/>
      <c r="J701" s="541"/>
      <c r="K701" s="541"/>
      <c r="L701" s="541"/>
      <c r="M701" s="541"/>
      <c r="N701" s="541"/>
      <c r="O701" s="541"/>
      <c r="P701" s="541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2.75" customHeight="1" x14ac:dyDescent="0.2">
      <c r="A702" s="541"/>
      <c r="B702" s="541"/>
      <c r="C702" s="541"/>
      <c r="D702" s="600"/>
      <c r="E702" s="600"/>
      <c r="F702" s="541"/>
      <c r="G702" s="541"/>
      <c r="H702" s="541"/>
      <c r="I702" s="541"/>
      <c r="J702" s="541"/>
      <c r="K702" s="541"/>
      <c r="L702" s="541"/>
      <c r="M702" s="541"/>
      <c r="N702" s="541"/>
      <c r="O702" s="541"/>
      <c r="P702" s="541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2.75" customHeight="1" x14ac:dyDescent="0.2">
      <c r="A703" s="541"/>
      <c r="B703" s="541"/>
      <c r="C703" s="541"/>
      <c r="D703" s="600"/>
      <c r="E703" s="600"/>
      <c r="F703" s="541"/>
      <c r="G703" s="541"/>
      <c r="H703" s="541"/>
      <c r="I703" s="541"/>
      <c r="J703" s="541"/>
      <c r="K703" s="541"/>
      <c r="L703" s="541"/>
      <c r="M703" s="541"/>
      <c r="N703" s="541"/>
      <c r="O703" s="541"/>
      <c r="P703" s="541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2.75" customHeight="1" x14ac:dyDescent="0.2">
      <c r="A704" s="541"/>
      <c r="B704" s="541"/>
      <c r="C704" s="541"/>
      <c r="D704" s="600"/>
      <c r="E704" s="600"/>
      <c r="F704" s="541"/>
      <c r="G704" s="541"/>
      <c r="H704" s="541"/>
      <c r="I704" s="541"/>
      <c r="J704" s="541"/>
      <c r="K704" s="541"/>
      <c r="L704" s="541"/>
      <c r="M704" s="541"/>
      <c r="N704" s="541"/>
      <c r="O704" s="541"/>
      <c r="P704" s="541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2.75" customHeight="1" x14ac:dyDescent="0.2">
      <c r="A705" s="541"/>
      <c r="B705" s="541"/>
      <c r="C705" s="541"/>
      <c r="D705" s="600"/>
      <c r="E705" s="600"/>
      <c r="F705" s="541"/>
      <c r="G705" s="541"/>
      <c r="H705" s="541"/>
      <c r="I705" s="541"/>
      <c r="J705" s="541"/>
      <c r="K705" s="541"/>
      <c r="L705" s="541"/>
      <c r="M705" s="541"/>
      <c r="N705" s="541"/>
      <c r="O705" s="541"/>
      <c r="P705" s="541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2.75" customHeight="1" x14ac:dyDescent="0.2">
      <c r="A706" s="541"/>
      <c r="B706" s="541"/>
      <c r="C706" s="541"/>
      <c r="D706" s="600"/>
      <c r="E706" s="600"/>
      <c r="F706" s="541"/>
      <c r="G706" s="541"/>
      <c r="H706" s="541"/>
      <c r="I706" s="541"/>
      <c r="J706" s="541"/>
      <c r="K706" s="541"/>
      <c r="L706" s="541"/>
      <c r="M706" s="541"/>
      <c r="N706" s="541"/>
      <c r="O706" s="541"/>
      <c r="P706" s="541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2.75" customHeight="1" x14ac:dyDescent="0.2">
      <c r="A707" s="541"/>
      <c r="B707" s="541"/>
      <c r="C707" s="541"/>
      <c r="D707" s="600"/>
      <c r="E707" s="600"/>
      <c r="F707" s="541"/>
      <c r="G707" s="541"/>
      <c r="H707" s="541"/>
      <c r="I707" s="541"/>
      <c r="J707" s="541"/>
      <c r="K707" s="541"/>
      <c r="L707" s="541"/>
      <c r="M707" s="541"/>
      <c r="N707" s="541"/>
      <c r="O707" s="541"/>
      <c r="P707" s="541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2.75" customHeight="1" x14ac:dyDescent="0.2">
      <c r="A708" s="541"/>
      <c r="B708" s="541"/>
      <c r="C708" s="541"/>
      <c r="D708" s="600"/>
      <c r="E708" s="600"/>
      <c r="F708" s="541"/>
      <c r="G708" s="541"/>
      <c r="H708" s="541"/>
      <c r="I708" s="541"/>
      <c r="J708" s="541"/>
      <c r="K708" s="541"/>
      <c r="L708" s="541"/>
      <c r="M708" s="541"/>
      <c r="N708" s="541"/>
      <c r="O708" s="541"/>
      <c r="P708" s="541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2.75" customHeight="1" x14ac:dyDescent="0.2">
      <c r="A709" s="541"/>
      <c r="B709" s="541"/>
      <c r="C709" s="541"/>
      <c r="D709" s="600"/>
      <c r="E709" s="600"/>
      <c r="F709" s="541"/>
      <c r="G709" s="541"/>
      <c r="H709" s="541"/>
      <c r="I709" s="541"/>
      <c r="J709" s="541"/>
      <c r="K709" s="541"/>
      <c r="L709" s="541"/>
      <c r="M709" s="541"/>
      <c r="N709" s="541"/>
      <c r="O709" s="541"/>
      <c r="P709" s="541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2.75" customHeight="1" x14ac:dyDescent="0.2">
      <c r="A710" s="541"/>
      <c r="B710" s="541"/>
      <c r="C710" s="541"/>
      <c r="D710" s="600"/>
      <c r="E710" s="600"/>
      <c r="F710" s="541"/>
      <c r="G710" s="541"/>
      <c r="H710" s="541"/>
      <c r="I710" s="541"/>
      <c r="J710" s="541"/>
      <c r="K710" s="541"/>
      <c r="L710" s="541"/>
      <c r="M710" s="541"/>
      <c r="N710" s="541"/>
      <c r="O710" s="541"/>
      <c r="P710" s="541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2.75" customHeight="1" x14ac:dyDescent="0.2">
      <c r="A711" s="541"/>
      <c r="B711" s="541"/>
      <c r="C711" s="541"/>
      <c r="D711" s="600"/>
      <c r="E711" s="600"/>
      <c r="F711" s="541"/>
      <c r="G711" s="541"/>
      <c r="H711" s="541"/>
      <c r="I711" s="541"/>
      <c r="J711" s="541"/>
      <c r="K711" s="541"/>
      <c r="L711" s="541"/>
      <c r="M711" s="541"/>
      <c r="N711" s="541"/>
      <c r="O711" s="541"/>
      <c r="P711" s="541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2.75" customHeight="1" x14ac:dyDescent="0.2">
      <c r="A712" s="541"/>
      <c r="B712" s="541"/>
      <c r="C712" s="541"/>
      <c r="D712" s="600"/>
      <c r="E712" s="600"/>
      <c r="F712" s="541"/>
      <c r="G712" s="541"/>
      <c r="H712" s="541"/>
      <c r="I712" s="541"/>
      <c r="J712" s="541"/>
      <c r="K712" s="541"/>
      <c r="L712" s="541"/>
      <c r="M712" s="541"/>
      <c r="N712" s="541"/>
      <c r="O712" s="541"/>
      <c r="P712" s="541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2.75" customHeight="1" x14ac:dyDescent="0.2">
      <c r="A713" s="541"/>
      <c r="B713" s="541"/>
      <c r="C713" s="541"/>
      <c r="D713" s="600"/>
      <c r="E713" s="600"/>
      <c r="F713" s="541"/>
      <c r="G713" s="541"/>
      <c r="H713" s="541"/>
      <c r="I713" s="541"/>
      <c r="J713" s="541"/>
      <c r="K713" s="541"/>
      <c r="L713" s="541"/>
      <c r="M713" s="541"/>
      <c r="N713" s="541"/>
      <c r="O713" s="541"/>
      <c r="P713" s="541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2.75" customHeight="1" x14ac:dyDescent="0.2">
      <c r="A714" s="541"/>
      <c r="B714" s="541"/>
      <c r="C714" s="541"/>
      <c r="D714" s="600"/>
      <c r="E714" s="600"/>
      <c r="F714" s="541"/>
      <c r="G714" s="541"/>
      <c r="H714" s="541"/>
      <c r="I714" s="541"/>
      <c r="J714" s="541"/>
      <c r="K714" s="541"/>
      <c r="L714" s="541"/>
      <c r="M714" s="541"/>
      <c r="N714" s="541"/>
      <c r="O714" s="541"/>
      <c r="P714" s="541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2.75" customHeight="1" x14ac:dyDescent="0.2">
      <c r="A715" s="541"/>
      <c r="B715" s="541"/>
      <c r="C715" s="541"/>
      <c r="D715" s="600"/>
      <c r="E715" s="600"/>
      <c r="F715" s="541"/>
      <c r="G715" s="541"/>
      <c r="H715" s="541"/>
      <c r="I715" s="541"/>
      <c r="J715" s="541"/>
      <c r="K715" s="541"/>
      <c r="L715" s="541"/>
      <c r="M715" s="541"/>
      <c r="N715" s="541"/>
      <c r="O715" s="541"/>
      <c r="P715" s="541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2.75" customHeight="1" x14ac:dyDescent="0.2">
      <c r="A716" s="541"/>
      <c r="B716" s="541"/>
      <c r="C716" s="541"/>
      <c r="D716" s="600"/>
      <c r="E716" s="600"/>
      <c r="F716" s="541"/>
      <c r="G716" s="541"/>
      <c r="H716" s="541"/>
      <c r="I716" s="541"/>
      <c r="J716" s="541"/>
      <c r="K716" s="541"/>
      <c r="L716" s="541"/>
      <c r="M716" s="541"/>
      <c r="N716" s="541"/>
      <c r="O716" s="541"/>
      <c r="P716" s="541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2.75" customHeight="1" x14ac:dyDescent="0.2">
      <c r="A717" s="541"/>
      <c r="B717" s="541"/>
      <c r="C717" s="541"/>
      <c r="D717" s="600"/>
      <c r="E717" s="600"/>
      <c r="F717" s="541"/>
      <c r="G717" s="541"/>
      <c r="H717" s="541"/>
      <c r="I717" s="541"/>
      <c r="J717" s="541"/>
      <c r="K717" s="541"/>
      <c r="L717" s="541"/>
      <c r="M717" s="541"/>
      <c r="N717" s="541"/>
      <c r="O717" s="541"/>
      <c r="P717" s="541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2.75" customHeight="1" x14ac:dyDescent="0.2">
      <c r="A718" s="541"/>
      <c r="B718" s="541"/>
      <c r="C718" s="541"/>
      <c r="D718" s="600"/>
      <c r="E718" s="600"/>
      <c r="F718" s="541"/>
      <c r="G718" s="541"/>
      <c r="H718" s="541"/>
      <c r="I718" s="541"/>
      <c r="J718" s="541"/>
      <c r="K718" s="541"/>
      <c r="L718" s="541"/>
      <c r="M718" s="541"/>
      <c r="N718" s="541"/>
      <c r="O718" s="541"/>
      <c r="P718" s="541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2.75" customHeight="1" x14ac:dyDescent="0.2">
      <c r="A719" s="541"/>
      <c r="B719" s="541"/>
      <c r="C719" s="541"/>
      <c r="D719" s="600"/>
      <c r="E719" s="600"/>
      <c r="F719" s="541"/>
      <c r="G719" s="541"/>
      <c r="H719" s="541"/>
      <c r="I719" s="541"/>
      <c r="J719" s="541"/>
      <c r="K719" s="541"/>
      <c r="L719" s="541"/>
      <c r="M719" s="541"/>
      <c r="N719" s="541"/>
      <c r="O719" s="541"/>
      <c r="P719" s="541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2.75" customHeight="1" x14ac:dyDescent="0.2">
      <c r="A720" s="541"/>
      <c r="B720" s="541"/>
      <c r="C720" s="541"/>
      <c r="D720" s="600"/>
      <c r="E720" s="600"/>
      <c r="F720" s="541"/>
      <c r="G720" s="541"/>
      <c r="H720" s="541"/>
      <c r="I720" s="541"/>
      <c r="J720" s="541"/>
      <c r="K720" s="541"/>
      <c r="L720" s="541"/>
      <c r="M720" s="541"/>
      <c r="N720" s="541"/>
      <c r="O720" s="541"/>
      <c r="P720" s="541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2.75" customHeight="1" x14ac:dyDescent="0.2">
      <c r="A721" s="541"/>
      <c r="B721" s="541"/>
      <c r="C721" s="541"/>
      <c r="D721" s="600"/>
      <c r="E721" s="600"/>
      <c r="F721" s="541"/>
      <c r="G721" s="541"/>
      <c r="H721" s="541"/>
      <c r="I721" s="541"/>
      <c r="J721" s="541"/>
      <c r="K721" s="541"/>
      <c r="L721" s="541"/>
      <c r="M721" s="541"/>
      <c r="N721" s="541"/>
      <c r="O721" s="541"/>
      <c r="P721" s="541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2.75" customHeight="1" x14ac:dyDescent="0.2">
      <c r="A722" s="541"/>
      <c r="B722" s="541"/>
      <c r="C722" s="541"/>
      <c r="D722" s="600"/>
      <c r="E722" s="600"/>
      <c r="F722" s="541"/>
      <c r="G722" s="541"/>
      <c r="H722" s="541"/>
      <c r="I722" s="541"/>
      <c r="J722" s="541"/>
      <c r="K722" s="541"/>
      <c r="L722" s="541"/>
      <c r="M722" s="541"/>
      <c r="N722" s="541"/>
      <c r="O722" s="541"/>
      <c r="P722" s="541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2.75" customHeight="1" x14ac:dyDescent="0.2">
      <c r="A723" s="541"/>
      <c r="B723" s="541"/>
      <c r="C723" s="541"/>
      <c r="D723" s="600"/>
      <c r="E723" s="600"/>
      <c r="F723" s="541"/>
      <c r="G723" s="541"/>
      <c r="H723" s="541"/>
      <c r="I723" s="541"/>
      <c r="J723" s="541"/>
      <c r="K723" s="541"/>
      <c r="L723" s="541"/>
      <c r="M723" s="541"/>
      <c r="N723" s="541"/>
      <c r="O723" s="541"/>
      <c r="P723" s="541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2.75" customHeight="1" x14ac:dyDescent="0.2">
      <c r="A724" s="541"/>
      <c r="B724" s="541"/>
      <c r="C724" s="541"/>
      <c r="D724" s="600"/>
      <c r="E724" s="600"/>
      <c r="F724" s="541"/>
      <c r="G724" s="541"/>
      <c r="H724" s="541"/>
      <c r="I724" s="541"/>
      <c r="J724" s="541"/>
      <c r="K724" s="541"/>
      <c r="L724" s="541"/>
      <c r="M724" s="541"/>
      <c r="N724" s="541"/>
      <c r="O724" s="541"/>
      <c r="P724" s="541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2.75" customHeight="1" x14ac:dyDescent="0.2">
      <c r="A725" s="541"/>
      <c r="B725" s="541"/>
      <c r="C725" s="541"/>
      <c r="D725" s="600"/>
      <c r="E725" s="600"/>
      <c r="F725" s="541"/>
      <c r="G725" s="541"/>
      <c r="H725" s="541"/>
      <c r="I725" s="541"/>
      <c r="J725" s="541"/>
      <c r="K725" s="541"/>
      <c r="L725" s="541"/>
      <c r="M725" s="541"/>
      <c r="N725" s="541"/>
      <c r="O725" s="541"/>
      <c r="P725" s="541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2.75" customHeight="1" x14ac:dyDescent="0.2">
      <c r="A726" s="541"/>
      <c r="B726" s="541"/>
      <c r="C726" s="541"/>
      <c r="D726" s="600"/>
      <c r="E726" s="600"/>
      <c r="F726" s="541"/>
      <c r="G726" s="541"/>
      <c r="H726" s="541"/>
      <c r="I726" s="541"/>
      <c r="J726" s="541"/>
      <c r="K726" s="541"/>
      <c r="L726" s="541"/>
      <c r="M726" s="541"/>
      <c r="N726" s="541"/>
      <c r="O726" s="541"/>
      <c r="P726" s="541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2.75" customHeight="1" x14ac:dyDescent="0.2">
      <c r="A727" s="541"/>
      <c r="B727" s="541"/>
      <c r="C727" s="541"/>
      <c r="D727" s="600"/>
      <c r="E727" s="600"/>
      <c r="F727" s="541"/>
      <c r="G727" s="541"/>
      <c r="H727" s="541"/>
      <c r="I727" s="541"/>
      <c r="J727" s="541"/>
      <c r="K727" s="541"/>
      <c r="L727" s="541"/>
      <c r="M727" s="541"/>
      <c r="N727" s="541"/>
      <c r="O727" s="541"/>
      <c r="P727" s="541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2.75" customHeight="1" x14ac:dyDescent="0.2">
      <c r="A728" s="541"/>
      <c r="B728" s="541"/>
      <c r="C728" s="541"/>
      <c r="D728" s="600"/>
      <c r="E728" s="600"/>
      <c r="F728" s="541"/>
      <c r="G728" s="541"/>
      <c r="H728" s="541"/>
      <c r="I728" s="541"/>
      <c r="J728" s="541"/>
      <c r="K728" s="541"/>
      <c r="L728" s="541"/>
      <c r="M728" s="541"/>
      <c r="N728" s="541"/>
      <c r="O728" s="541"/>
      <c r="P728" s="541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2.75" customHeight="1" x14ac:dyDescent="0.2">
      <c r="A729" s="541"/>
      <c r="B729" s="541"/>
      <c r="C729" s="541"/>
      <c r="D729" s="600"/>
      <c r="E729" s="600"/>
      <c r="F729" s="541"/>
      <c r="G729" s="541"/>
      <c r="H729" s="541"/>
      <c r="I729" s="541"/>
      <c r="J729" s="541"/>
      <c r="K729" s="541"/>
      <c r="L729" s="541"/>
      <c r="M729" s="541"/>
      <c r="N729" s="541"/>
      <c r="O729" s="541"/>
      <c r="P729" s="541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2.75" customHeight="1" x14ac:dyDescent="0.2">
      <c r="A730" s="541"/>
      <c r="B730" s="541"/>
      <c r="C730" s="541"/>
      <c r="D730" s="600"/>
      <c r="E730" s="600"/>
      <c r="F730" s="541"/>
      <c r="G730" s="541"/>
      <c r="H730" s="541"/>
      <c r="I730" s="541"/>
      <c r="J730" s="541"/>
      <c r="K730" s="541"/>
      <c r="L730" s="541"/>
      <c r="M730" s="541"/>
      <c r="N730" s="541"/>
      <c r="O730" s="541"/>
      <c r="P730" s="541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2.75" customHeight="1" x14ac:dyDescent="0.2">
      <c r="A731" s="541"/>
      <c r="B731" s="541"/>
      <c r="C731" s="541"/>
      <c r="D731" s="600"/>
      <c r="E731" s="600"/>
      <c r="F731" s="541"/>
      <c r="G731" s="541"/>
      <c r="H731" s="541"/>
      <c r="I731" s="541"/>
      <c r="J731" s="541"/>
      <c r="K731" s="541"/>
      <c r="L731" s="541"/>
      <c r="M731" s="541"/>
      <c r="N731" s="541"/>
      <c r="O731" s="541"/>
      <c r="P731" s="541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2.75" customHeight="1" x14ac:dyDescent="0.2">
      <c r="A732" s="541"/>
      <c r="B732" s="541"/>
      <c r="C732" s="541"/>
      <c r="D732" s="600"/>
      <c r="E732" s="600"/>
      <c r="F732" s="541"/>
      <c r="G732" s="541"/>
      <c r="H732" s="541"/>
      <c r="I732" s="541"/>
      <c r="J732" s="541"/>
      <c r="K732" s="541"/>
      <c r="L732" s="541"/>
      <c r="M732" s="541"/>
      <c r="N732" s="541"/>
      <c r="O732" s="541"/>
      <c r="P732" s="541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2.75" customHeight="1" x14ac:dyDescent="0.2">
      <c r="A733" s="541"/>
      <c r="B733" s="541"/>
      <c r="C733" s="541"/>
      <c r="D733" s="600"/>
      <c r="E733" s="600"/>
      <c r="F733" s="541"/>
      <c r="G733" s="541"/>
      <c r="H733" s="541"/>
      <c r="I733" s="541"/>
      <c r="J733" s="541"/>
      <c r="K733" s="541"/>
      <c r="L733" s="541"/>
      <c r="M733" s="541"/>
      <c r="N733" s="541"/>
      <c r="O733" s="541"/>
      <c r="P733" s="541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2.75" customHeight="1" x14ac:dyDescent="0.2">
      <c r="A734" s="541"/>
      <c r="B734" s="541"/>
      <c r="C734" s="541"/>
      <c r="D734" s="600"/>
      <c r="E734" s="600"/>
      <c r="F734" s="541"/>
      <c r="G734" s="541"/>
      <c r="H734" s="541"/>
      <c r="I734" s="541"/>
      <c r="J734" s="541"/>
      <c r="K734" s="541"/>
      <c r="L734" s="541"/>
      <c r="M734" s="541"/>
      <c r="N734" s="541"/>
      <c r="O734" s="541"/>
      <c r="P734" s="541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2.75" customHeight="1" x14ac:dyDescent="0.2">
      <c r="A735" s="541"/>
      <c r="B735" s="541"/>
      <c r="C735" s="541"/>
      <c r="D735" s="600"/>
      <c r="E735" s="600"/>
      <c r="F735" s="541"/>
      <c r="G735" s="541"/>
      <c r="H735" s="541"/>
      <c r="I735" s="541"/>
      <c r="J735" s="541"/>
      <c r="K735" s="541"/>
      <c r="L735" s="541"/>
      <c r="M735" s="541"/>
      <c r="N735" s="541"/>
      <c r="O735" s="541"/>
      <c r="P735" s="541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2.75" customHeight="1" x14ac:dyDescent="0.2">
      <c r="A736" s="541"/>
      <c r="B736" s="541"/>
      <c r="C736" s="541"/>
      <c r="D736" s="600"/>
      <c r="E736" s="600"/>
      <c r="F736" s="541"/>
      <c r="G736" s="541"/>
      <c r="H736" s="541"/>
      <c r="I736" s="541"/>
      <c r="J736" s="541"/>
      <c r="K736" s="541"/>
      <c r="L736" s="541"/>
      <c r="M736" s="541"/>
      <c r="N736" s="541"/>
      <c r="O736" s="541"/>
      <c r="P736" s="541"/>
      <c r="Q736" s="541"/>
      <c r="R736" s="541"/>
      <c r="S736" s="541"/>
      <c r="T736" s="541"/>
      <c r="U736" s="541"/>
      <c r="V736" s="541"/>
      <c r="W736" s="541"/>
      <c r="X736" s="541"/>
      <c r="Y736" s="541"/>
      <c r="Z736" s="541"/>
    </row>
    <row r="737" spans="1:26" ht="12.75" customHeight="1" x14ac:dyDescent="0.2">
      <c r="A737" s="541"/>
      <c r="B737" s="541"/>
      <c r="C737" s="541"/>
      <c r="D737" s="600"/>
      <c r="E737" s="600"/>
      <c r="F737" s="541"/>
      <c r="G737" s="541"/>
      <c r="H737" s="541"/>
      <c r="I737" s="541"/>
      <c r="J737" s="541"/>
      <c r="K737" s="541"/>
      <c r="L737" s="541"/>
      <c r="M737" s="541"/>
      <c r="N737" s="541"/>
      <c r="O737" s="541"/>
      <c r="P737" s="541"/>
      <c r="Q737" s="541"/>
      <c r="R737" s="541"/>
      <c r="S737" s="541"/>
      <c r="T737" s="541"/>
      <c r="U737" s="541"/>
      <c r="V737" s="541"/>
      <c r="W737" s="541"/>
      <c r="X737" s="541"/>
      <c r="Y737" s="541"/>
      <c r="Z737" s="541"/>
    </row>
    <row r="738" spans="1:26" ht="12.75" customHeight="1" x14ac:dyDescent="0.2">
      <c r="A738" s="541"/>
      <c r="B738" s="541"/>
      <c r="C738" s="541"/>
      <c r="D738" s="600"/>
      <c r="E738" s="600"/>
      <c r="F738" s="541"/>
      <c r="G738" s="541"/>
      <c r="H738" s="541"/>
      <c r="I738" s="541"/>
      <c r="J738" s="541"/>
      <c r="K738" s="541"/>
      <c r="L738" s="541"/>
      <c r="M738" s="541"/>
      <c r="N738" s="541"/>
      <c r="O738" s="541"/>
      <c r="P738" s="541"/>
      <c r="Q738" s="541"/>
      <c r="R738" s="541"/>
      <c r="S738" s="541"/>
      <c r="T738" s="541"/>
      <c r="U738" s="541"/>
      <c r="V738" s="541"/>
      <c r="W738" s="541"/>
      <c r="X738" s="541"/>
      <c r="Y738" s="541"/>
      <c r="Z738" s="541"/>
    </row>
    <row r="739" spans="1:26" ht="12.75" customHeight="1" x14ac:dyDescent="0.2">
      <c r="A739" s="541"/>
      <c r="B739" s="541"/>
      <c r="C739" s="541"/>
      <c r="D739" s="600"/>
      <c r="E739" s="600"/>
      <c r="F739" s="541"/>
      <c r="G739" s="541"/>
      <c r="H739" s="541"/>
      <c r="I739" s="541"/>
      <c r="J739" s="541"/>
      <c r="K739" s="541"/>
      <c r="L739" s="541"/>
      <c r="M739" s="541"/>
      <c r="N739" s="541"/>
      <c r="O739" s="541"/>
      <c r="P739" s="541"/>
      <c r="Q739" s="541"/>
      <c r="R739" s="541"/>
      <c r="S739" s="541"/>
      <c r="T739" s="541"/>
      <c r="U739" s="541"/>
      <c r="V739" s="541"/>
      <c r="W739" s="541"/>
      <c r="X739" s="541"/>
      <c r="Y739" s="541"/>
      <c r="Z739" s="541"/>
    </row>
    <row r="740" spans="1:26" ht="12.75" customHeight="1" x14ac:dyDescent="0.2">
      <c r="A740" s="541"/>
      <c r="B740" s="541"/>
      <c r="C740" s="541"/>
      <c r="D740" s="600"/>
      <c r="E740" s="600"/>
      <c r="F740" s="541"/>
      <c r="G740" s="541"/>
      <c r="H740" s="541"/>
      <c r="I740" s="541"/>
      <c r="J740" s="541"/>
      <c r="K740" s="541"/>
      <c r="L740" s="541"/>
      <c r="M740" s="541"/>
      <c r="N740" s="541"/>
      <c r="O740" s="541"/>
      <c r="P740" s="541"/>
      <c r="Q740" s="541"/>
      <c r="R740" s="541"/>
      <c r="S740" s="541"/>
      <c r="T740" s="541"/>
      <c r="U740" s="541"/>
      <c r="V740" s="541"/>
      <c r="W740" s="541"/>
      <c r="X740" s="541"/>
      <c r="Y740" s="541"/>
      <c r="Z740" s="541"/>
    </row>
    <row r="741" spans="1:26" ht="12.75" customHeight="1" x14ac:dyDescent="0.2">
      <c r="A741" s="541"/>
      <c r="B741" s="541"/>
      <c r="C741" s="541"/>
      <c r="D741" s="600"/>
      <c r="E741" s="600"/>
      <c r="F741" s="541"/>
      <c r="G741" s="541"/>
      <c r="H741" s="541"/>
      <c r="I741" s="541"/>
      <c r="J741" s="541"/>
      <c r="K741" s="541"/>
      <c r="L741" s="541"/>
      <c r="M741" s="541"/>
      <c r="N741" s="541"/>
      <c r="O741" s="541"/>
      <c r="P741" s="541"/>
      <c r="Q741" s="541"/>
      <c r="R741" s="541"/>
      <c r="S741" s="541"/>
      <c r="T741" s="541"/>
      <c r="U741" s="541"/>
      <c r="V741" s="541"/>
      <c r="W741" s="541"/>
      <c r="X741" s="541"/>
      <c r="Y741" s="541"/>
      <c r="Z741" s="541"/>
    </row>
    <row r="742" spans="1:26" ht="12.75" customHeight="1" x14ac:dyDescent="0.2">
      <c r="A742" s="541"/>
      <c r="B742" s="541"/>
      <c r="C742" s="541"/>
      <c r="D742" s="600"/>
      <c r="E742" s="600"/>
      <c r="F742" s="541"/>
      <c r="G742" s="541"/>
      <c r="H742" s="541"/>
      <c r="I742" s="541"/>
      <c r="J742" s="541"/>
      <c r="K742" s="541"/>
      <c r="L742" s="541"/>
      <c r="M742" s="541"/>
      <c r="N742" s="541"/>
      <c r="O742" s="541"/>
      <c r="P742" s="541"/>
      <c r="Q742" s="541"/>
      <c r="R742" s="541"/>
      <c r="S742" s="541"/>
      <c r="T742" s="541"/>
      <c r="U742" s="541"/>
      <c r="V742" s="541"/>
      <c r="W742" s="541"/>
      <c r="X742" s="541"/>
      <c r="Y742" s="541"/>
      <c r="Z742" s="541"/>
    </row>
    <row r="743" spans="1:26" ht="12.75" customHeight="1" x14ac:dyDescent="0.2">
      <c r="A743" s="541"/>
      <c r="B743" s="541"/>
      <c r="C743" s="541"/>
      <c r="D743" s="600"/>
      <c r="E743" s="600"/>
      <c r="F743" s="541"/>
      <c r="G743" s="541"/>
      <c r="H743" s="541"/>
      <c r="I743" s="541"/>
      <c r="J743" s="541"/>
      <c r="K743" s="541"/>
      <c r="L743" s="541"/>
      <c r="M743" s="541"/>
      <c r="N743" s="541"/>
      <c r="O743" s="541"/>
      <c r="P743" s="541"/>
      <c r="Q743" s="541"/>
      <c r="R743" s="541"/>
      <c r="S743" s="541"/>
      <c r="T743" s="541"/>
      <c r="U743" s="541"/>
      <c r="V743" s="541"/>
      <c r="W743" s="541"/>
      <c r="X743" s="541"/>
      <c r="Y743" s="541"/>
      <c r="Z743" s="541"/>
    </row>
    <row r="744" spans="1:26" ht="12.75" customHeight="1" x14ac:dyDescent="0.2">
      <c r="A744" s="541"/>
      <c r="B744" s="541"/>
      <c r="C744" s="541"/>
      <c r="D744" s="600"/>
      <c r="E744" s="600"/>
      <c r="F744" s="541"/>
      <c r="G744" s="541"/>
      <c r="H744" s="541"/>
      <c r="I744" s="541"/>
      <c r="J744" s="541"/>
      <c r="K744" s="541"/>
      <c r="L744" s="541"/>
      <c r="M744" s="541"/>
      <c r="N744" s="541"/>
      <c r="O744" s="541"/>
      <c r="P744" s="541"/>
      <c r="Q744" s="541"/>
      <c r="R744" s="541"/>
      <c r="S744" s="541"/>
      <c r="T744" s="541"/>
      <c r="U744" s="541"/>
      <c r="V744" s="541"/>
      <c r="W744" s="541"/>
      <c r="X744" s="541"/>
      <c r="Y744" s="541"/>
      <c r="Z744" s="541"/>
    </row>
    <row r="745" spans="1:26" ht="12.75" customHeight="1" x14ac:dyDescent="0.2">
      <c r="A745" s="541"/>
      <c r="B745" s="541"/>
      <c r="C745" s="541"/>
      <c r="D745" s="600"/>
      <c r="E745" s="600"/>
      <c r="F745" s="541"/>
      <c r="G745" s="541"/>
      <c r="H745" s="541"/>
      <c r="I745" s="541"/>
      <c r="J745" s="541"/>
      <c r="K745" s="541"/>
      <c r="L745" s="541"/>
      <c r="M745" s="541"/>
      <c r="N745" s="541"/>
      <c r="O745" s="541"/>
      <c r="P745" s="541"/>
      <c r="Q745" s="541"/>
      <c r="R745" s="541"/>
      <c r="S745" s="541"/>
      <c r="T745" s="541"/>
      <c r="U745" s="541"/>
      <c r="V745" s="541"/>
      <c r="W745" s="541"/>
      <c r="X745" s="541"/>
      <c r="Y745" s="541"/>
      <c r="Z745" s="541"/>
    </row>
    <row r="746" spans="1:26" ht="12.75" customHeight="1" x14ac:dyDescent="0.2">
      <c r="A746" s="541"/>
      <c r="B746" s="541"/>
      <c r="C746" s="541"/>
      <c r="D746" s="600"/>
      <c r="E746" s="600"/>
      <c r="F746" s="541"/>
      <c r="G746" s="541"/>
      <c r="H746" s="541"/>
      <c r="I746" s="541"/>
      <c r="J746" s="541"/>
      <c r="K746" s="541"/>
      <c r="L746" s="541"/>
      <c r="M746" s="541"/>
      <c r="N746" s="541"/>
      <c r="O746" s="541"/>
      <c r="P746" s="541"/>
      <c r="Q746" s="541"/>
      <c r="R746" s="541"/>
      <c r="S746" s="541"/>
      <c r="T746" s="541"/>
      <c r="U746" s="541"/>
      <c r="V746" s="541"/>
      <c r="W746" s="541"/>
      <c r="X746" s="541"/>
      <c r="Y746" s="541"/>
      <c r="Z746" s="541"/>
    </row>
    <row r="747" spans="1:26" ht="12.75" customHeight="1" x14ac:dyDescent="0.2">
      <c r="A747" s="541"/>
      <c r="B747" s="541"/>
      <c r="C747" s="541"/>
      <c r="D747" s="600"/>
      <c r="E747" s="600"/>
      <c r="F747" s="541"/>
      <c r="G747" s="541"/>
      <c r="H747" s="541"/>
      <c r="I747" s="541"/>
      <c r="J747" s="541"/>
      <c r="K747" s="541"/>
      <c r="L747" s="541"/>
      <c r="M747" s="541"/>
      <c r="N747" s="541"/>
      <c r="O747" s="541"/>
      <c r="P747" s="541"/>
      <c r="Q747" s="541"/>
      <c r="R747" s="541"/>
      <c r="S747" s="541"/>
      <c r="T747" s="541"/>
      <c r="U747" s="541"/>
      <c r="V747" s="541"/>
      <c r="W747" s="541"/>
      <c r="X747" s="541"/>
      <c r="Y747" s="541"/>
      <c r="Z747" s="541"/>
    </row>
    <row r="748" spans="1:26" ht="12.75" customHeight="1" x14ac:dyDescent="0.2">
      <c r="A748" s="541"/>
      <c r="B748" s="541"/>
      <c r="C748" s="541"/>
      <c r="D748" s="600"/>
      <c r="E748" s="600"/>
      <c r="F748" s="541"/>
      <c r="G748" s="541"/>
      <c r="H748" s="541"/>
      <c r="I748" s="541"/>
      <c r="J748" s="541"/>
      <c r="K748" s="541"/>
      <c r="L748" s="541"/>
      <c r="M748" s="541"/>
      <c r="N748" s="541"/>
      <c r="O748" s="541"/>
      <c r="P748" s="541"/>
      <c r="Q748" s="541"/>
      <c r="R748" s="541"/>
      <c r="S748" s="541"/>
      <c r="T748" s="541"/>
      <c r="U748" s="541"/>
      <c r="V748" s="541"/>
      <c r="W748" s="541"/>
      <c r="X748" s="541"/>
      <c r="Y748" s="541"/>
      <c r="Z748" s="541"/>
    </row>
    <row r="749" spans="1:26" ht="12.75" customHeight="1" x14ac:dyDescent="0.2">
      <c r="A749" s="541"/>
      <c r="B749" s="541"/>
      <c r="C749" s="541"/>
      <c r="D749" s="600"/>
      <c r="E749" s="600"/>
      <c r="F749" s="541"/>
      <c r="G749" s="541"/>
      <c r="H749" s="541"/>
      <c r="I749" s="541"/>
      <c r="J749" s="541"/>
      <c r="K749" s="541"/>
      <c r="L749" s="541"/>
      <c r="M749" s="541"/>
      <c r="N749" s="541"/>
      <c r="O749" s="541"/>
      <c r="P749" s="541"/>
      <c r="Q749" s="541"/>
      <c r="R749" s="541"/>
      <c r="S749" s="541"/>
      <c r="T749" s="541"/>
      <c r="U749" s="541"/>
      <c r="V749" s="541"/>
      <c r="W749" s="541"/>
      <c r="X749" s="541"/>
      <c r="Y749" s="541"/>
      <c r="Z749" s="541"/>
    </row>
    <row r="750" spans="1:26" ht="12.75" customHeight="1" x14ac:dyDescent="0.2">
      <c r="A750" s="541"/>
      <c r="B750" s="541"/>
      <c r="C750" s="541"/>
      <c r="D750" s="600"/>
      <c r="E750" s="600"/>
      <c r="F750" s="541"/>
      <c r="G750" s="541"/>
      <c r="H750" s="541"/>
      <c r="I750" s="541"/>
      <c r="J750" s="541"/>
      <c r="K750" s="541"/>
      <c r="L750" s="541"/>
      <c r="M750" s="541"/>
      <c r="N750" s="541"/>
      <c r="O750" s="541"/>
      <c r="P750" s="541"/>
      <c r="Q750" s="541"/>
      <c r="R750" s="541"/>
      <c r="S750" s="541"/>
      <c r="T750" s="541"/>
      <c r="U750" s="541"/>
      <c r="V750" s="541"/>
      <c r="W750" s="541"/>
      <c r="X750" s="541"/>
      <c r="Y750" s="541"/>
      <c r="Z750" s="541"/>
    </row>
    <row r="751" spans="1:26" ht="12.75" customHeight="1" x14ac:dyDescent="0.2">
      <c r="A751" s="541"/>
      <c r="B751" s="541"/>
      <c r="C751" s="541"/>
      <c r="D751" s="600"/>
      <c r="E751" s="600"/>
      <c r="F751" s="541"/>
      <c r="G751" s="541"/>
      <c r="H751" s="541"/>
      <c r="I751" s="541"/>
      <c r="J751" s="541"/>
      <c r="K751" s="541"/>
      <c r="L751" s="541"/>
      <c r="M751" s="541"/>
      <c r="N751" s="541"/>
      <c r="O751" s="541"/>
      <c r="P751" s="541"/>
      <c r="Q751" s="541"/>
      <c r="R751" s="541"/>
      <c r="S751" s="541"/>
      <c r="T751" s="541"/>
      <c r="U751" s="541"/>
      <c r="V751" s="541"/>
      <c r="W751" s="541"/>
      <c r="X751" s="541"/>
      <c r="Y751" s="541"/>
      <c r="Z751" s="541"/>
    </row>
    <row r="752" spans="1:26" ht="12.75" customHeight="1" x14ac:dyDescent="0.2">
      <c r="A752" s="541"/>
      <c r="B752" s="541"/>
      <c r="C752" s="541"/>
      <c r="D752" s="600"/>
      <c r="E752" s="600"/>
      <c r="F752" s="541"/>
      <c r="G752" s="541"/>
      <c r="H752" s="541"/>
      <c r="I752" s="541"/>
      <c r="J752" s="541"/>
      <c r="K752" s="541"/>
      <c r="L752" s="541"/>
      <c r="M752" s="541"/>
      <c r="N752" s="541"/>
      <c r="O752" s="541"/>
      <c r="P752" s="541"/>
      <c r="Q752" s="541"/>
      <c r="R752" s="541"/>
      <c r="S752" s="541"/>
      <c r="T752" s="541"/>
      <c r="U752" s="541"/>
      <c r="V752" s="541"/>
      <c r="W752" s="541"/>
      <c r="X752" s="541"/>
      <c r="Y752" s="541"/>
      <c r="Z752" s="541"/>
    </row>
    <row r="753" spans="1:26" ht="12.75" customHeight="1" x14ac:dyDescent="0.2">
      <c r="A753" s="541"/>
      <c r="B753" s="541"/>
      <c r="C753" s="541"/>
      <c r="D753" s="600"/>
      <c r="E753" s="600"/>
      <c r="F753" s="541"/>
      <c r="G753" s="541"/>
      <c r="H753" s="541"/>
      <c r="I753" s="541"/>
      <c r="J753" s="541"/>
      <c r="K753" s="541"/>
      <c r="L753" s="541"/>
      <c r="M753" s="541"/>
      <c r="N753" s="541"/>
      <c r="O753" s="541"/>
      <c r="P753" s="541"/>
      <c r="Q753" s="541"/>
      <c r="R753" s="541"/>
      <c r="S753" s="541"/>
      <c r="T753" s="541"/>
      <c r="U753" s="541"/>
      <c r="V753" s="541"/>
      <c r="W753" s="541"/>
      <c r="X753" s="541"/>
      <c r="Y753" s="541"/>
      <c r="Z753" s="541"/>
    </row>
    <row r="754" spans="1:26" ht="12.75" customHeight="1" x14ac:dyDescent="0.2">
      <c r="A754" s="541"/>
      <c r="B754" s="541"/>
      <c r="C754" s="541"/>
      <c r="D754" s="600"/>
      <c r="E754" s="600"/>
      <c r="F754" s="541"/>
      <c r="G754" s="541"/>
      <c r="H754" s="541"/>
      <c r="I754" s="541"/>
      <c r="J754" s="541"/>
      <c r="K754" s="541"/>
      <c r="L754" s="541"/>
      <c r="M754" s="541"/>
      <c r="N754" s="541"/>
      <c r="O754" s="541"/>
      <c r="P754" s="541"/>
      <c r="Q754" s="541"/>
      <c r="R754" s="541"/>
      <c r="S754" s="541"/>
      <c r="T754" s="541"/>
      <c r="U754" s="541"/>
      <c r="V754" s="541"/>
      <c r="W754" s="541"/>
      <c r="X754" s="541"/>
      <c r="Y754" s="541"/>
      <c r="Z754" s="541"/>
    </row>
    <row r="755" spans="1:26" ht="12.75" customHeight="1" x14ac:dyDescent="0.2">
      <c r="A755" s="541"/>
      <c r="B755" s="541"/>
      <c r="C755" s="541"/>
      <c r="D755" s="600"/>
      <c r="E755" s="600"/>
      <c r="F755" s="541"/>
      <c r="G755" s="541"/>
      <c r="H755" s="541"/>
      <c r="I755" s="541"/>
      <c r="J755" s="541"/>
      <c r="K755" s="541"/>
      <c r="L755" s="541"/>
      <c r="M755" s="541"/>
      <c r="N755" s="541"/>
      <c r="O755" s="541"/>
      <c r="P755" s="541"/>
      <c r="Q755" s="541"/>
      <c r="R755" s="541"/>
      <c r="S755" s="541"/>
      <c r="T755" s="541"/>
      <c r="U755" s="541"/>
      <c r="V755" s="541"/>
      <c r="W755" s="541"/>
      <c r="X755" s="541"/>
      <c r="Y755" s="541"/>
      <c r="Z755" s="541"/>
    </row>
    <row r="756" spans="1:26" ht="12.75" customHeight="1" x14ac:dyDescent="0.2">
      <c r="A756" s="541"/>
      <c r="B756" s="541"/>
      <c r="C756" s="541"/>
      <c r="D756" s="600"/>
      <c r="E756" s="600"/>
      <c r="F756" s="541"/>
      <c r="G756" s="541"/>
      <c r="H756" s="541"/>
      <c r="I756" s="541"/>
      <c r="J756" s="541"/>
      <c r="K756" s="541"/>
      <c r="L756" s="541"/>
      <c r="M756" s="541"/>
      <c r="N756" s="541"/>
      <c r="O756" s="541"/>
      <c r="P756" s="541"/>
      <c r="Q756" s="541"/>
      <c r="R756" s="541"/>
      <c r="S756" s="541"/>
      <c r="T756" s="541"/>
      <c r="U756" s="541"/>
      <c r="V756" s="541"/>
      <c r="W756" s="541"/>
      <c r="X756" s="541"/>
      <c r="Y756" s="541"/>
      <c r="Z756" s="541"/>
    </row>
    <row r="757" spans="1:26" ht="12.75" customHeight="1" x14ac:dyDescent="0.2">
      <c r="A757" s="541"/>
      <c r="B757" s="541"/>
      <c r="C757" s="541"/>
      <c r="D757" s="600"/>
      <c r="E757" s="600"/>
      <c r="F757" s="541"/>
      <c r="G757" s="541"/>
      <c r="H757" s="541"/>
      <c r="I757" s="541"/>
      <c r="J757" s="541"/>
      <c r="K757" s="541"/>
      <c r="L757" s="541"/>
      <c r="M757" s="541"/>
      <c r="N757" s="541"/>
      <c r="O757" s="541"/>
      <c r="P757" s="541"/>
      <c r="Q757" s="541"/>
      <c r="R757" s="541"/>
      <c r="S757" s="541"/>
      <c r="T757" s="541"/>
      <c r="U757" s="541"/>
      <c r="V757" s="541"/>
      <c r="W757" s="541"/>
      <c r="X757" s="541"/>
      <c r="Y757" s="541"/>
      <c r="Z757" s="541"/>
    </row>
    <row r="758" spans="1:26" ht="12.75" customHeight="1" x14ac:dyDescent="0.2">
      <c r="A758" s="541"/>
      <c r="B758" s="541"/>
      <c r="C758" s="541"/>
      <c r="D758" s="600"/>
      <c r="E758" s="600"/>
      <c r="F758" s="541"/>
      <c r="G758" s="541"/>
      <c r="H758" s="541"/>
      <c r="I758" s="541"/>
      <c r="J758" s="541"/>
      <c r="K758" s="541"/>
      <c r="L758" s="541"/>
      <c r="M758" s="541"/>
      <c r="N758" s="541"/>
      <c r="O758" s="541"/>
      <c r="P758" s="541"/>
      <c r="Q758" s="541"/>
      <c r="R758" s="541"/>
      <c r="S758" s="541"/>
      <c r="T758" s="541"/>
      <c r="U758" s="541"/>
      <c r="V758" s="541"/>
      <c r="W758" s="541"/>
      <c r="X758" s="541"/>
      <c r="Y758" s="541"/>
      <c r="Z758" s="541"/>
    </row>
    <row r="759" spans="1:26" ht="12.75" customHeight="1" x14ac:dyDescent="0.2">
      <c r="A759" s="541"/>
      <c r="B759" s="541"/>
      <c r="C759" s="541"/>
      <c r="D759" s="600"/>
      <c r="E759" s="600"/>
      <c r="F759" s="541"/>
      <c r="G759" s="541"/>
      <c r="H759" s="541"/>
      <c r="I759" s="541"/>
      <c r="J759" s="541"/>
      <c r="K759" s="541"/>
      <c r="L759" s="541"/>
      <c r="M759" s="541"/>
      <c r="N759" s="541"/>
      <c r="O759" s="541"/>
      <c r="P759" s="541"/>
      <c r="Q759" s="541"/>
      <c r="R759" s="541"/>
      <c r="S759" s="541"/>
      <c r="T759" s="541"/>
      <c r="U759" s="541"/>
      <c r="V759" s="541"/>
      <c r="W759" s="541"/>
      <c r="X759" s="541"/>
      <c r="Y759" s="541"/>
      <c r="Z759" s="541"/>
    </row>
    <row r="760" spans="1:26" ht="12.75" customHeight="1" x14ac:dyDescent="0.2">
      <c r="A760" s="541"/>
      <c r="B760" s="541"/>
      <c r="C760" s="541"/>
      <c r="D760" s="600"/>
      <c r="E760" s="600"/>
      <c r="F760" s="541"/>
      <c r="G760" s="541"/>
      <c r="H760" s="541"/>
      <c r="I760" s="541"/>
      <c r="J760" s="541"/>
      <c r="K760" s="541"/>
      <c r="L760" s="541"/>
      <c r="M760" s="541"/>
      <c r="N760" s="541"/>
      <c r="O760" s="541"/>
      <c r="P760" s="541"/>
      <c r="Q760" s="541"/>
      <c r="R760" s="541"/>
      <c r="S760" s="541"/>
      <c r="T760" s="541"/>
      <c r="U760" s="541"/>
      <c r="V760" s="541"/>
      <c r="W760" s="541"/>
      <c r="X760" s="541"/>
      <c r="Y760" s="541"/>
      <c r="Z760" s="541"/>
    </row>
    <row r="761" spans="1:26" ht="12.75" customHeight="1" x14ac:dyDescent="0.2">
      <c r="A761" s="541"/>
      <c r="B761" s="541"/>
      <c r="C761" s="541"/>
      <c r="D761" s="600"/>
      <c r="E761" s="600"/>
      <c r="F761" s="541"/>
      <c r="G761" s="541"/>
      <c r="H761" s="541"/>
      <c r="I761" s="541"/>
      <c r="J761" s="541"/>
      <c r="K761" s="541"/>
      <c r="L761" s="541"/>
      <c r="M761" s="541"/>
      <c r="N761" s="541"/>
      <c r="O761" s="541"/>
      <c r="P761" s="541"/>
      <c r="Q761" s="541"/>
      <c r="R761" s="541"/>
      <c r="S761" s="541"/>
      <c r="T761" s="541"/>
      <c r="U761" s="541"/>
      <c r="V761" s="541"/>
      <c r="W761" s="541"/>
      <c r="X761" s="541"/>
      <c r="Y761" s="541"/>
      <c r="Z761" s="541"/>
    </row>
    <row r="762" spans="1:26" ht="12.75" customHeight="1" x14ac:dyDescent="0.2">
      <c r="A762" s="541"/>
      <c r="B762" s="541"/>
      <c r="C762" s="541"/>
      <c r="D762" s="600"/>
      <c r="E762" s="600"/>
      <c r="F762" s="541"/>
      <c r="G762" s="541"/>
      <c r="H762" s="541"/>
      <c r="I762" s="541"/>
      <c r="J762" s="541"/>
      <c r="K762" s="541"/>
      <c r="L762" s="541"/>
      <c r="M762" s="541"/>
      <c r="N762" s="541"/>
      <c r="O762" s="541"/>
      <c r="P762" s="541"/>
      <c r="Q762" s="541"/>
      <c r="R762" s="541"/>
      <c r="S762" s="541"/>
      <c r="T762" s="541"/>
      <c r="U762" s="541"/>
      <c r="V762" s="541"/>
      <c r="W762" s="541"/>
      <c r="X762" s="541"/>
      <c r="Y762" s="541"/>
      <c r="Z762" s="541"/>
    </row>
    <row r="763" spans="1:26" ht="12.75" customHeight="1" x14ac:dyDescent="0.2">
      <c r="A763" s="541"/>
      <c r="B763" s="541"/>
      <c r="C763" s="541"/>
      <c r="D763" s="600"/>
      <c r="E763" s="600"/>
      <c r="F763" s="541"/>
      <c r="G763" s="541"/>
      <c r="H763" s="541"/>
      <c r="I763" s="541"/>
      <c r="J763" s="541"/>
      <c r="K763" s="541"/>
      <c r="L763" s="541"/>
      <c r="M763" s="541"/>
      <c r="N763" s="541"/>
      <c r="O763" s="541"/>
      <c r="P763" s="541"/>
      <c r="Q763" s="541"/>
      <c r="R763" s="541"/>
      <c r="S763" s="541"/>
      <c r="T763" s="541"/>
      <c r="U763" s="541"/>
      <c r="V763" s="541"/>
      <c r="W763" s="541"/>
      <c r="X763" s="541"/>
      <c r="Y763" s="541"/>
      <c r="Z763" s="541"/>
    </row>
    <row r="764" spans="1:26" ht="12.75" customHeight="1" x14ac:dyDescent="0.2">
      <c r="A764" s="541"/>
      <c r="B764" s="541"/>
      <c r="C764" s="541"/>
      <c r="D764" s="600"/>
      <c r="E764" s="600"/>
      <c r="F764" s="541"/>
      <c r="G764" s="541"/>
      <c r="H764" s="541"/>
      <c r="I764" s="541"/>
      <c r="J764" s="541"/>
      <c r="K764" s="541"/>
      <c r="L764" s="541"/>
      <c r="M764" s="541"/>
      <c r="N764" s="541"/>
      <c r="O764" s="541"/>
      <c r="P764" s="541"/>
      <c r="Q764" s="541"/>
      <c r="R764" s="541"/>
      <c r="S764" s="541"/>
      <c r="T764" s="541"/>
      <c r="U764" s="541"/>
      <c r="V764" s="541"/>
      <c r="W764" s="541"/>
      <c r="X764" s="541"/>
      <c r="Y764" s="541"/>
      <c r="Z764" s="541"/>
    </row>
    <row r="765" spans="1:26" ht="12.75" customHeight="1" x14ac:dyDescent="0.2">
      <c r="A765" s="541"/>
      <c r="B765" s="541"/>
      <c r="C765" s="541"/>
      <c r="D765" s="600"/>
      <c r="E765" s="600"/>
      <c r="F765" s="541"/>
      <c r="G765" s="541"/>
      <c r="H765" s="541"/>
      <c r="I765" s="541"/>
      <c r="J765" s="541"/>
      <c r="K765" s="541"/>
      <c r="L765" s="541"/>
      <c r="M765" s="541"/>
      <c r="N765" s="541"/>
      <c r="O765" s="541"/>
      <c r="P765" s="541"/>
      <c r="Q765" s="541"/>
      <c r="R765" s="541"/>
      <c r="S765" s="541"/>
      <c r="T765" s="541"/>
      <c r="U765" s="541"/>
      <c r="V765" s="541"/>
      <c r="W765" s="541"/>
      <c r="X765" s="541"/>
      <c r="Y765" s="541"/>
      <c r="Z765" s="541"/>
    </row>
    <row r="766" spans="1:26" ht="12.75" customHeight="1" x14ac:dyDescent="0.2">
      <c r="A766" s="541"/>
      <c r="B766" s="541"/>
      <c r="C766" s="541"/>
      <c r="D766" s="600"/>
      <c r="E766" s="600"/>
      <c r="F766" s="541"/>
      <c r="G766" s="541"/>
      <c r="H766" s="541"/>
      <c r="I766" s="541"/>
      <c r="J766" s="541"/>
      <c r="K766" s="541"/>
      <c r="L766" s="541"/>
      <c r="M766" s="541"/>
      <c r="N766" s="541"/>
      <c r="O766" s="541"/>
      <c r="P766" s="541"/>
      <c r="Q766" s="541"/>
      <c r="R766" s="541"/>
      <c r="S766" s="541"/>
      <c r="T766" s="541"/>
      <c r="U766" s="541"/>
      <c r="V766" s="541"/>
      <c r="W766" s="541"/>
      <c r="X766" s="541"/>
      <c r="Y766" s="541"/>
      <c r="Z766" s="541"/>
    </row>
    <row r="767" spans="1:26" ht="12.75" customHeight="1" x14ac:dyDescent="0.2">
      <c r="A767" s="541"/>
      <c r="B767" s="541"/>
      <c r="C767" s="541"/>
      <c r="D767" s="600"/>
      <c r="E767" s="600"/>
      <c r="F767" s="541"/>
      <c r="G767" s="541"/>
      <c r="H767" s="541"/>
      <c r="I767" s="541"/>
      <c r="J767" s="541"/>
      <c r="K767" s="541"/>
      <c r="L767" s="541"/>
      <c r="M767" s="541"/>
      <c r="N767" s="541"/>
      <c r="O767" s="541"/>
      <c r="P767" s="541"/>
      <c r="Q767" s="541"/>
      <c r="R767" s="541"/>
      <c r="S767" s="541"/>
      <c r="T767" s="541"/>
      <c r="U767" s="541"/>
      <c r="V767" s="541"/>
      <c r="W767" s="541"/>
      <c r="X767" s="541"/>
      <c r="Y767" s="541"/>
      <c r="Z767" s="541"/>
    </row>
    <row r="768" spans="1:26" ht="12.75" customHeight="1" x14ac:dyDescent="0.2">
      <c r="A768" s="541"/>
      <c r="B768" s="541"/>
      <c r="C768" s="541"/>
      <c r="D768" s="600"/>
      <c r="E768" s="600"/>
      <c r="F768" s="541"/>
      <c r="G768" s="541"/>
      <c r="H768" s="541"/>
      <c r="I768" s="541"/>
      <c r="J768" s="541"/>
      <c r="K768" s="541"/>
      <c r="L768" s="541"/>
      <c r="M768" s="541"/>
      <c r="N768" s="541"/>
      <c r="O768" s="541"/>
      <c r="P768" s="541"/>
      <c r="Q768" s="541"/>
      <c r="R768" s="541"/>
      <c r="S768" s="541"/>
      <c r="T768" s="541"/>
      <c r="U768" s="541"/>
      <c r="V768" s="541"/>
      <c r="W768" s="541"/>
      <c r="X768" s="541"/>
      <c r="Y768" s="541"/>
      <c r="Z768" s="541"/>
    </row>
    <row r="769" spans="1:26" ht="12.75" customHeight="1" x14ac:dyDescent="0.2">
      <c r="A769" s="541"/>
      <c r="B769" s="541"/>
      <c r="C769" s="541"/>
      <c r="D769" s="600"/>
      <c r="E769" s="600"/>
      <c r="F769" s="541"/>
      <c r="G769" s="541"/>
      <c r="H769" s="541"/>
      <c r="I769" s="541"/>
      <c r="J769" s="541"/>
      <c r="K769" s="541"/>
      <c r="L769" s="541"/>
      <c r="M769" s="541"/>
      <c r="N769" s="541"/>
      <c r="O769" s="541"/>
      <c r="P769" s="541"/>
      <c r="Q769" s="541"/>
      <c r="R769" s="541"/>
      <c r="S769" s="541"/>
      <c r="T769" s="541"/>
      <c r="U769" s="541"/>
      <c r="V769" s="541"/>
      <c r="W769" s="541"/>
      <c r="X769" s="541"/>
      <c r="Y769" s="541"/>
      <c r="Z769" s="541"/>
    </row>
    <row r="770" spans="1:26" ht="12.75" customHeight="1" x14ac:dyDescent="0.2">
      <c r="A770" s="541"/>
      <c r="B770" s="541"/>
      <c r="C770" s="541"/>
      <c r="D770" s="600"/>
      <c r="E770" s="600"/>
      <c r="F770" s="541"/>
      <c r="G770" s="541"/>
      <c r="H770" s="541"/>
      <c r="I770" s="541"/>
      <c r="J770" s="541"/>
      <c r="K770" s="541"/>
      <c r="L770" s="541"/>
      <c r="M770" s="541"/>
      <c r="N770" s="541"/>
      <c r="O770" s="541"/>
      <c r="P770" s="541"/>
      <c r="Q770" s="541"/>
      <c r="R770" s="541"/>
      <c r="S770" s="541"/>
      <c r="T770" s="541"/>
      <c r="U770" s="541"/>
      <c r="V770" s="541"/>
      <c r="W770" s="541"/>
      <c r="X770" s="541"/>
      <c r="Y770" s="541"/>
      <c r="Z770" s="541"/>
    </row>
    <row r="771" spans="1:26" ht="12.75" customHeight="1" x14ac:dyDescent="0.2">
      <c r="A771" s="541"/>
      <c r="B771" s="541"/>
      <c r="C771" s="541"/>
      <c r="D771" s="600"/>
      <c r="E771" s="600"/>
      <c r="F771" s="541"/>
      <c r="G771" s="541"/>
      <c r="H771" s="541"/>
      <c r="I771" s="541"/>
      <c r="J771" s="541"/>
      <c r="K771" s="541"/>
      <c r="L771" s="541"/>
      <c r="M771" s="541"/>
      <c r="N771" s="541"/>
      <c r="O771" s="541"/>
      <c r="P771" s="541"/>
      <c r="Q771" s="541"/>
      <c r="R771" s="541"/>
      <c r="S771" s="541"/>
      <c r="T771" s="541"/>
      <c r="U771" s="541"/>
      <c r="V771" s="541"/>
      <c r="W771" s="541"/>
      <c r="X771" s="541"/>
      <c r="Y771" s="541"/>
      <c r="Z771" s="541"/>
    </row>
    <row r="772" spans="1:26" ht="12.75" customHeight="1" x14ac:dyDescent="0.2">
      <c r="A772" s="541"/>
      <c r="B772" s="541"/>
      <c r="C772" s="541"/>
      <c r="D772" s="600"/>
      <c r="E772" s="600"/>
      <c r="F772" s="541"/>
      <c r="G772" s="541"/>
      <c r="H772" s="541"/>
      <c r="I772" s="541"/>
      <c r="J772" s="541"/>
      <c r="K772" s="541"/>
      <c r="L772" s="541"/>
      <c r="M772" s="541"/>
      <c r="N772" s="541"/>
      <c r="O772" s="541"/>
      <c r="P772" s="541"/>
      <c r="Q772" s="541"/>
      <c r="R772" s="541"/>
      <c r="S772" s="541"/>
      <c r="T772" s="541"/>
      <c r="U772" s="541"/>
      <c r="V772" s="541"/>
      <c r="W772" s="541"/>
      <c r="X772" s="541"/>
      <c r="Y772" s="541"/>
      <c r="Z772" s="541"/>
    </row>
    <row r="773" spans="1:26" ht="12.75" customHeight="1" x14ac:dyDescent="0.2">
      <c r="A773" s="541"/>
      <c r="B773" s="541"/>
      <c r="C773" s="541"/>
      <c r="D773" s="600"/>
      <c r="E773" s="600"/>
      <c r="F773" s="541"/>
      <c r="G773" s="541"/>
      <c r="H773" s="541"/>
      <c r="I773" s="541"/>
      <c r="J773" s="541"/>
      <c r="K773" s="541"/>
      <c r="L773" s="541"/>
      <c r="M773" s="541"/>
      <c r="N773" s="541"/>
      <c r="O773" s="541"/>
      <c r="P773" s="541"/>
      <c r="Q773" s="541"/>
      <c r="R773" s="541"/>
      <c r="S773" s="541"/>
      <c r="T773" s="541"/>
      <c r="U773" s="541"/>
      <c r="V773" s="541"/>
      <c r="W773" s="541"/>
      <c r="X773" s="541"/>
      <c r="Y773" s="541"/>
      <c r="Z773" s="541"/>
    </row>
    <row r="774" spans="1:26" ht="12.75" customHeight="1" x14ac:dyDescent="0.2">
      <c r="A774" s="541"/>
      <c r="B774" s="541"/>
      <c r="C774" s="541"/>
      <c r="D774" s="600"/>
      <c r="E774" s="600"/>
      <c r="F774" s="541"/>
      <c r="G774" s="541"/>
      <c r="H774" s="541"/>
      <c r="I774" s="541"/>
      <c r="J774" s="541"/>
      <c r="K774" s="541"/>
      <c r="L774" s="541"/>
      <c r="M774" s="541"/>
      <c r="N774" s="541"/>
      <c r="O774" s="541"/>
      <c r="P774" s="541"/>
      <c r="Q774" s="541"/>
      <c r="R774" s="541"/>
      <c r="S774" s="541"/>
      <c r="T774" s="541"/>
      <c r="U774" s="541"/>
      <c r="V774" s="541"/>
      <c r="W774" s="541"/>
      <c r="X774" s="541"/>
      <c r="Y774" s="541"/>
      <c r="Z774" s="541"/>
    </row>
    <row r="775" spans="1:26" ht="12.75" customHeight="1" x14ac:dyDescent="0.2">
      <c r="A775" s="541"/>
      <c r="B775" s="541"/>
      <c r="C775" s="541"/>
      <c r="D775" s="600"/>
      <c r="E775" s="600"/>
      <c r="F775" s="541"/>
      <c r="G775" s="541"/>
      <c r="H775" s="541"/>
      <c r="I775" s="541"/>
      <c r="J775" s="541"/>
      <c r="K775" s="541"/>
      <c r="L775" s="541"/>
      <c r="M775" s="541"/>
      <c r="N775" s="541"/>
      <c r="O775" s="541"/>
      <c r="P775" s="541"/>
      <c r="Q775" s="541"/>
      <c r="R775" s="541"/>
      <c r="S775" s="541"/>
      <c r="T775" s="541"/>
      <c r="U775" s="541"/>
      <c r="V775" s="541"/>
      <c r="W775" s="541"/>
      <c r="X775" s="541"/>
      <c r="Y775" s="541"/>
      <c r="Z775" s="541"/>
    </row>
    <row r="776" spans="1:26" ht="12.75" customHeight="1" x14ac:dyDescent="0.2">
      <c r="A776" s="541"/>
      <c r="B776" s="541"/>
      <c r="C776" s="541"/>
      <c r="D776" s="600"/>
      <c r="E776" s="600"/>
      <c r="F776" s="541"/>
      <c r="G776" s="541"/>
      <c r="H776" s="541"/>
      <c r="I776" s="541"/>
      <c r="J776" s="541"/>
      <c r="K776" s="541"/>
      <c r="L776" s="541"/>
      <c r="M776" s="541"/>
      <c r="N776" s="541"/>
      <c r="O776" s="541"/>
      <c r="P776" s="541"/>
      <c r="Q776" s="541"/>
      <c r="R776" s="541"/>
      <c r="S776" s="541"/>
      <c r="T776" s="541"/>
      <c r="U776" s="541"/>
      <c r="V776" s="541"/>
      <c r="W776" s="541"/>
      <c r="X776" s="541"/>
      <c r="Y776" s="541"/>
      <c r="Z776" s="541"/>
    </row>
    <row r="777" spans="1:26" ht="12.75" customHeight="1" x14ac:dyDescent="0.2">
      <c r="A777" s="541"/>
      <c r="B777" s="541"/>
      <c r="C777" s="541"/>
      <c r="D777" s="600"/>
      <c r="E777" s="600"/>
      <c r="F777" s="541"/>
      <c r="G777" s="541"/>
      <c r="H777" s="541"/>
      <c r="I777" s="541"/>
      <c r="J777" s="541"/>
      <c r="K777" s="541"/>
      <c r="L777" s="541"/>
      <c r="M777" s="541"/>
      <c r="N777" s="541"/>
      <c r="O777" s="541"/>
      <c r="P777" s="541"/>
      <c r="Q777" s="541"/>
      <c r="R777" s="541"/>
      <c r="S777" s="541"/>
      <c r="T777" s="541"/>
      <c r="U777" s="541"/>
      <c r="V777" s="541"/>
      <c r="W777" s="541"/>
      <c r="X777" s="541"/>
      <c r="Y777" s="541"/>
      <c r="Z777" s="541"/>
    </row>
    <row r="778" spans="1:26" ht="12.75" customHeight="1" x14ac:dyDescent="0.2">
      <c r="A778" s="541"/>
      <c r="B778" s="541"/>
      <c r="C778" s="541"/>
      <c r="D778" s="600"/>
      <c r="E778" s="600"/>
      <c r="F778" s="541"/>
      <c r="G778" s="541"/>
      <c r="H778" s="541"/>
      <c r="I778" s="541"/>
      <c r="J778" s="541"/>
      <c r="K778" s="541"/>
      <c r="L778" s="541"/>
      <c r="M778" s="541"/>
      <c r="N778" s="541"/>
      <c r="O778" s="541"/>
      <c r="P778" s="541"/>
      <c r="Q778" s="541"/>
      <c r="R778" s="541"/>
      <c r="S778" s="541"/>
      <c r="T778" s="541"/>
      <c r="U778" s="541"/>
      <c r="V778" s="541"/>
      <c r="W778" s="541"/>
      <c r="X778" s="541"/>
      <c r="Y778" s="541"/>
      <c r="Z778" s="541"/>
    </row>
    <row r="779" spans="1:26" ht="12.75" customHeight="1" x14ac:dyDescent="0.2">
      <c r="A779" s="541"/>
      <c r="B779" s="541"/>
      <c r="C779" s="541"/>
      <c r="D779" s="600"/>
      <c r="E779" s="600"/>
      <c r="F779" s="541"/>
      <c r="G779" s="541"/>
      <c r="H779" s="541"/>
      <c r="I779" s="541"/>
      <c r="J779" s="541"/>
      <c r="K779" s="541"/>
      <c r="L779" s="541"/>
      <c r="M779" s="541"/>
      <c r="N779" s="541"/>
      <c r="O779" s="541"/>
      <c r="P779" s="541"/>
      <c r="Q779" s="541"/>
      <c r="R779" s="541"/>
      <c r="S779" s="541"/>
      <c r="T779" s="541"/>
      <c r="U779" s="541"/>
      <c r="V779" s="541"/>
      <c r="W779" s="541"/>
      <c r="X779" s="541"/>
      <c r="Y779" s="541"/>
      <c r="Z779" s="541"/>
    </row>
    <row r="780" spans="1:26" ht="12.75" customHeight="1" x14ac:dyDescent="0.2">
      <c r="A780" s="541"/>
      <c r="B780" s="541"/>
      <c r="C780" s="541"/>
      <c r="D780" s="600"/>
      <c r="E780" s="600"/>
      <c r="F780" s="541"/>
      <c r="G780" s="541"/>
      <c r="H780" s="541"/>
      <c r="I780" s="541"/>
      <c r="J780" s="541"/>
      <c r="K780" s="541"/>
      <c r="L780" s="541"/>
      <c r="M780" s="541"/>
      <c r="N780" s="541"/>
      <c r="O780" s="541"/>
      <c r="P780" s="541"/>
      <c r="Q780" s="541"/>
      <c r="R780" s="541"/>
      <c r="S780" s="541"/>
      <c r="T780" s="541"/>
      <c r="U780" s="541"/>
      <c r="V780" s="541"/>
      <c r="W780" s="541"/>
      <c r="X780" s="541"/>
      <c r="Y780" s="541"/>
      <c r="Z780" s="541"/>
    </row>
    <row r="781" spans="1:26" ht="12.75" customHeight="1" x14ac:dyDescent="0.2">
      <c r="A781" s="541"/>
      <c r="B781" s="541"/>
      <c r="C781" s="541"/>
      <c r="D781" s="600"/>
      <c r="E781" s="600"/>
      <c r="F781" s="541"/>
      <c r="G781" s="541"/>
      <c r="H781" s="541"/>
      <c r="I781" s="541"/>
      <c r="J781" s="541"/>
      <c r="K781" s="541"/>
      <c r="L781" s="541"/>
      <c r="M781" s="541"/>
      <c r="N781" s="541"/>
      <c r="O781" s="541"/>
      <c r="P781" s="541"/>
      <c r="Q781" s="541"/>
      <c r="R781" s="541"/>
      <c r="S781" s="541"/>
      <c r="T781" s="541"/>
      <c r="U781" s="541"/>
      <c r="V781" s="541"/>
      <c r="W781" s="541"/>
      <c r="X781" s="541"/>
      <c r="Y781" s="541"/>
      <c r="Z781" s="541"/>
    </row>
    <row r="782" spans="1:26" ht="12.75" customHeight="1" x14ac:dyDescent="0.2">
      <c r="A782" s="541"/>
      <c r="B782" s="541"/>
      <c r="C782" s="541"/>
      <c r="D782" s="600"/>
      <c r="E782" s="600"/>
      <c r="F782" s="541"/>
      <c r="G782" s="541"/>
      <c r="H782" s="541"/>
      <c r="I782" s="541"/>
      <c r="J782" s="541"/>
      <c r="K782" s="541"/>
      <c r="L782" s="541"/>
      <c r="M782" s="541"/>
      <c r="N782" s="541"/>
      <c r="O782" s="541"/>
      <c r="P782" s="541"/>
      <c r="Q782" s="541"/>
      <c r="R782" s="541"/>
      <c r="S782" s="541"/>
      <c r="T782" s="541"/>
      <c r="U782" s="541"/>
      <c r="V782" s="541"/>
      <c r="W782" s="541"/>
      <c r="X782" s="541"/>
      <c r="Y782" s="541"/>
      <c r="Z782" s="541"/>
    </row>
    <row r="783" spans="1:26" ht="12.75" customHeight="1" x14ac:dyDescent="0.2">
      <c r="A783" s="541"/>
      <c r="B783" s="541"/>
      <c r="C783" s="541"/>
      <c r="D783" s="600"/>
      <c r="E783" s="600"/>
      <c r="F783" s="541"/>
      <c r="G783" s="541"/>
      <c r="H783" s="541"/>
      <c r="I783" s="541"/>
      <c r="J783" s="541"/>
      <c r="K783" s="541"/>
      <c r="L783" s="541"/>
      <c r="M783" s="541"/>
      <c r="N783" s="541"/>
      <c r="O783" s="541"/>
      <c r="P783" s="541"/>
      <c r="Q783" s="541"/>
      <c r="R783" s="541"/>
      <c r="S783" s="541"/>
      <c r="T783" s="541"/>
      <c r="U783" s="541"/>
      <c r="V783" s="541"/>
      <c r="W783" s="541"/>
      <c r="X783" s="541"/>
      <c r="Y783" s="541"/>
      <c r="Z783" s="541"/>
    </row>
    <row r="784" spans="1:26" ht="12.75" customHeight="1" x14ac:dyDescent="0.2">
      <c r="A784" s="541"/>
      <c r="B784" s="541"/>
      <c r="C784" s="541"/>
      <c r="D784" s="600"/>
      <c r="E784" s="600"/>
      <c r="F784" s="541"/>
      <c r="G784" s="541"/>
      <c r="H784" s="541"/>
      <c r="I784" s="541"/>
      <c r="J784" s="541"/>
      <c r="K784" s="541"/>
      <c r="L784" s="541"/>
      <c r="M784" s="541"/>
      <c r="N784" s="541"/>
      <c r="O784" s="541"/>
      <c r="P784" s="541"/>
      <c r="Q784" s="541"/>
      <c r="R784" s="541"/>
      <c r="S784" s="541"/>
      <c r="T784" s="541"/>
      <c r="U784" s="541"/>
      <c r="V784" s="541"/>
      <c r="W784" s="541"/>
      <c r="X784" s="541"/>
      <c r="Y784" s="541"/>
      <c r="Z784" s="541"/>
    </row>
    <row r="785" spans="1:26" ht="12.75" customHeight="1" x14ac:dyDescent="0.2">
      <c r="A785" s="541"/>
      <c r="B785" s="541"/>
      <c r="C785" s="541"/>
      <c r="D785" s="600"/>
      <c r="E785" s="600"/>
      <c r="F785" s="541"/>
      <c r="G785" s="541"/>
      <c r="H785" s="541"/>
      <c r="I785" s="541"/>
      <c r="J785" s="541"/>
      <c r="K785" s="541"/>
      <c r="L785" s="541"/>
      <c r="M785" s="541"/>
      <c r="N785" s="541"/>
      <c r="O785" s="541"/>
      <c r="P785" s="541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2.75" customHeight="1" x14ac:dyDescent="0.2">
      <c r="A786" s="541"/>
      <c r="B786" s="541"/>
      <c r="C786" s="541"/>
      <c r="D786" s="600"/>
      <c r="E786" s="600"/>
      <c r="F786" s="541"/>
      <c r="G786" s="541"/>
      <c r="H786" s="541"/>
      <c r="I786" s="541"/>
      <c r="J786" s="541"/>
      <c r="K786" s="541"/>
      <c r="L786" s="541"/>
      <c r="M786" s="541"/>
      <c r="N786" s="541"/>
      <c r="O786" s="541"/>
      <c r="P786" s="541"/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2.75" customHeight="1" x14ac:dyDescent="0.2">
      <c r="A787" s="541"/>
      <c r="B787" s="541"/>
      <c r="C787" s="541"/>
      <c r="D787" s="600"/>
      <c r="E787" s="600"/>
      <c r="F787" s="541"/>
      <c r="G787" s="541"/>
      <c r="H787" s="541"/>
      <c r="I787" s="541"/>
      <c r="J787" s="541"/>
      <c r="K787" s="541"/>
      <c r="L787" s="541"/>
      <c r="M787" s="541"/>
      <c r="N787" s="541"/>
      <c r="O787" s="541"/>
      <c r="P787" s="541"/>
      <c r="Q787" s="541"/>
      <c r="R787" s="541"/>
      <c r="S787" s="541"/>
      <c r="T787" s="541"/>
      <c r="U787" s="541"/>
      <c r="V787" s="541"/>
      <c r="W787" s="541"/>
      <c r="X787" s="541"/>
      <c r="Y787" s="541"/>
      <c r="Z787" s="541"/>
    </row>
    <row r="788" spans="1:26" ht="12.75" customHeight="1" x14ac:dyDescent="0.2">
      <c r="A788" s="541"/>
      <c r="B788" s="541"/>
      <c r="C788" s="541"/>
      <c r="D788" s="600"/>
      <c r="E788" s="600"/>
      <c r="F788" s="541"/>
      <c r="G788" s="541"/>
      <c r="H788" s="541"/>
      <c r="I788" s="541"/>
      <c r="J788" s="541"/>
      <c r="K788" s="541"/>
      <c r="L788" s="541"/>
      <c r="M788" s="541"/>
      <c r="N788" s="541"/>
      <c r="O788" s="541"/>
      <c r="P788" s="541"/>
      <c r="Q788" s="541"/>
      <c r="R788" s="541"/>
      <c r="S788" s="541"/>
      <c r="T788" s="541"/>
      <c r="U788" s="541"/>
      <c r="V788" s="541"/>
      <c r="W788" s="541"/>
      <c r="X788" s="541"/>
      <c r="Y788" s="541"/>
      <c r="Z788" s="541"/>
    </row>
    <row r="789" spans="1:26" ht="12.75" customHeight="1" x14ac:dyDescent="0.2">
      <c r="A789" s="541"/>
      <c r="B789" s="541"/>
      <c r="C789" s="541"/>
      <c r="D789" s="600"/>
      <c r="E789" s="600"/>
      <c r="F789" s="541"/>
      <c r="G789" s="541"/>
      <c r="H789" s="541"/>
      <c r="I789" s="541"/>
      <c r="J789" s="541"/>
      <c r="K789" s="541"/>
      <c r="L789" s="541"/>
      <c r="M789" s="541"/>
      <c r="N789" s="541"/>
      <c r="O789" s="541"/>
      <c r="P789" s="541"/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2.75" customHeight="1" x14ac:dyDescent="0.2">
      <c r="A790" s="541"/>
      <c r="B790" s="541"/>
      <c r="C790" s="541"/>
      <c r="D790" s="600"/>
      <c r="E790" s="600"/>
      <c r="F790" s="541"/>
      <c r="G790" s="541"/>
      <c r="H790" s="541"/>
      <c r="I790" s="541"/>
      <c r="J790" s="541"/>
      <c r="K790" s="541"/>
      <c r="L790" s="541"/>
      <c r="M790" s="541"/>
      <c r="N790" s="541"/>
      <c r="O790" s="541"/>
      <c r="P790" s="541"/>
      <c r="Q790" s="541"/>
      <c r="R790" s="541"/>
      <c r="S790" s="541"/>
      <c r="T790" s="541"/>
      <c r="U790" s="541"/>
      <c r="V790" s="541"/>
      <c r="W790" s="541"/>
      <c r="X790" s="541"/>
      <c r="Y790" s="541"/>
      <c r="Z790" s="541"/>
    </row>
    <row r="791" spans="1:26" ht="12.75" customHeight="1" x14ac:dyDescent="0.2">
      <c r="A791" s="541"/>
      <c r="B791" s="541"/>
      <c r="C791" s="541"/>
      <c r="D791" s="600"/>
      <c r="E791" s="600"/>
      <c r="F791" s="541"/>
      <c r="G791" s="541"/>
      <c r="H791" s="541"/>
      <c r="I791" s="541"/>
      <c r="J791" s="541"/>
      <c r="K791" s="541"/>
      <c r="L791" s="541"/>
      <c r="M791" s="541"/>
      <c r="N791" s="541"/>
      <c r="O791" s="541"/>
      <c r="P791" s="541"/>
      <c r="Q791" s="541"/>
      <c r="R791" s="541"/>
      <c r="S791" s="541"/>
      <c r="T791" s="541"/>
      <c r="U791" s="541"/>
      <c r="V791" s="541"/>
      <c r="W791" s="541"/>
      <c r="X791" s="541"/>
      <c r="Y791" s="541"/>
      <c r="Z791" s="541"/>
    </row>
    <row r="792" spans="1:26" ht="12.75" customHeight="1" x14ac:dyDescent="0.2">
      <c r="A792" s="541"/>
      <c r="B792" s="541"/>
      <c r="C792" s="541"/>
      <c r="D792" s="600"/>
      <c r="E792" s="600"/>
      <c r="F792" s="541"/>
      <c r="G792" s="541"/>
      <c r="H792" s="541"/>
      <c r="I792" s="541"/>
      <c r="J792" s="541"/>
      <c r="K792" s="541"/>
      <c r="L792" s="541"/>
      <c r="M792" s="541"/>
      <c r="N792" s="541"/>
      <c r="O792" s="541"/>
      <c r="P792" s="541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2.75" customHeight="1" x14ac:dyDescent="0.2">
      <c r="A793" s="541"/>
      <c r="B793" s="541"/>
      <c r="C793" s="541"/>
      <c r="D793" s="600"/>
      <c r="E793" s="600"/>
      <c r="F793" s="541"/>
      <c r="G793" s="541"/>
      <c r="H793" s="541"/>
      <c r="I793" s="541"/>
      <c r="J793" s="541"/>
      <c r="K793" s="541"/>
      <c r="L793" s="541"/>
      <c r="M793" s="541"/>
      <c r="N793" s="541"/>
      <c r="O793" s="541"/>
      <c r="P793" s="541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2.75" customHeight="1" x14ac:dyDescent="0.2">
      <c r="A794" s="541"/>
      <c r="B794" s="541"/>
      <c r="C794" s="541"/>
      <c r="D794" s="600"/>
      <c r="E794" s="600"/>
      <c r="F794" s="541"/>
      <c r="G794" s="541"/>
      <c r="H794" s="541"/>
      <c r="I794" s="541"/>
      <c r="J794" s="541"/>
      <c r="K794" s="541"/>
      <c r="L794" s="541"/>
      <c r="M794" s="541"/>
      <c r="N794" s="541"/>
      <c r="O794" s="541"/>
      <c r="P794" s="541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2.75" customHeight="1" x14ac:dyDescent="0.2">
      <c r="A795" s="541"/>
      <c r="B795" s="541"/>
      <c r="C795" s="541"/>
      <c r="D795" s="600"/>
      <c r="E795" s="600"/>
      <c r="F795" s="541"/>
      <c r="G795" s="541"/>
      <c r="H795" s="541"/>
      <c r="I795" s="541"/>
      <c r="J795" s="541"/>
      <c r="K795" s="541"/>
      <c r="L795" s="541"/>
      <c r="M795" s="541"/>
      <c r="N795" s="541"/>
      <c r="O795" s="541"/>
      <c r="P795" s="541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2.75" customHeight="1" x14ac:dyDescent="0.2">
      <c r="A796" s="541"/>
      <c r="B796" s="541"/>
      <c r="C796" s="541"/>
      <c r="D796" s="600"/>
      <c r="E796" s="600"/>
      <c r="F796" s="541"/>
      <c r="G796" s="541"/>
      <c r="H796" s="541"/>
      <c r="I796" s="541"/>
      <c r="J796" s="541"/>
      <c r="K796" s="541"/>
      <c r="L796" s="541"/>
      <c r="M796" s="541"/>
      <c r="N796" s="541"/>
      <c r="O796" s="541"/>
      <c r="P796" s="541"/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2.75" customHeight="1" x14ac:dyDescent="0.2">
      <c r="A797" s="541"/>
      <c r="B797" s="541"/>
      <c r="C797" s="541"/>
      <c r="D797" s="600"/>
      <c r="E797" s="600"/>
      <c r="F797" s="541"/>
      <c r="G797" s="541"/>
      <c r="H797" s="541"/>
      <c r="I797" s="541"/>
      <c r="J797" s="541"/>
      <c r="K797" s="541"/>
      <c r="L797" s="541"/>
      <c r="M797" s="541"/>
      <c r="N797" s="541"/>
      <c r="O797" s="541"/>
      <c r="P797" s="541"/>
      <c r="Q797" s="541"/>
      <c r="R797" s="541"/>
      <c r="S797" s="541"/>
      <c r="T797" s="541"/>
      <c r="U797" s="541"/>
      <c r="V797" s="541"/>
      <c r="W797" s="541"/>
      <c r="X797" s="541"/>
      <c r="Y797" s="541"/>
      <c r="Z797" s="541"/>
    </row>
    <row r="798" spans="1:26" ht="12.75" customHeight="1" x14ac:dyDescent="0.2">
      <c r="A798" s="541"/>
      <c r="B798" s="541"/>
      <c r="C798" s="541"/>
      <c r="D798" s="600"/>
      <c r="E798" s="600"/>
      <c r="F798" s="541"/>
      <c r="G798" s="541"/>
      <c r="H798" s="541"/>
      <c r="I798" s="541"/>
      <c r="J798" s="541"/>
      <c r="K798" s="541"/>
      <c r="L798" s="541"/>
      <c r="M798" s="541"/>
      <c r="N798" s="541"/>
      <c r="O798" s="541"/>
      <c r="P798" s="541"/>
      <c r="Q798" s="541"/>
      <c r="R798" s="541"/>
      <c r="S798" s="541"/>
      <c r="T798" s="541"/>
      <c r="U798" s="541"/>
      <c r="V798" s="541"/>
      <c r="W798" s="541"/>
      <c r="X798" s="541"/>
      <c r="Y798" s="541"/>
      <c r="Z798" s="541"/>
    </row>
    <row r="799" spans="1:26" ht="12.75" customHeight="1" x14ac:dyDescent="0.2">
      <c r="A799" s="541"/>
      <c r="B799" s="541"/>
      <c r="C799" s="541"/>
      <c r="D799" s="600"/>
      <c r="E799" s="600"/>
      <c r="F799" s="541"/>
      <c r="G799" s="541"/>
      <c r="H799" s="541"/>
      <c r="I799" s="541"/>
      <c r="J799" s="541"/>
      <c r="K799" s="541"/>
      <c r="L799" s="541"/>
      <c r="M799" s="541"/>
      <c r="N799" s="541"/>
      <c r="O799" s="541"/>
      <c r="P799" s="541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2.75" customHeight="1" x14ac:dyDescent="0.2">
      <c r="A800" s="541"/>
      <c r="B800" s="541"/>
      <c r="C800" s="541"/>
      <c r="D800" s="600"/>
      <c r="E800" s="600"/>
      <c r="F800" s="541"/>
      <c r="G800" s="541"/>
      <c r="H800" s="541"/>
      <c r="I800" s="541"/>
      <c r="J800" s="541"/>
      <c r="K800" s="541"/>
      <c r="L800" s="541"/>
      <c r="M800" s="541"/>
      <c r="N800" s="541"/>
      <c r="O800" s="541"/>
      <c r="P800" s="541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2.75" customHeight="1" x14ac:dyDescent="0.2">
      <c r="A801" s="541"/>
      <c r="B801" s="541"/>
      <c r="C801" s="541"/>
      <c r="D801" s="600"/>
      <c r="E801" s="600"/>
      <c r="F801" s="541"/>
      <c r="G801" s="541"/>
      <c r="H801" s="541"/>
      <c r="I801" s="541"/>
      <c r="J801" s="541"/>
      <c r="K801" s="541"/>
      <c r="L801" s="541"/>
      <c r="M801" s="541"/>
      <c r="N801" s="541"/>
      <c r="O801" s="541"/>
      <c r="P801" s="541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2.75" customHeight="1" x14ac:dyDescent="0.2">
      <c r="A802" s="541"/>
      <c r="B802" s="541"/>
      <c r="C802" s="541"/>
      <c r="D802" s="600"/>
      <c r="E802" s="600"/>
      <c r="F802" s="541"/>
      <c r="G802" s="541"/>
      <c r="H802" s="541"/>
      <c r="I802" s="541"/>
      <c r="J802" s="541"/>
      <c r="K802" s="541"/>
      <c r="L802" s="541"/>
      <c r="M802" s="541"/>
      <c r="N802" s="541"/>
      <c r="O802" s="541"/>
      <c r="P802" s="541"/>
      <c r="Q802" s="541"/>
      <c r="R802" s="541"/>
      <c r="S802" s="541"/>
      <c r="T802" s="541"/>
      <c r="U802" s="541"/>
      <c r="V802" s="541"/>
      <c r="W802" s="541"/>
      <c r="X802" s="541"/>
      <c r="Y802" s="541"/>
      <c r="Z802" s="541"/>
    </row>
    <row r="803" spans="1:26" ht="12.75" customHeight="1" x14ac:dyDescent="0.2">
      <c r="A803" s="541"/>
      <c r="B803" s="541"/>
      <c r="C803" s="541"/>
      <c r="D803" s="600"/>
      <c r="E803" s="600"/>
      <c r="F803" s="541"/>
      <c r="G803" s="541"/>
      <c r="H803" s="541"/>
      <c r="I803" s="541"/>
      <c r="J803" s="541"/>
      <c r="K803" s="541"/>
      <c r="L803" s="541"/>
      <c r="M803" s="541"/>
      <c r="N803" s="541"/>
      <c r="O803" s="541"/>
      <c r="P803" s="541"/>
      <c r="Q803" s="541"/>
      <c r="R803" s="541"/>
      <c r="S803" s="541"/>
      <c r="T803" s="541"/>
      <c r="U803" s="541"/>
      <c r="V803" s="541"/>
      <c r="W803" s="541"/>
      <c r="X803" s="541"/>
      <c r="Y803" s="541"/>
      <c r="Z803" s="541"/>
    </row>
    <row r="804" spans="1:26" ht="12.75" customHeight="1" x14ac:dyDescent="0.2">
      <c r="A804" s="541"/>
      <c r="B804" s="541"/>
      <c r="C804" s="541"/>
      <c r="D804" s="600"/>
      <c r="E804" s="600"/>
      <c r="F804" s="541"/>
      <c r="G804" s="541"/>
      <c r="H804" s="541"/>
      <c r="I804" s="541"/>
      <c r="J804" s="541"/>
      <c r="K804" s="541"/>
      <c r="L804" s="541"/>
      <c r="M804" s="541"/>
      <c r="N804" s="541"/>
      <c r="O804" s="541"/>
      <c r="P804" s="541"/>
      <c r="Q804" s="541"/>
      <c r="R804" s="541"/>
      <c r="S804" s="541"/>
      <c r="T804" s="541"/>
      <c r="U804" s="541"/>
      <c r="V804" s="541"/>
      <c r="W804" s="541"/>
      <c r="X804" s="541"/>
      <c r="Y804" s="541"/>
      <c r="Z804" s="541"/>
    </row>
    <row r="805" spans="1:26" ht="12.75" customHeight="1" x14ac:dyDescent="0.2">
      <c r="A805" s="541"/>
      <c r="B805" s="541"/>
      <c r="C805" s="541"/>
      <c r="D805" s="600"/>
      <c r="E805" s="600"/>
      <c r="F805" s="541"/>
      <c r="G805" s="541"/>
      <c r="H805" s="541"/>
      <c r="I805" s="541"/>
      <c r="J805" s="541"/>
      <c r="K805" s="541"/>
      <c r="L805" s="541"/>
      <c r="M805" s="541"/>
      <c r="N805" s="541"/>
      <c r="O805" s="541"/>
      <c r="P805" s="541"/>
      <c r="Q805" s="541"/>
      <c r="R805" s="541"/>
      <c r="S805" s="541"/>
      <c r="T805" s="541"/>
      <c r="U805" s="541"/>
      <c r="V805" s="541"/>
      <c r="W805" s="541"/>
      <c r="X805" s="541"/>
      <c r="Y805" s="541"/>
      <c r="Z805" s="541"/>
    </row>
    <row r="806" spans="1:26" ht="12.75" customHeight="1" x14ac:dyDescent="0.2">
      <c r="A806" s="541"/>
      <c r="B806" s="541"/>
      <c r="C806" s="541"/>
      <c r="D806" s="600"/>
      <c r="E806" s="600"/>
      <c r="F806" s="541"/>
      <c r="G806" s="541"/>
      <c r="H806" s="541"/>
      <c r="I806" s="541"/>
      <c r="J806" s="541"/>
      <c r="K806" s="541"/>
      <c r="L806" s="541"/>
      <c r="M806" s="541"/>
      <c r="N806" s="541"/>
      <c r="O806" s="541"/>
      <c r="P806" s="541"/>
      <c r="Q806" s="541"/>
      <c r="R806" s="541"/>
      <c r="S806" s="541"/>
      <c r="T806" s="541"/>
      <c r="U806" s="541"/>
      <c r="V806" s="541"/>
      <c r="W806" s="541"/>
      <c r="X806" s="541"/>
      <c r="Y806" s="541"/>
      <c r="Z806" s="541"/>
    </row>
    <row r="807" spans="1:26" ht="12.75" customHeight="1" x14ac:dyDescent="0.2">
      <c r="A807" s="541"/>
      <c r="B807" s="541"/>
      <c r="C807" s="541"/>
      <c r="D807" s="600"/>
      <c r="E807" s="600"/>
      <c r="F807" s="541"/>
      <c r="G807" s="541"/>
      <c r="H807" s="541"/>
      <c r="I807" s="541"/>
      <c r="J807" s="541"/>
      <c r="K807" s="541"/>
      <c r="L807" s="541"/>
      <c r="M807" s="541"/>
      <c r="N807" s="541"/>
      <c r="O807" s="541"/>
      <c r="P807" s="541"/>
      <c r="Q807" s="541"/>
      <c r="R807" s="541"/>
      <c r="S807" s="541"/>
      <c r="T807" s="541"/>
      <c r="U807" s="541"/>
      <c r="V807" s="541"/>
      <c r="W807" s="541"/>
      <c r="X807" s="541"/>
      <c r="Y807" s="541"/>
      <c r="Z807" s="541"/>
    </row>
    <row r="808" spans="1:26" ht="12.75" customHeight="1" x14ac:dyDescent="0.2">
      <c r="A808" s="541"/>
      <c r="B808" s="541"/>
      <c r="C808" s="541"/>
      <c r="D808" s="600"/>
      <c r="E808" s="600"/>
      <c r="F808" s="541"/>
      <c r="G808" s="541"/>
      <c r="H808" s="541"/>
      <c r="I808" s="541"/>
      <c r="J808" s="541"/>
      <c r="K808" s="541"/>
      <c r="L808" s="541"/>
      <c r="M808" s="541"/>
      <c r="N808" s="541"/>
      <c r="O808" s="541"/>
      <c r="P808" s="541"/>
      <c r="Q808" s="541"/>
      <c r="R808" s="541"/>
      <c r="S808" s="541"/>
      <c r="T808" s="541"/>
      <c r="U808" s="541"/>
      <c r="V808" s="541"/>
      <c r="W808" s="541"/>
      <c r="X808" s="541"/>
      <c r="Y808" s="541"/>
      <c r="Z808" s="541"/>
    </row>
    <row r="809" spans="1:26" ht="12.75" customHeight="1" x14ac:dyDescent="0.2">
      <c r="A809" s="541"/>
      <c r="B809" s="541"/>
      <c r="C809" s="541"/>
      <c r="D809" s="600"/>
      <c r="E809" s="600"/>
      <c r="F809" s="541"/>
      <c r="G809" s="541"/>
      <c r="H809" s="541"/>
      <c r="I809" s="541"/>
      <c r="J809" s="541"/>
      <c r="K809" s="541"/>
      <c r="L809" s="541"/>
      <c r="M809" s="541"/>
      <c r="N809" s="541"/>
      <c r="O809" s="541"/>
      <c r="P809" s="541"/>
      <c r="Q809" s="541"/>
      <c r="R809" s="541"/>
      <c r="S809" s="541"/>
      <c r="T809" s="541"/>
      <c r="U809" s="541"/>
      <c r="V809" s="541"/>
      <c r="W809" s="541"/>
      <c r="X809" s="541"/>
      <c r="Y809" s="541"/>
      <c r="Z809" s="541"/>
    </row>
    <row r="810" spans="1:26" ht="12.75" customHeight="1" x14ac:dyDescent="0.2">
      <c r="A810" s="541"/>
      <c r="B810" s="541"/>
      <c r="C810" s="541"/>
      <c r="D810" s="600"/>
      <c r="E810" s="600"/>
      <c r="F810" s="541"/>
      <c r="G810" s="541"/>
      <c r="H810" s="541"/>
      <c r="I810" s="541"/>
      <c r="J810" s="541"/>
      <c r="K810" s="541"/>
      <c r="L810" s="541"/>
      <c r="M810" s="541"/>
      <c r="N810" s="541"/>
      <c r="O810" s="541"/>
      <c r="P810" s="541"/>
      <c r="Q810" s="541"/>
      <c r="R810" s="541"/>
      <c r="S810" s="541"/>
      <c r="T810" s="541"/>
      <c r="U810" s="541"/>
      <c r="V810" s="541"/>
      <c r="W810" s="541"/>
      <c r="X810" s="541"/>
      <c r="Y810" s="541"/>
      <c r="Z810" s="541"/>
    </row>
    <row r="811" spans="1:26" ht="12.75" customHeight="1" x14ac:dyDescent="0.2">
      <c r="A811" s="541"/>
      <c r="B811" s="541"/>
      <c r="C811" s="541"/>
      <c r="D811" s="600"/>
      <c r="E811" s="600"/>
      <c r="F811" s="541"/>
      <c r="G811" s="541"/>
      <c r="H811" s="541"/>
      <c r="I811" s="541"/>
      <c r="J811" s="541"/>
      <c r="K811" s="541"/>
      <c r="L811" s="541"/>
      <c r="M811" s="541"/>
      <c r="N811" s="541"/>
      <c r="O811" s="541"/>
      <c r="P811" s="541"/>
      <c r="Q811" s="541"/>
      <c r="R811" s="541"/>
      <c r="S811" s="541"/>
      <c r="T811" s="541"/>
      <c r="U811" s="541"/>
      <c r="V811" s="541"/>
      <c r="W811" s="541"/>
      <c r="X811" s="541"/>
      <c r="Y811" s="541"/>
      <c r="Z811" s="541"/>
    </row>
    <row r="812" spans="1:26" ht="12.75" customHeight="1" x14ac:dyDescent="0.2">
      <c r="A812" s="541"/>
      <c r="B812" s="541"/>
      <c r="C812" s="541"/>
      <c r="D812" s="600"/>
      <c r="E812" s="600"/>
      <c r="F812" s="541"/>
      <c r="G812" s="541"/>
      <c r="H812" s="541"/>
      <c r="I812" s="541"/>
      <c r="J812" s="541"/>
      <c r="K812" s="541"/>
      <c r="L812" s="541"/>
      <c r="M812" s="541"/>
      <c r="N812" s="541"/>
      <c r="O812" s="541"/>
      <c r="P812" s="541"/>
      <c r="Q812" s="541"/>
      <c r="R812" s="541"/>
      <c r="S812" s="541"/>
      <c r="T812" s="541"/>
      <c r="U812" s="541"/>
      <c r="V812" s="541"/>
      <c r="W812" s="541"/>
      <c r="X812" s="541"/>
      <c r="Y812" s="541"/>
      <c r="Z812" s="541"/>
    </row>
    <row r="813" spans="1:26" ht="12.75" customHeight="1" x14ac:dyDescent="0.2">
      <c r="A813" s="541"/>
      <c r="B813" s="541"/>
      <c r="C813" s="541"/>
      <c r="D813" s="600"/>
      <c r="E813" s="600"/>
      <c r="F813" s="541"/>
      <c r="G813" s="541"/>
      <c r="H813" s="541"/>
      <c r="I813" s="541"/>
      <c r="J813" s="541"/>
      <c r="K813" s="541"/>
      <c r="L813" s="541"/>
      <c r="M813" s="541"/>
      <c r="N813" s="541"/>
      <c r="O813" s="541"/>
      <c r="P813" s="541"/>
      <c r="Q813" s="541"/>
      <c r="R813" s="541"/>
      <c r="S813" s="541"/>
      <c r="T813" s="541"/>
      <c r="U813" s="541"/>
      <c r="V813" s="541"/>
      <c r="W813" s="541"/>
      <c r="X813" s="541"/>
      <c r="Y813" s="541"/>
      <c r="Z813" s="541"/>
    </row>
    <row r="814" spans="1:26" ht="12.75" customHeight="1" x14ac:dyDescent="0.2">
      <c r="A814" s="541"/>
      <c r="B814" s="541"/>
      <c r="C814" s="541"/>
      <c r="D814" s="600"/>
      <c r="E814" s="600"/>
      <c r="F814" s="541"/>
      <c r="G814" s="541"/>
      <c r="H814" s="541"/>
      <c r="I814" s="541"/>
      <c r="J814" s="541"/>
      <c r="K814" s="541"/>
      <c r="L814" s="541"/>
      <c r="M814" s="541"/>
      <c r="N814" s="541"/>
      <c r="O814" s="541"/>
      <c r="P814" s="541"/>
      <c r="Q814" s="541"/>
      <c r="R814" s="541"/>
      <c r="S814" s="541"/>
      <c r="T814" s="541"/>
      <c r="U814" s="541"/>
      <c r="V814" s="541"/>
      <c r="W814" s="541"/>
      <c r="X814" s="541"/>
      <c r="Y814" s="541"/>
      <c r="Z814" s="541"/>
    </row>
    <row r="815" spans="1:26" ht="12.75" customHeight="1" x14ac:dyDescent="0.2">
      <c r="A815" s="541"/>
      <c r="B815" s="541"/>
      <c r="C815" s="541"/>
      <c r="D815" s="600"/>
      <c r="E815" s="600"/>
      <c r="F815" s="541"/>
      <c r="G815" s="541"/>
      <c r="H815" s="541"/>
      <c r="I815" s="541"/>
      <c r="J815" s="541"/>
      <c r="K815" s="541"/>
      <c r="L815" s="541"/>
      <c r="M815" s="541"/>
      <c r="N815" s="541"/>
      <c r="O815" s="541"/>
      <c r="P815" s="541"/>
      <c r="Q815" s="541"/>
      <c r="R815" s="541"/>
      <c r="S815" s="541"/>
      <c r="T815" s="541"/>
      <c r="U815" s="541"/>
      <c r="V815" s="541"/>
      <c r="W815" s="541"/>
      <c r="X815" s="541"/>
      <c r="Y815" s="541"/>
      <c r="Z815" s="541"/>
    </row>
    <row r="816" spans="1:26" ht="12.75" customHeight="1" x14ac:dyDescent="0.2">
      <c r="A816" s="541"/>
      <c r="B816" s="541"/>
      <c r="C816" s="541"/>
      <c r="D816" s="600"/>
      <c r="E816" s="600"/>
      <c r="F816" s="541"/>
      <c r="G816" s="541"/>
      <c r="H816" s="541"/>
      <c r="I816" s="541"/>
      <c r="J816" s="541"/>
      <c r="K816" s="541"/>
      <c r="L816" s="541"/>
      <c r="M816" s="541"/>
      <c r="N816" s="541"/>
      <c r="O816" s="541"/>
      <c r="P816" s="541"/>
      <c r="Q816" s="541"/>
      <c r="R816" s="541"/>
      <c r="S816" s="541"/>
      <c r="T816" s="541"/>
      <c r="U816" s="541"/>
      <c r="V816" s="541"/>
      <c r="W816" s="541"/>
      <c r="X816" s="541"/>
      <c r="Y816" s="541"/>
      <c r="Z816" s="541"/>
    </row>
    <row r="817" spans="1:26" ht="12.75" customHeight="1" x14ac:dyDescent="0.2">
      <c r="A817" s="541"/>
      <c r="B817" s="541"/>
      <c r="C817" s="541"/>
      <c r="D817" s="600"/>
      <c r="E817" s="600"/>
      <c r="F817" s="541"/>
      <c r="G817" s="541"/>
      <c r="H817" s="541"/>
      <c r="I817" s="541"/>
      <c r="J817" s="541"/>
      <c r="K817" s="541"/>
      <c r="L817" s="541"/>
      <c r="M817" s="541"/>
      <c r="N817" s="541"/>
      <c r="O817" s="541"/>
      <c r="P817" s="541"/>
      <c r="Q817" s="541"/>
      <c r="R817" s="541"/>
      <c r="S817" s="541"/>
      <c r="T817" s="541"/>
      <c r="U817" s="541"/>
      <c r="V817" s="541"/>
      <c r="W817" s="541"/>
      <c r="X817" s="541"/>
      <c r="Y817" s="541"/>
      <c r="Z817" s="541"/>
    </row>
    <row r="818" spans="1:26" ht="12.75" customHeight="1" x14ac:dyDescent="0.2">
      <c r="A818" s="541"/>
      <c r="B818" s="541"/>
      <c r="C818" s="541"/>
      <c r="D818" s="600"/>
      <c r="E818" s="600"/>
      <c r="F818" s="541"/>
      <c r="G818" s="541"/>
      <c r="H818" s="541"/>
      <c r="I818" s="541"/>
      <c r="J818" s="541"/>
      <c r="K818" s="541"/>
      <c r="L818" s="541"/>
      <c r="M818" s="541"/>
      <c r="N818" s="541"/>
      <c r="O818" s="541"/>
      <c r="P818" s="541"/>
      <c r="Q818" s="541"/>
      <c r="R818" s="541"/>
      <c r="S818" s="541"/>
      <c r="T818" s="541"/>
      <c r="U818" s="541"/>
      <c r="V818" s="541"/>
      <c r="W818" s="541"/>
      <c r="X818" s="541"/>
      <c r="Y818" s="541"/>
      <c r="Z818" s="541"/>
    </row>
    <row r="819" spans="1:26" ht="12.75" customHeight="1" x14ac:dyDescent="0.2">
      <c r="A819" s="541"/>
      <c r="B819" s="541"/>
      <c r="C819" s="541"/>
      <c r="D819" s="600"/>
      <c r="E819" s="600"/>
      <c r="F819" s="541"/>
      <c r="G819" s="541"/>
      <c r="H819" s="541"/>
      <c r="I819" s="541"/>
      <c r="J819" s="541"/>
      <c r="K819" s="541"/>
      <c r="L819" s="541"/>
      <c r="M819" s="541"/>
      <c r="N819" s="541"/>
      <c r="O819" s="541"/>
      <c r="P819" s="541"/>
      <c r="Q819" s="541"/>
      <c r="R819" s="541"/>
      <c r="S819" s="541"/>
      <c r="T819" s="541"/>
      <c r="U819" s="541"/>
      <c r="V819" s="541"/>
      <c r="W819" s="541"/>
      <c r="X819" s="541"/>
      <c r="Y819" s="541"/>
      <c r="Z819" s="541"/>
    </row>
    <row r="820" spans="1:26" ht="12.75" customHeight="1" x14ac:dyDescent="0.2">
      <c r="A820" s="541"/>
      <c r="B820" s="541"/>
      <c r="C820" s="541"/>
      <c r="D820" s="600"/>
      <c r="E820" s="600"/>
      <c r="F820" s="541"/>
      <c r="G820" s="541"/>
      <c r="H820" s="541"/>
      <c r="I820" s="541"/>
      <c r="J820" s="541"/>
      <c r="K820" s="541"/>
      <c r="L820" s="541"/>
      <c r="M820" s="541"/>
      <c r="N820" s="541"/>
      <c r="O820" s="541"/>
      <c r="P820" s="541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2.75" customHeight="1" x14ac:dyDescent="0.2">
      <c r="A821" s="541"/>
      <c r="B821" s="541"/>
      <c r="C821" s="541"/>
      <c r="D821" s="600"/>
      <c r="E821" s="600"/>
      <c r="F821" s="541"/>
      <c r="G821" s="541"/>
      <c r="H821" s="541"/>
      <c r="I821" s="541"/>
      <c r="J821" s="541"/>
      <c r="K821" s="541"/>
      <c r="L821" s="541"/>
      <c r="M821" s="541"/>
      <c r="N821" s="541"/>
      <c r="O821" s="541"/>
      <c r="P821" s="541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2.75" customHeight="1" x14ac:dyDescent="0.2">
      <c r="A822" s="541"/>
      <c r="B822" s="541"/>
      <c r="C822" s="541"/>
      <c r="D822" s="600"/>
      <c r="E822" s="600"/>
      <c r="F822" s="541"/>
      <c r="G822" s="541"/>
      <c r="H822" s="541"/>
      <c r="I822" s="541"/>
      <c r="J822" s="541"/>
      <c r="K822" s="541"/>
      <c r="L822" s="541"/>
      <c r="M822" s="541"/>
      <c r="N822" s="541"/>
      <c r="O822" s="541"/>
      <c r="P822" s="541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2.75" customHeight="1" x14ac:dyDescent="0.2">
      <c r="A823" s="541"/>
      <c r="B823" s="541"/>
      <c r="C823" s="541"/>
      <c r="D823" s="600"/>
      <c r="E823" s="600"/>
      <c r="F823" s="541"/>
      <c r="G823" s="541"/>
      <c r="H823" s="541"/>
      <c r="I823" s="541"/>
      <c r="J823" s="541"/>
      <c r="K823" s="541"/>
      <c r="L823" s="541"/>
      <c r="M823" s="541"/>
      <c r="N823" s="541"/>
      <c r="O823" s="541"/>
      <c r="P823" s="541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2.75" customHeight="1" x14ac:dyDescent="0.2">
      <c r="A824" s="541"/>
      <c r="B824" s="541"/>
      <c r="C824" s="541"/>
      <c r="D824" s="600"/>
      <c r="E824" s="600"/>
      <c r="F824" s="541"/>
      <c r="G824" s="541"/>
      <c r="H824" s="541"/>
      <c r="I824" s="541"/>
      <c r="J824" s="541"/>
      <c r="K824" s="541"/>
      <c r="L824" s="541"/>
      <c r="M824" s="541"/>
      <c r="N824" s="541"/>
      <c r="O824" s="541"/>
      <c r="P824" s="541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2.75" customHeight="1" x14ac:dyDescent="0.2">
      <c r="A825" s="541"/>
      <c r="B825" s="541"/>
      <c r="C825" s="541"/>
      <c r="D825" s="600"/>
      <c r="E825" s="600"/>
      <c r="F825" s="541"/>
      <c r="G825" s="541"/>
      <c r="H825" s="541"/>
      <c r="I825" s="541"/>
      <c r="J825" s="541"/>
      <c r="K825" s="541"/>
      <c r="L825" s="541"/>
      <c r="M825" s="541"/>
      <c r="N825" s="541"/>
      <c r="O825" s="541"/>
      <c r="P825" s="541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2.75" customHeight="1" x14ac:dyDescent="0.2">
      <c r="A826" s="541"/>
      <c r="B826" s="541"/>
      <c r="C826" s="541"/>
      <c r="D826" s="600"/>
      <c r="E826" s="600"/>
      <c r="F826" s="541"/>
      <c r="G826" s="541"/>
      <c r="H826" s="541"/>
      <c r="I826" s="541"/>
      <c r="J826" s="541"/>
      <c r="K826" s="541"/>
      <c r="L826" s="541"/>
      <c r="M826" s="541"/>
      <c r="N826" s="541"/>
      <c r="O826" s="541"/>
      <c r="P826" s="541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2.75" customHeight="1" x14ac:dyDescent="0.2">
      <c r="A827" s="541"/>
      <c r="B827" s="541"/>
      <c r="C827" s="541"/>
      <c r="D827" s="600"/>
      <c r="E827" s="600"/>
      <c r="F827" s="541"/>
      <c r="G827" s="541"/>
      <c r="H827" s="541"/>
      <c r="I827" s="541"/>
      <c r="J827" s="541"/>
      <c r="K827" s="541"/>
      <c r="L827" s="541"/>
      <c r="M827" s="541"/>
      <c r="N827" s="541"/>
      <c r="O827" s="541"/>
      <c r="P827" s="541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2.75" customHeight="1" x14ac:dyDescent="0.2">
      <c r="A828" s="541"/>
      <c r="B828" s="541"/>
      <c r="C828" s="541"/>
      <c r="D828" s="600"/>
      <c r="E828" s="600"/>
      <c r="F828" s="541"/>
      <c r="G828" s="541"/>
      <c r="H828" s="541"/>
      <c r="I828" s="541"/>
      <c r="J828" s="541"/>
      <c r="K828" s="541"/>
      <c r="L828" s="541"/>
      <c r="M828" s="541"/>
      <c r="N828" s="541"/>
      <c r="O828" s="541"/>
      <c r="P828" s="541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  <row r="829" spans="1:26" ht="12.75" customHeight="1" x14ac:dyDescent="0.2">
      <c r="A829" s="541"/>
      <c r="B829" s="541"/>
      <c r="C829" s="541"/>
      <c r="D829" s="600"/>
      <c r="E829" s="600"/>
      <c r="F829" s="541"/>
      <c r="G829" s="541"/>
      <c r="H829" s="541"/>
      <c r="I829" s="541"/>
      <c r="J829" s="541"/>
      <c r="K829" s="541"/>
      <c r="L829" s="541"/>
      <c r="M829" s="541"/>
      <c r="N829" s="541"/>
      <c r="O829" s="541"/>
      <c r="P829" s="541"/>
      <c r="Q829" s="541"/>
      <c r="R829" s="541"/>
      <c r="S829" s="541"/>
      <c r="T829" s="541"/>
      <c r="U829" s="541"/>
      <c r="V829" s="541"/>
      <c r="W829" s="541"/>
      <c r="X829" s="541"/>
      <c r="Y829" s="541"/>
      <c r="Z829" s="541"/>
    </row>
    <row r="830" spans="1:26" ht="12.75" customHeight="1" x14ac:dyDescent="0.2">
      <c r="A830" s="541"/>
      <c r="B830" s="541"/>
      <c r="C830" s="541"/>
      <c r="D830" s="600"/>
      <c r="E830" s="600"/>
      <c r="F830" s="541"/>
      <c r="G830" s="541"/>
      <c r="H830" s="541"/>
      <c r="I830" s="541"/>
      <c r="J830" s="541"/>
      <c r="K830" s="541"/>
      <c r="L830" s="541"/>
      <c r="M830" s="541"/>
      <c r="N830" s="541"/>
      <c r="O830" s="541"/>
      <c r="P830" s="541"/>
      <c r="Q830" s="541"/>
      <c r="R830" s="541"/>
      <c r="S830" s="541"/>
      <c r="T830" s="541"/>
      <c r="U830" s="541"/>
      <c r="V830" s="541"/>
      <c r="W830" s="541"/>
      <c r="X830" s="541"/>
      <c r="Y830" s="541"/>
      <c r="Z830" s="541"/>
    </row>
    <row r="831" spans="1:26" ht="12.75" customHeight="1" x14ac:dyDescent="0.2">
      <c r="A831" s="541"/>
      <c r="B831" s="541"/>
      <c r="C831" s="541"/>
      <c r="D831" s="600"/>
      <c r="E831" s="600"/>
      <c r="F831" s="541"/>
      <c r="G831" s="541"/>
      <c r="H831" s="541"/>
      <c r="I831" s="541"/>
      <c r="J831" s="541"/>
      <c r="K831" s="541"/>
      <c r="L831" s="541"/>
      <c r="M831" s="541"/>
      <c r="N831" s="541"/>
      <c r="O831" s="541"/>
      <c r="P831" s="541"/>
      <c r="Q831" s="541"/>
      <c r="R831" s="541"/>
      <c r="S831" s="541"/>
      <c r="T831" s="541"/>
      <c r="U831" s="541"/>
      <c r="V831" s="541"/>
      <c r="W831" s="541"/>
      <c r="X831" s="541"/>
      <c r="Y831" s="541"/>
      <c r="Z831" s="541"/>
    </row>
    <row r="832" spans="1:26" ht="12.75" customHeight="1" x14ac:dyDescent="0.2">
      <c r="A832" s="541"/>
      <c r="B832" s="541"/>
      <c r="C832" s="541"/>
      <c r="D832" s="600"/>
      <c r="E832" s="600"/>
      <c r="F832" s="541"/>
      <c r="G832" s="541"/>
      <c r="H832" s="541"/>
      <c r="I832" s="541"/>
      <c r="J832" s="541"/>
      <c r="K832" s="541"/>
      <c r="L832" s="541"/>
      <c r="M832" s="541"/>
      <c r="N832" s="541"/>
      <c r="O832" s="541"/>
      <c r="P832" s="541"/>
      <c r="Q832" s="541"/>
      <c r="R832" s="541"/>
      <c r="S832" s="541"/>
      <c r="T832" s="541"/>
      <c r="U832" s="541"/>
      <c r="V832" s="541"/>
      <c r="W832" s="541"/>
      <c r="X832" s="541"/>
      <c r="Y832" s="541"/>
      <c r="Z832" s="541"/>
    </row>
    <row r="833" spans="1:26" ht="12.75" customHeight="1" x14ac:dyDescent="0.2">
      <c r="A833" s="541"/>
      <c r="B833" s="541"/>
      <c r="C833" s="541"/>
      <c r="D833" s="600"/>
      <c r="E833" s="600"/>
      <c r="F833" s="541"/>
      <c r="G833" s="541"/>
      <c r="H833" s="541"/>
      <c r="I833" s="541"/>
      <c r="J833" s="541"/>
      <c r="K833" s="541"/>
      <c r="L833" s="541"/>
      <c r="M833" s="541"/>
      <c r="N833" s="541"/>
      <c r="O833" s="541"/>
      <c r="P833" s="541"/>
      <c r="Q833" s="541"/>
      <c r="R833" s="541"/>
      <c r="S833" s="541"/>
      <c r="T833" s="541"/>
      <c r="U833" s="541"/>
      <c r="V833" s="541"/>
      <c r="W833" s="541"/>
      <c r="X833" s="541"/>
      <c r="Y833" s="541"/>
      <c r="Z833" s="541"/>
    </row>
    <row r="834" spans="1:26" ht="12.75" customHeight="1" x14ac:dyDescent="0.2">
      <c r="A834" s="541"/>
      <c r="B834" s="541"/>
      <c r="C834" s="541"/>
      <c r="D834" s="600"/>
      <c r="E834" s="600"/>
      <c r="F834" s="541"/>
      <c r="G834" s="541"/>
      <c r="H834" s="541"/>
      <c r="I834" s="541"/>
      <c r="J834" s="541"/>
      <c r="K834" s="541"/>
      <c r="L834" s="541"/>
      <c r="M834" s="541"/>
      <c r="N834" s="541"/>
      <c r="O834" s="541"/>
      <c r="P834" s="541"/>
      <c r="Q834" s="541"/>
      <c r="R834" s="541"/>
      <c r="S834" s="541"/>
      <c r="T834" s="541"/>
      <c r="U834" s="541"/>
      <c r="V834" s="541"/>
      <c r="W834" s="541"/>
      <c r="X834" s="541"/>
      <c r="Y834" s="541"/>
      <c r="Z834" s="541"/>
    </row>
    <row r="835" spans="1:26" ht="12.75" customHeight="1" x14ac:dyDescent="0.2">
      <c r="A835" s="541"/>
      <c r="B835" s="541"/>
      <c r="C835" s="541"/>
      <c r="D835" s="600"/>
      <c r="E835" s="600"/>
      <c r="F835" s="541"/>
      <c r="G835" s="541"/>
      <c r="H835" s="541"/>
      <c r="I835" s="541"/>
      <c r="J835" s="541"/>
      <c r="K835" s="541"/>
      <c r="L835" s="541"/>
      <c r="M835" s="541"/>
      <c r="N835" s="541"/>
      <c r="O835" s="541"/>
      <c r="P835" s="541"/>
      <c r="Q835" s="541"/>
      <c r="R835" s="541"/>
      <c r="S835" s="541"/>
      <c r="T835" s="541"/>
      <c r="U835" s="541"/>
      <c r="V835" s="541"/>
      <c r="W835" s="541"/>
      <c r="X835" s="541"/>
      <c r="Y835" s="541"/>
      <c r="Z835" s="541"/>
    </row>
    <row r="836" spans="1:26" ht="12.75" customHeight="1" x14ac:dyDescent="0.2">
      <c r="A836" s="541"/>
      <c r="B836" s="541"/>
      <c r="C836" s="541"/>
      <c r="D836" s="600"/>
      <c r="E836" s="600"/>
      <c r="F836" s="541"/>
      <c r="G836" s="541"/>
      <c r="H836" s="541"/>
      <c r="I836" s="541"/>
      <c r="J836" s="541"/>
      <c r="K836" s="541"/>
      <c r="L836" s="541"/>
      <c r="M836" s="541"/>
      <c r="N836" s="541"/>
      <c r="O836" s="541"/>
      <c r="P836" s="541"/>
      <c r="Q836" s="541"/>
      <c r="R836" s="541"/>
      <c r="S836" s="541"/>
      <c r="T836" s="541"/>
      <c r="U836" s="541"/>
      <c r="V836" s="541"/>
      <c r="W836" s="541"/>
      <c r="X836" s="541"/>
      <c r="Y836" s="541"/>
      <c r="Z836" s="541"/>
    </row>
    <row r="837" spans="1:26" ht="12.75" customHeight="1" x14ac:dyDescent="0.2">
      <c r="A837" s="541"/>
      <c r="B837" s="541"/>
      <c r="C837" s="541"/>
      <c r="D837" s="600"/>
      <c r="E837" s="600"/>
      <c r="F837" s="541"/>
      <c r="G837" s="541"/>
      <c r="H837" s="541"/>
      <c r="I837" s="541"/>
      <c r="J837" s="541"/>
      <c r="K837" s="541"/>
      <c r="L837" s="541"/>
      <c r="M837" s="541"/>
      <c r="N837" s="541"/>
      <c r="O837" s="541"/>
      <c r="P837" s="541"/>
      <c r="Q837" s="541"/>
      <c r="R837" s="541"/>
      <c r="S837" s="541"/>
      <c r="T837" s="541"/>
      <c r="U837" s="541"/>
      <c r="V837" s="541"/>
      <c r="W837" s="541"/>
      <c r="X837" s="541"/>
      <c r="Y837" s="541"/>
      <c r="Z837" s="541"/>
    </row>
    <row r="838" spans="1:26" ht="12.75" customHeight="1" x14ac:dyDescent="0.2">
      <c r="A838" s="541"/>
      <c r="B838" s="541"/>
      <c r="C838" s="541"/>
      <c r="D838" s="600"/>
      <c r="E838" s="600"/>
      <c r="F838" s="541"/>
      <c r="G838" s="541"/>
      <c r="H838" s="541"/>
      <c r="I838" s="541"/>
      <c r="J838" s="541"/>
      <c r="K838" s="541"/>
      <c r="L838" s="541"/>
      <c r="M838" s="541"/>
      <c r="N838" s="541"/>
      <c r="O838" s="541"/>
      <c r="P838" s="541"/>
      <c r="Q838" s="541"/>
      <c r="R838" s="541"/>
      <c r="S838" s="541"/>
      <c r="T838" s="541"/>
      <c r="U838" s="541"/>
      <c r="V838" s="541"/>
      <c r="W838" s="541"/>
      <c r="X838" s="541"/>
      <c r="Y838" s="541"/>
      <c r="Z838" s="541"/>
    </row>
    <row r="839" spans="1:26" ht="12.75" customHeight="1" x14ac:dyDescent="0.2">
      <c r="A839" s="541"/>
      <c r="B839" s="541"/>
      <c r="C839" s="541"/>
      <c r="D839" s="600"/>
      <c r="E839" s="600"/>
      <c r="F839" s="541"/>
      <c r="G839" s="541"/>
      <c r="H839" s="541"/>
      <c r="I839" s="541"/>
      <c r="J839" s="541"/>
      <c r="K839" s="541"/>
      <c r="L839" s="541"/>
      <c r="M839" s="541"/>
      <c r="N839" s="541"/>
      <c r="O839" s="541"/>
      <c r="P839" s="541"/>
      <c r="Q839" s="541"/>
      <c r="R839" s="541"/>
      <c r="S839" s="541"/>
      <c r="T839" s="541"/>
      <c r="U839" s="541"/>
      <c r="V839" s="541"/>
      <c r="W839" s="541"/>
      <c r="X839" s="541"/>
      <c r="Y839" s="541"/>
      <c r="Z839" s="541"/>
    </row>
    <row r="840" spans="1:26" ht="12.75" customHeight="1" x14ac:dyDescent="0.2">
      <c r="A840" s="541"/>
      <c r="B840" s="541"/>
      <c r="C840" s="541"/>
      <c r="D840" s="600"/>
      <c r="E840" s="600"/>
      <c r="F840" s="541"/>
      <c r="G840" s="541"/>
      <c r="H840" s="541"/>
      <c r="I840" s="541"/>
      <c r="J840" s="541"/>
      <c r="K840" s="541"/>
      <c r="L840" s="541"/>
      <c r="M840" s="541"/>
      <c r="N840" s="541"/>
      <c r="O840" s="541"/>
      <c r="P840" s="541"/>
      <c r="Q840" s="541"/>
      <c r="R840" s="541"/>
      <c r="S840" s="541"/>
      <c r="T840" s="541"/>
      <c r="U840" s="541"/>
      <c r="V840" s="541"/>
      <c r="W840" s="541"/>
      <c r="X840" s="541"/>
      <c r="Y840" s="541"/>
      <c r="Z840" s="541"/>
    </row>
    <row r="841" spans="1:26" ht="12.75" customHeight="1" x14ac:dyDescent="0.2">
      <c r="A841" s="541"/>
      <c r="B841" s="541"/>
      <c r="C841" s="541"/>
      <c r="D841" s="600"/>
      <c r="E841" s="600"/>
      <c r="F841" s="541"/>
      <c r="G841" s="541"/>
      <c r="H841" s="541"/>
      <c r="I841" s="541"/>
      <c r="J841" s="541"/>
      <c r="K841" s="541"/>
      <c r="L841" s="541"/>
      <c r="M841" s="541"/>
      <c r="N841" s="541"/>
      <c r="O841" s="541"/>
      <c r="P841" s="541"/>
      <c r="Q841" s="541"/>
      <c r="R841" s="541"/>
      <c r="S841" s="541"/>
      <c r="T841" s="541"/>
      <c r="U841" s="541"/>
      <c r="V841" s="541"/>
      <c r="W841" s="541"/>
      <c r="X841" s="541"/>
      <c r="Y841" s="541"/>
      <c r="Z841" s="541"/>
    </row>
    <row r="842" spans="1:26" ht="12.75" customHeight="1" x14ac:dyDescent="0.2">
      <c r="A842" s="541"/>
      <c r="B842" s="541"/>
      <c r="C842" s="541"/>
      <c r="D842" s="600"/>
      <c r="E842" s="600"/>
      <c r="F842" s="541"/>
      <c r="G842" s="541"/>
      <c r="H842" s="541"/>
      <c r="I842" s="541"/>
      <c r="J842" s="541"/>
      <c r="K842" s="541"/>
      <c r="L842" s="541"/>
      <c r="M842" s="541"/>
      <c r="N842" s="541"/>
      <c r="O842" s="541"/>
      <c r="P842" s="541"/>
      <c r="Q842" s="541"/>
      <c r="R842" s="541"/>
      <c r="S842" s="541"/>
      <c r="T842" s="541"/>
      <c r="U842" s="541"/>
      <c r="V842" s="541"/>
      <c r="W842" s="541"/>
      <c r="X842" s="541"/>
      <c r="Y842" s="541"/>
      <c r="Z842" s="541"/>
    </row>
    <row r="843" spans="1:26" ht="12.75" customHeight="1" x14ac:dyDescent="0.2">
      <c r="A843" s="541"/>
      <c r="B843" s="541"/>
      <c r="C843" s="541"/>
      <c r="D843" s="600"/>
      <c r="E843" s="600"/>
      <c r="F843" s="541"/>
      <c r="G843" s="541"/>
      <c r="H843" s="541"/>
      <c r="I843" s="541"/>
      <c r="J843" s="541"/>
      <c r="K843" s="541"/>
      <c r="L843" s="541"/>
      <c r="M843" s="541"/>
      <c r="N843" s="541"/>
      <c r="O843" s="541"/>
      <c r="P843" s="541"/>
      <c r="Q843" s="541"/>
      <c r="R843" s="541"/>
      <c r="S843" s="541"/>
      <c r="T843" s="541"/>
      <c r="U843" s="541"/>
      <c r="V843" s="541"/>
      <c r="W843" s="541"/>
      <c r="X843" s="541"/>
      <c r="Y843" s="541"/>
      <c r="Z843" s="541"/>
    </row>
    <row r="844" spans="1:26" ht="12.75" customHeight="1" x14ac:dyDescent="0.2">
      <c r="A844" s="541"/>
      <c r="B844" s="541"/>
      <c r="C844" s="541"/>
      <c r="D844" s="600"/>
      <c r="E844" s="600"/>
      <c r="F844" s="541"/>
      <c r="G844" s="541"/>
      <c r="H844" s="541"/>
      <c r="I844" s="541"/>
      <c r="J844" s="541"/>
      <c r="K844" s="541"/>
      <c r="L844" s="541"/>
      <c r="M844" s="541"/>
      <c r="N844" s="541"/>
      <c r="O844" s="541"/>
      <c r="P844" s="541"/>
      <c r="Q844" s="541"/>
      <c r="R844" s="541"/>
      <c r="S844" s="541"/>
      <c r="T844" s="541"/>
      <c r="U844" s="541"/>
      <c r="V844" s="541"/>
      <c r="W844" s="541"/>
      <c r="X844" s="541"/>
      <c r="Y844" s="541"/>
      <c r="Z844" s="541"/>
    </row>
    <row r="845" spans="1:26" ht="12.75" customHeight="1" x14ac:dyDescent="0.2">
      <c r="A845" s="541"/>
      <c r="B845" s="541"/>
      <c r="C845" s="541"/>
      <c r="D845" s="600"/>
      <c r="E845" s="600"/>
      <c r="F845" s="541"/>
      <c r="G845" s="541"/>
      <c r="H845" s="541"/>
      <c r="I845" s="541"/>
      <c r="J845" s="541"/>
      <c r="K845" s="541"/>
      <c r="L845" s="541"/>
      <c r="M845" s="541"/>
      <c r="N845" s="541"/>
      <c r="O845" s="541"/>
      <c r="P845" s="541"/>
      <c r="Q845" s="541"/>
      <c r="R845" s="541"/>
      <c r="S845" s="541"/>
      <c r="T845" s="541"/>
      <c r="U845" s="541"/>
      <c r="V845" s="541"/>
      <c r="W845" s="541"/>
      <c r="X845" s="541"/>
      <c r="Y845" s="541"/>
      <c r="Z845" s="541"/>
    </row>
    <row r="846" spans="1:26" ht="12.75" customHeight="1" x14ac:dyDescent="0.2">
      <c r="A846" s="541"/>
      <c r="B846" s="541"/>
      <c r="C846" s="541"/>
      <c r="D846" s="600"/>
      <c r="E846" s="600"/>
      <c r="F846" s="541"/>
      <c r="G846" s="541"/>
      <c r="H846" s="541"/>
      <c r="I846" s="541"/>
      <c r="J846" s="541"/>
      <c r="K846" s="541"/>
      <c r="L846" s="541"/>
      <c r="M846" s="541"/>
      <c r="N846" s="541"/>
      <c r="O846" s="541"/>
      <c r="P846" s="541"/>
      <c r="Q846" s="541"/>
      <c r="R846" s="541"/>
      <c r="S846" s="541"/>
      <c r="T846" s="541"/>
      <c r="U846" s="541"/>
      <c r="V846" s="541"/>
      <c r="W846" s="541"/>
      <c r="X846" s="541"/>
      <c r="Y846" s="541"/>
      <c r="Z846" s="541"/>
    </row>
    <row r="847" spans="1:26" ht="12.75" customHeight="1" x14ac:dyDescent="0.2">
      <c r="A847" s="541"/>
      <c r="B847" s="541"/>
      <c r="C847" s="541"/>
      <c r="D847" s="600"/>
      <c r="E847" s="600"/>
      <c r="F847" s="541"/>
      <c r="G847" s="541"/>
      <c r="H847" s="541"/>
      <c r="I847" s="541"/>
      <c r="J847" s="541"/>
      <c r="K847" s="541"/>
      <c r="L847" s="541"/>
      <c r="M847" s="541"/>
      <c r="N847" s="541"/>
      <c r="O847" s="541"/>
      <c r="P847" s="541"/>
      <c r="Q847" s="541"/>
      <c r="R847" s="541"/>
      <c r="S847" s="541"/>
      <c r="T847" s="541"/>
      <c r="U847" s="541"/>
      <c r="V847" s="541"/>
      <c r="W847" s="541"/>
      <c r="X847" s="541"/>
      <c r="Y847" s="541"/>
      <c r="Z847" s="541"/>
    </row>
    <row r="848" spans="1:26" ht="12.75" customHeight="1" x14ac:dyDescent="0.2">
      <c r="A848" s="541"/>
      <c r="B848" s="541"/>
      <c r="C848" s="541"/>
      <c r="D848" s="600"/>
      <c r="E848" s="600"/>
      <c r="F848" s="541"/>
      <c r="G848" s="541"/>
      <c r="H848" s="541"/>
      <c r="I848" s="541"/>
      <c r="J848" s="541"/>
      <c r="K848" s="541"/>
      <c r="L848" s="541"/>
      <c r="M848" s="541"/>
      <c r="N848" s="541"/>
      <c r="O848" s="541"/>
      <c r="P848" s="541"/>
      <c r="Q848" s="541"/>
      <c r="R848" s="541"/>
      <c r="S848" s="541"/>
      <c r="T848" s="541"/>
      <c r="U848" s="541"/>
      <c r="V848" s="541"/>
      <c r="W848" s="541"/>
      <c r="X848" s="541"/>
      <c r="Y848" s="541"/>
      <c r="Z848" s="541"/>
    </row>
    <row r="849" spans="1:26" ht="12.75" customHeight="1" x14ac:dyDescent="0.2">
      <c r="A849" s="541"/>
      <c r="B849" s="541"/>
      <c r="C849" s="541"/>
      <c r="D849" s="600"/>
      <c r="E849" s="600"/>
      <c r="F849" s="541"/>
      <c r="G849" s="541"/>
      <c r="H849" s="541"/>
      <c r="I849" s="541"/>
      <c r="J849" s="541"/>
      <c r="K849" s="541"/>
      <c r="L849" s="541"/>
      <c r="M849" s="541"/>
      <c r="N849" s="541"/>
      <c r="O849" s="541"/>
      <c r="P849" s="541"/>
      <c r="Q849" s="541"/>
      <c r="R849" s="541"/>
      <c r="S849" s="541"/>
      <c r="T849" s="541"/>
      <c r="U849" s="541"/>
      <c r="V849" s="541"/>
      <c r="W849" s="541"/>
      <c r="X849" s="541"/>
      <c r="Y849" s="541"/>
      <c r="Z849" s="541"/>
    </row>
    <row r="850" spans="1:26" ht="12.75" customHeight="1" x14ac:dyDescent="0.2">
      <c r="A850" s="541"/>
      <c r="B850" s="541"/>
      <c r="C850" s="541"/>
      <c r="D850" s="600"/>
      <c r="E850" s="600"/>
      <c r="F850" s="541"/>
      <c r="G850" s="541"/>
      <c r="H850" s="541"/>
      <c r="I850" s="541"/>
      <c r="J850" s="541"/>
      <c r="K850" s="541"/>
      <c r="L850" s="541"/>
      <c r="M850" s="541"/>
      <c r="N850" s="541"/>
      <c r="O850" s="541"/>
      <c r="P850" s="541"/>
      <c r="Q850" s="541"/>
      <c r="R850" s="541"/>
      <c r="S850" s="541"/>
      <c r="T850" s="541"/>
      <c r="U850" s="541"/>
      <c r="V850" s="541"/>
      <c r="W850" s="541"/>
      <c r="X850" s="541"/>
      <c r="Y850" s="541"/>
      <c r="Z850" s="541"/>
    </row>
    <row r="851" spans="1:26" ht="12.75" customHeight="1" x14ac:dyDescent="0.2">
      <c r="A851" s="541"/>
      <c r="B851" s="541"/>
      <c r="C851" s="541"/>
      <c r="D851" s="600"/>
      <c r="E851" s="600"/>
      <c r="F851" s="541"/>
      <c r="G851" s="541"/>
      <c r="H851" s="541"/>
      <c r="I851" s="541"/>
      <c r="J851" s="541"/>
      <c r="K851" s="541"/>
      <c r="L851" s="541"/>
      <c r="M851" s="541"/>
      <c r="N851" s="541"/>
      <c r="O851" s="541"/>
      <c r="P851" s="541"/>
      <c r="Q851" s="541"/>
      <c r="R851" s="541"/>
      <c r="S851" s="541"/>
      <c r="T851" s="541"/>
      <c r="U851" s="541"/>
      <c r="V851" s="541"/>
      <c r="W851" s="541"/>
      <c r="X851" s="541"/>
      <c r="Y851" s="541"/>
      <c r="Z851" s="541"/>
    </row>
    <row r="852" spans="1:26" ht="12.75" customHeight="1" x14ac:dyDescent="0.2">
      <c r="A852" s="541"/>
      <c r="B852" s="541"/>
      <c r="C852" s="541"/>
      <c r="D852" s="600"/>
      <c r="E852" s="600"/>
      <c r="F852" s="541"/>
      <c r="G852" s="541"/>
      <c r="H852" s="541"/>
      <c r="I852" s="541"/>
      <c r="J852" s="541"/>
      <c r="K852" s="541"/>
      <c r="L852" s="541"/>
      <c r="M852" s="541"/>
      <c r="N852" s="541"/>
      <c r="O852" s="541"/>
      <c r="P852" s="541"/>
      <c r="Q852" s="541"/>
      <c r="R852" s="541"/>
      <c r="S852" s="541"/>
      <c r="T852" s="541"/>
      <c r="U852" s="541"/>
      <c r="V852" s="541"/>
      <c r="W852" s="541"/>
      <c r="X852" s="541"/>
      <c r="Y852" s="541"/>
      <c r="Z852" s="541"/>
    </row>
    <row r="853" spans="1:26" ht="12.75" customHeight="1" x14ac:dyDescent="0.2">
      <c r="A853" s="541"/>
      <c r="B853" s="541"/>
      <c r="C853" s="541"/>
      <c r="D853" s="600"/>
      <c r="E853" s="600"/>
      <c r="F853" s="541"/>
      <c r="G853" s="541"/>
      <c r="H853" s="541"/>
      <c r="I853" s="541"/>
      <c r="J853" s="541"/>
      <c r="K853" s="541"/>
      <c r="L853" s="541"/>
      <c r="M853" s="541"/>
      <c r="N853" s="541"/>
      <c r="O853" s="541"/>
      <c r="P853" s="541"/>
      <c r="Q853" s="541"/>
      <c r="R853" s="541"/>
      <c r="S853" s="541"/>
      <c r="T853" s="541"/>
      <c r="U853" s="541"/>
      <c r="V853" s="541"/>
      <c r="W853" s="541"/>
      <c r="X853" s="541"/>
      <c r="Y853" s="541"/>
      <c r="Z853" s="541"/>
    </row>
    <row r="854" spans="1:26" ht="12.75" customHeight="1" x14ac:dyDescent="0.2">
      <c r="A854" s="541"/>
      <c r="B854" s="541"/>
      <c r="C854" s="541"/>
      <c r="D854" s="600"/>
      <c r="E854" s="600"/>
      <c r="F854" s="541"/>
      <c r="G854" s="541"/>
      <c r="H854" s="541"/>
      <c r="I854" s="541"/>
      <c r="J854" s="541"/>
      <c r="K854" s="541"/>
      <c r="L854" s="541"/>
      <c r="M854" s="541"/>
      <c r="N854" s="541"/>
      <c r="O854" s="541"/>
      <c r="P854" s="541"/>
      <c r="Q854" s="541"/>
      <c r="R854" s="541"/>
      <c r="S854" s="541"/>
      <c r="T854" s="541"/>
      <c r="U854" s="541"/>
      <c r="V854" s="541"/>
      <c r="W854" s="541"/>
      <c r="X854" s="541"/>
      <c r="Y854" s="541"/>
      <c r="Z854" s="541"/>
    </row>
    <row r="855" spans="1:26" ht="12.75" customHeight="1" x14ac:dyDescent="0.2">
      <c r="A855" s="541"/>
      <c r="B855" s="541"/>
      <c r="C855" s="541"/>
      <c r="D855" s="600"/>
      <c r="E855" s="600"/>
      <c r="F855" s="541"/>
      <c r="G855" s="541"/>
      <c r="H855" s="541"/>
      <c r="I855" s="541"/>
      <c r="J855" s="541"/>
      <c r="K855" s="541"/>
      <c r="L855" s="541"/>
      <c r="M855" s="541"/>
      <c r="N855" s="541"/>
      <c r="O855" s="541"/>
      <c r="P855" s="541"/>
      <c r="Q855" s="541"/>
      <c r="R855" s="541"/>
      <c r="S855" s="541"/>
      <c r="T855" s="541"/>
      <c r="U855" s="541"/>
      <c r="V855" s="541"/>
      <c r="W855" s="541"/>
      <c r="X855" s="541"/>
      <c r="Y855" s="541"/>
      <c r="Z855" s="541"/>
    </row>
    <row r="856" spans="1:26" ht="12.75" customHeight="1" x14ac:dyDescent="0.2">
      <c r="A856" s="541"/>
      <c r="B856" s="541"/>
      <c r="C856" s="541"/>
      <c r="D856" s="600"/>
      <c r="E856" s="600"/>
      <c r="F856" s="541"/>
      <c r="G856" s="541"/>
      <c r="H856" s="541"/>
      <c r="I856" s="541"/>
      <c r="J856" s="541"/>
      <c r="K856" s="541"/>
      <c r="L856" s="541"/>
      <c r="M856" s="541"/>
      <c r="N856" s="541"/>
      <c r="O856" s="541"/>
      <c r="P856" s="541"/>
      <c r="Q856" s="541"/>
      <c r="R856" s="541"/>
      <c r="S856" s="541"/>
      <c r="T856" s="541"/>
      <c r="U856" s="541"/>
      <c r="V856" s="541"/>
      <c r="W856" s="541"/>
      <c r="X856" s="541"/>
      <c r="Y856" s="541"/>
      <c r="Z856" s="541"/>
    </row>
    <row r="857" spans="1:26" ht="12.75" customHeight="1" x14ac:dyDescent="0.2">
      <c r="A857" s="541"/>
      <c r="B857" s="541"/>
      <c r="C857" s="541"/>
      <c r="D857" s="600"/>
      <c r="E857" s="600"/>
      <c r="F857" s="541"/>
      <c r="G857" s="541"/>
      <c r="H857" s="541"/>
      <c r="I857" s="541"/>
      <c r="J857" s="541"/>
      <c r="K857" s="541"/>
      <c r="L857" s="541"/>
      <c r="M857" s="541"/>
      <c r="N857" s="541"/>
      <c r="O857" s="541"/>
      <c r="P857" s="541"/>
      <c r="Q857" s="541"/>
      <c r="R857" s="541"/>
      <c r="S857" s="541"/>
      <c r="T857" s="541"/>
      <c r="U857" s="541"/>
      <c r="V857" s="541"/>
      <c r="W857" s="541"/>
      <c r="X857" s="541"/>
      <c r="Y857" s="541"/>
      <c r="Z857" s="541"/>
    </row>
    <row r="858" spans="1:26" ht="12.75" customHeight="1" x14ac:dyDescent="0.2">
      <c r="A858" s="541"/>
      <c r="B858" s="541"/>
      <c r="C858" s="541"/>
      <c r="D858" s="600"/>
      <c r="E858" s="600"/>
      <c r="F858" s="541"/>
      <c r="G858" s="541"/>
      <c r="H858" s="541"/>
      <c r="I858" s="541"/>
      <c r="J858" s="541"/>
      <c r="K858" s="541"/>
      <c r="L858" s="541"/>
      <c r="M858" s="541"/>
      <c r="N858" s="541"/>
      <c r="O858" s="541"/>
      <c r="P858" s="541"/>
      <c r="Q858" s="541"/>
      <c r="R858" s="541"/>
      <c r="S858" s="541"/>
      <c r="T858" s="541"/>
      <c r="U858" s="541"/>
      <c r="V858" s="541"/>
      <c r="W858" s="541"/>
      <c r="X858" s="541"/>
      <c r="Y858" s="541"/>
      <c r="Z858" s="541"/>
    </row>
    <row r="859" spans="1:26" ht="12.75" customHeight="1" x14ac:dyDescent="0.2">
      <c r="A859" s="541"/>
      <c r="B859" s="541"/>
      <c r="C859" s="541"/>
      <c r="D859" s="600"/>
      <c r="E859" s="600"/>
      <c r="F859" s="541"/>
      <c r="G859" s="541"/>
      <c r="H859" s="541"/>
      <c r="I859" s="541"/>
      <c r="J859" s="541"/>
      <c r="K859" s="541"/>
      <c r="L859" s="541"/>
      <c r="M859" s="541"/>
      <c r="N859" s="541"/>
      <c r="O859" s="541"/>
      <c r="P859" s="541"/>
      <c r="Q859" s="541"/>
      <c r="R859" s="541"/>
      <c r="S859" s="541"/>
      <c r="T859" s="541"/>
      <c r="U859" s="541"/>
      <c r="V859" s="541"/>
      <c r="W859" s="541"/>
      <c r="X859" s="541"/>
      <c r="Y859" s="541"/>
      <c r="Z859" s="541"/>
    </row>
    <row r="860" spans="1:26" ht="12.75" customHeight="1" x14ac:dyDescent="0.2">
      <c r="A860" s="541"/>
      <c r="B860" s="541"/>
      <c r="C860" s="541"/>
      <c r="D860" s="600"/>
      <c r="E860" s="600"/>
      <c r="F860" s="541"/>
      <c r="G860" s="541"/>
      <c r="H860" s="541"/>
      <c r="I860" s="541"/>
      <c r="J860" s="541"/>
      <c r="K860" s="541"/>
      <c r="L860" s="541"/>
      <c r="M860" s="541"/>
      <c r="N860" s="541"/>
      <c r="O860" s="541"/>
      <c r="P860" s="541"/>
      <c r="Q860" s="541"/>
      <c r="R860" s="541"/>
      <c r="S860" s="541"/>
      <c r="T860" s="541"/>
      <c r="U860" s="541"/>
      <c r="V860" s="541"/>
      <c r="W860" s="541"/>
      <c r="X860" s="541"/>
      <c r="Y860" s="541"/>
      <c r="Z860" s="541"/>
    </row>
    <row r="861" spans="1:26" ht="12.75" customHeight="1" x14ac:dyDescent="0.2">
      <c r="A861" s="541"/>
      <c r="B861" s="541"/>
      <c r="C861" s="541"/>
      <c r="D861" s="600"/>
      <c r="E861" s="600"/>
      <c r="F861" s="541"/>
      <c r="G861" s="541"/>
      <c r="H861" s="541"/>
      <c r="I861" s="541"/>
      <c r="J861" s="541"/>
      <c r="K861" s="541"/>
      <c r="L861" s="541"/>
      <c r="M861" s="541"/>
      <c r="N861" s="541"/>
      <c r="O861" s="541"/>
      <c r="P861" s="541"/>
      <c r="Q861" s="541"/>
      <c r="R861" s="541"/>
      <c r="S861" s="541"/>
      <c r="T861" s="541"/>
      <c r="U861" s="541"/>
      <c r="V861" s="541"/>
      <c r="W861" s="541"/>
      <c r="X861" s="541"/>
      <c r="Y861" s="541"/>
      <c r="Z861" s="541"/>
    </row>
    <row r="862" spans="1:26" ht="12.75" customHeight="1" x14ac:dyDescent="0.2">
      <c r="A862" s="541"/>
      <c r="B862" s="541"/>
      <c r="C862" s="541"/>
      <c r="D862" s="600"/>
      <c r="E862" s="600"/>
      <c r="F862" s="541"/>
      <c r="G862" s="541"/>
      <c r="H862" s="541"/>
      <c r="I862" s="541"/>
      <c r="J862" s="541"/>
      <c r="K862" s="541"/>
      <c r="L862" s="541"/>
      <c r="M862" s="541"/>
      <c r="N862" s="541"/>
      <c r="O862" s="541"/>
      <c r="P862" s="541"/>
      <c r="Q862" s="541"/>
      <c r="R862" s="541"/>
      <c r="S862" s="541"/>
      <c r="T862" s="541"/>
      <c r="U862" s="541"/>
      <c r="V862" s="541"/>
      <c r="W862" s="541"/>
      <c r="X862" s="541"/>
      <c r="Y862" s="541"/>
      <c r="Z862" s="541"/>
    </row>
    <row r="863" spans="1:26" ht="12.75" customHeight="1" x14ac:dyDescent="0.2">
      <c r="A863" s="541"/>
      <c r="B863" s="541"/>
      <c r="C863" s="541"/>
      <c r="D863" s="600"/>
      <c r="E863" s="600"/>
      <c r="F863" s="541"/>
      <c r="G863" s="541"/>
      <c r="H863" s="541"/>
      <c r="I863" s="541"/>
      <c r="J863" s="541"/>
      <c r="K863" s="541"/>
      <c r="L863" s="541"/>
      <c r="M863" s="541"/>
      <c r="N863" s="541"/>
      <c r="O863" s="541"/>
      <c r="P863" s="541"/>
      <c r="Q863" s="541"/>
      <c r="R863" s="541"/>
      <c r="S863" s="541"/>
      <c r="T863" s="541"/>
      <c r="U863" s="541"/>
      <c r="V863" s="541"/>
      <c r="W863" s="541"/>
      <c r="X863" s="541"/>
      <c r="Y863" s="541"/>
      <c r="Z863" s="541"/>
    </row>
    <row r="864" spans="1:26" ht="12.75" customHeight="1" x14ac:dyDescent="0.2">
      <c r="A864" s="541"/>
      <c r="B864" s="541"/>
      <c r="C864" s="541"/>
      <c r="D864" s="600"/>
      <c r="E864" s="600"/>
      <c r="F864" s="541"/>
      <c r="G864" s="541"/>
      <c r="H864" s="541"/>
      <c r="I864" s="541"/>
      <c r="J864" s="541"/>
      <c r="K864" s="541"/>
      <c r="L864" s="541"/>
      <c r="M864" s="541"/>
      <c r="N864" s="541"/>
      <c r="O864" s="541"/>
      <c r="P864" s="541"/>
      <c r="Q864" s="541"/>
      <c r="R864" s="541"/>
      <c r="S864" s="541"/>
      <c r="T864" s="541"/>
      <c r="U864" s="541"/>
      <c r="V864" s="541"/>
      <c r="W864" s="541"/>
      <c r="X864" s="541"/>
      <c r="Y864" s="541"/>
      <c r="Z864" s="541"/>
    </row>
    <row r="865" spans="1:26" ht="12.75" customHeight="1" x14ac:dyDescent="0.2">
      <c r="A865" s="541"/>
      <c r="B865" s="541"/>
      <c r="C865" s="541"/>
      <c r="D865" s="600"/>
      <c r="E865" s="600"/>
      <c r="F865" s="541"/>
      <c r="G865" s="541"/>
      <c r="H865" s="541"/>
      <c r="I865" s="541"/>
      <c r="J865" s="541"/>
      <c r="K865" s="541"/>
      <c r="L865" s="541"/>
      <c r="M865" s="541"/>
      <c r="N865" s="541"/>
      <c r="O865" s="541"/>
      <c r="P865" s="541"/>
      <c r="Q865" s="541"/>
      <c r="R865" s="541"/>
      <c r="S865" s="541"/>
      <c r="T865" s="541"/>
      <c r="U865" s="541"/>
      <c r="V865" s="541"/>
      <c r="W865" s="541"/>
      <c r="X865" s="541"/>
      <c r="Y865" s="541"/>
      <c r="Z865" s="541"/>
    </row>
    <row r="866" spans="1:26" ht="12.75" customHeight="1" x14ac:dyDescent="0.2">
      <c r="A866" s="541"/>
      <c r="B866" s="541"/>
      <c r="C866" s="541"/>
      <c r="D866" s="600"/>
      <c r="E866" s="600"/>
      <c r="F866" s="541"/>
      <c r="G866" s="541"/>
      <c r="H866" s="541"/>
      <c r="I866" s="541"/>
      <c r="J866" s="541"/>
      <c r="K866" s="541"/>
      <c r="L866" s="541"/>
      <c r="M866" s="541"/>
      <c r="N866" s="541"/>
      <c r="O866" s="541"/>
      <c r="P866" s="541"/>
      <c r="Q866" s="541"/>
      <c r="R866" s="541"/>
      <c r="S866" s="541"/>
      <c r="T866" s="541"/>
      <c r="U866" s="541"/>
      <c r="V866" s="541"/>
      <c r="W866" s="541"/>
      <c r="X866" s="541"/>
      <c r="Y866" s="541"/>
      <c r="Z866" s="541"/>
    </row>
    <row r="867" spans="1:26" ht="12.75" customHeight="1" x14ac:dyDescent="0.2">
      <c r="A867" s="541"/>
      <c r="B867" s="541"/>
      <c r="C867" s="541"/>
      <c r="D867" s="600"/>
      <c r="E867" s="600"/>
      <c r="F867" s="541"/>
      <c r="G867" s="541"/>
      <c r="H867" s="541"/>
      <c r="I867" s="541"/>
      <c r="J867" s="541"/>
      <c r="K867" s="541"/>
      <c r="L867" s="541"/>
      <c r="M867" s="541"/>
      <c r="N867" s="541"/>
      <c r="O867" s="541"/>
      <c r="P867" s="541"/>
      <c r="Q867" s="541"/>
      <c r="R867" s="541"/>
      <c r="S867" s="541"/>
      <c r="T867" s="541"/>
      <c r="U867" s="541"/>
      <c r="V867" s="541"/>
      <c r="W867" s="541"/>
      <c r="X867" s="541"/>
      <c r="Y867" s="541"/>
      <c r="Z867" s="541"/>
    </row>
    <row r="868" spans="1:26" ht="12.75" customHeight="1" x14ac:dyDescent="0.2">
      <c r="A868" s="541"/>
      <c r="B868" s="541"/>
      <c r="C868" s="541"/>
      <c r="D868" s="600"/>
      <c r="E868" s="600"/>
      <c r="F868" s="541"/>
      <c r="G868" s="541"/>
      <c r="H868" s="541"/>
      <c r="I868" s="541"/>
      <c r="J868" s="541"/>
      <c r="K868" s="541"/>
      <c r="L868" s="541"/>
      <c r="M868" s="541"/>
      <c r="N868" s="541"/>
      <c r="O868" s="541"/>
      <c r="P868" s="541"/>
      <c r="Q868" s="541"/>
      <c r="R868" s="541"/>
      <c r="S868" s="541"/>
      <c r="T868" s="541"/>
      <c r="U868" s="541"/>
      <c r="V868" s="541"/>
      <c r="W868" s="541"/>
      <c r="X868" s="541"/>
      <c r="Y868" s="541"/>
      <c r="Z868" s="541"/>
    </row>
    <row r="869" spans="1:26" ht="12.75" customHeight="1" x14ac:dyDescent="0.2">
      <c r="A869" s="541"/>
      <c r="B869" s="541"/>
      <c r="C869" s="541"/>
      <c r="D869" s="600"/>
      <c r="E869" s="600"/>
      <c r="F869" s="541"/>
      <c r="G869" s="541"/>
      <c r="H869" s="541"/>
      <c r="I869" s="541"/>
      <c r="J869" s="541"/>
      <c r="K869" s="541"/>
      <c r="L869" s="541"/>
      <c r="M869" s="541"/>
      <c r="N869" s="541"/>
      <c r="O869" s="541"/>
      <c r="P869" s="541"/>
      <c r="Q869" s="541"/>
      <c r="R869" s="541"/>
      <c r="S869" s="541"/>
      <c r="T869" s="541"/>
      <c r="U869" s="541"/>
      <c r="V869" s="541"/>
      <c r="W869" s="541"/>
      <c r="X869" s="541"/>
      <c r="Y869" s="541"/>
      <c r="Z869" s="541"/>
    </row>
    <row r="870" spans="1:26" ht="12.75" customHeight="1" x14ac:dyDescent="0.2">
      <c r="A870" s="541"/>
      <c r="B870" s="541"/>
      <c r="C870" s="541"/>
      <c r="D870" s="600"/>
      <c r="E870" s="600"/>
      <c r="F870" s="541"/>
      <c r="G870" s="541"/>
      <c r="H870" s="541"/>
      <c r="I870" s="541"/>
      <c r="J870" s="541"/>
      <c r="K870" s="541"/>
      <c r="L870" s="541"/>
      <c r="M870" s="541"/>
      <c r="N870" s="541"/>
      <c r="O870" s="541"/>
      <c r="P870" s="541"/>
      <c r="Q870" s="541"/>
      <c r="R870" s="541"/>
      <c r="S870" s="541"/>
      <c r="T870" s="541"/>
      <c r="U870" s="541"/>
      <c r="V870" s="541"/>
      <c r="W870" s="541"/>
      <c r="X870" s="541"/>
      <c r="Y870" s="541"/>
      <c r="Z870" s="541"/>
    </row>
    <row r="871" spans="1:26" ht="12.75" customHeight="1" x14ac:dyDescent="0.2">
      <c r="A871" s="541"/>
      <c r="B871" s="541"/>
      <c r="C871" s="541"/>
      <c r="D871" s="600"/>
      <c r="E871" s="600"/>
      <c r="F871" s="541"/>
      <c r="G871" s="541"/>
      <c r="H871" s="541"/>
      <c r="I871" s="541"/>
      <c r="J871" s="541"/>
      <c r="K871" s="541"/>
      <c r="L871" s="541"/>
      <c r="M871" s="541"/>
      <c r="N871" s="541"/>
      <c r="O871" s="541"/>
      <c r="P871" s="541"/>
      <c r="Q871" s="541"/>
      <c r="R871" s="541"/>
      <c r="S871" s="541"/>
      <c r="T871" s="541"/>
      <c r="U871" s="541"/>
      <c r="V871" s="541"/>
      <c r="W871" s="541"/>
      <c r="X871" s="541"/>
      <c r="Y871" s="541"/>
      <c r="Z871" s="541"/>
    </row>
    <row r="872" spans="1:26" ht="12.75" customHeight="1" x14ac:dyDescent="0.2">
      <c r="A872" s="541"/>
      <c r="B872" s="541"/>
      <c r="C872" s="541"/>
      <c r="D872" s="600"/>
      <c r="E872" s="600"/>
      <c r="F872" s="541"/>
      <c r="G872" s="541"/>
      <c r="H872" s="541"/>
      <c r="I872" s="541"/>
      <c r="J872" s="541"/>
      <c r="K872" s="541"/>
      <c r="L872" s="541"/>
      <c r="M872" s="541"/>
      <c r="N872" s="541"/>
      <c r="O872" s="541"/>
      <c r="P872" s="541"/>
      <c r="Q872" s="541"/>
      <c r="R872" s="541"/>
      <c r="S872" s="541"/>
      <c r="T872" s="541"/>
      <c r="U872" s="541"/>
      <c r="V872" s="541"/>
      <c r="W872" s="541"/>
      <c r="X872" s="541"/>
      <c r="Y872" s="541"/>
      <c r="Z872" s="541"/>
    </row>
    <row r="873" spans="1:26" ht="12.75" customHeight="1" x14ac:dyDescent="0.2">
      <c r="A873" s="541"/>
      <c r="B873" s="541"/>
      <c r="C873" s="541"/>
      <c r="D873" s="600"/>
      <c r="E873" s="600"/>
      <c r="F873" s="541"/>
      <c r="G873" s="541"/>
      <c r="H873" s="541"/>
      <c r="I873" s="541"/>
      <c r="J873" s="541"/>
      <c r="K873" s="541"/>
      <c r="L873" s="541"/>
      <c r="M873" s="541"/>
      <c r="N873" s="541"/>
      <c r="O873" s="541"/>
      <c r="P873" s="541"/>
      <c r="Q873" s="541"/>
      <c r="R873" s="541"/>
      <c r="S873" s="541"/>
      <c r="T873" s="541"/>
      <c r="U873" s="541"/>
      <c r="V873" s="541"/>
      <c r="W873" s="541"/>
      <c r="X873" s="541"/>
      <c r="Y873" s="541"/>
      <c r="Z873" s="541"/>
    </row>
    <row r="874" spans="1:26" ht="12.75" customHeight="1" x14ac:dyDescent="0.2">
      <c r="A874" s="541"/>
      <c r="B874" s="541"/>
      <c r="C874" s="541"/>
      <c r="D874" s="600"/>
      <c r="E874" s="600"/>
      <c r="F874" s="541"/>
      <c r="G874" s="541"/>
      <c r="H874" s="541"/>
      <c r="I874" s="541"/>
      <c r="J874" s="541"/>
      <c r="K874" s="541"/>
      <c r="L874" s="541"/>
      <c r="M874" s="541"/>
      <c r="N874" s="541"/>
      <c r="O874" s="541"/>
      <c r="P874" s="541"/>
      <c r="Q874" s="541"/>
      <c r="R874" s="541"/>
      <c r="S874" s="541"/>
      <c r="T874" s="541"/>
      <c r="U874" s="541"/>
      <c r="V874" s="541"/>
      <c r="W874" s="541"/>
      <c r="X874" s="541"/>
      <c r="Y874" s="541"/>
      <c r="Z874" s="541"/>
    </row>
    <row r="875" spans="1:26" ht="12.75" customHeight="1" x14ac:dyDescent="0.2">
      <c r="A875" s="541"/>
      <c r="B875" s="541"/>
      <c r="C875" s="541"/>
      <c r="D875" s="600"/>
      <c r="E875" s="600"/>
      <c r="F875" s="541"/>
      <c r="G875" s="541"/>
      <c r="H875" s="541"/>
      <c r="I875" s="541"/>
      <c r="J875" s="541"/>
      <c r="K875" s="541"/>
      <c r="L875" s="541"/>
      <c r="M875" s="541"/>
      <c r="N875" s="541"/>
      <c r="O875" s="541"/>
      <c r="P875" s="541"/>
      <c r="Q875" s="541"/>
      <c r="R875" s="541"/>
      <c r="S875" s="541"/>
      <c r="T875" s="541"/>
      <c r="U875" s="541"/>
      <c r="V875" s="541"/>
      <c r="W875" s="541"/>
      <c r="X875" s="541"/>
      <c r="Y875" s="541"/>
      <c r="Z875" s="541"/>
    </row>
    <row r="876" spans="1:26" ht="12.75" customHeight="1" x14ac:dyDescent="0.2">
      <c r="A876" s="541"/>
      <c r="B876" s="541"/>
      <c r="C876" s="541"/>
      <c r="D876" s="600"/>
      <c r="E876" s="600"/>
      <c r="F876" s="541"/>
      <c r="G876" s="541"/>
      <c r="H876" s="541"/>
      <c r="I876" s="541"/>
      <c r="J876" s="541"/>
      <c r="K876" s="541"/>
      <c r="L876" s="541"/>
      <c r="M876" s="541"/>
      <c r="N876" s="541"/>
      <c r="O876" s="541"/>
      <c r="P876" s="541"/>
      <c r="Q876" s="541"/>
      <c r="R876" s="541"/>
      <c r="S876" s="541"/>
      <c r="T876" s="541"/>
      <c r="U876" s="541"/>
      <c r="V876" s="541"/>
      <c r="W876" s="541"/>
      <c r="X876" s="541"/>
      <c r="Y876" s="541"/>
      <c r="Z876" s="541"/>
    </row>
    <row r="877" spans="1:26" ht="12.75" customHeight="1" x14ac:dyDescent="0.2">
      <c r="A877" s="541"/>
      <c r="B877" s="541"/>
      <c r="C877" s="541"/>
      <c r="D877" s="600"/>
      <c r="E877" s="600"/>
      <c r="F877" s="541"/>
      <c r="G877" s="541"/>
      <c r="H877" s="541"/>
      <c r="I877" s="541"/>
      <c r="J877" s="541"/>
      <c r="K877" s="541"/>
      <c r="L877" s="541"/>
      <c r="M877" s="541"/>
      <c r="N877" s="541"/>
      <c r="O877" s="541"/>
      <c r="P877" s="541"/>
      <c r="Q877" s="541"/>
      <c r="R877" s="541"/>
      <c r="S877" s="541"/>
      <c r="T877" s="541"/>
      <c r="U877" s="541"/>
      <c r="V877" s="541"/>
      <c r="W877" s="541"/>
      <c r="X877" s="541"/>
      <c r="Y877" s="541"/>
      <c r="Z877" s="541"/>
    </row>
    <row r="878" spans="1:26" ht="12.75" customHeight="1" x14ac:dyDescent="0.2">
      <c r="A878" s="541"/>
      <c r="B878" s="541"/>
      <c r="C878" s="541"/>
      <c r="D878" s="600"/>
      <c r="E878" s="600"/>
      <c r="F878" s="541"/>
      <c r="G878" s="541"/>
      <c r="H878" s="541"/>
      <c r="I878" s="541"/>
      <c r="J878" s="541"/>
      <c r="K878" s="541"/>
      <c r="L878" s="541"/>
      <c r="M878" s="541"/>
      <c r="N878" s="541"/>
      <c r="O878" s="541"/>
      <c r="P878" s="541"/>
      <c r="Q878" s="541"/>
      <c r="R878" s="541"/>
      <c r="S878" s="541"/>
      <c r="T878" s="541"/>
      <c r="U878" s="541"/>
      <c r="V878" s="541"/>
      <c r="W878" s="541"/>
      <c r="X878" s="541"/>
      <c r="Y878" s="541"/>
      <c r="Z878" s="541"/>
    </row>
    <row r="879" spans="1:26" ht="12.75" customHeight="1" x14ac:dyDescent="0.2">
      <c r="A879" s="541"/>
      <c r="B879" s="541"/>
      <c r="C879" s="541"/>
      <c r="D879" s="600"/>
      <c r="E879" s="600"/>
      <c r="F879" s="541"/>
      <c r="G879" s="541"/>
      <c r="H879" s="541"/>
      <c r="I879" s="541"/>
      <c r="J879" s="541"/>
      <c r="K879" s="541"/>
      <c r="L879" s="541"/>
      <c r="M879" s="541"/>
      <c r="N879" s="541"/>
      <c r="O879" s="541"/>
      <c r="P879" s="541"/>
      <c r="Q879" s="541"/>
      <c r="R879" s="541"/>
      <c r="S879" s="541"/>
      <c r="T879" s="541"/>
      <c r="U879" s="541"/>
      <c r="V879" s="541"/>
      <c r="W879" s="541"/>
      <c r="X879" s="541"/>
      <c r="Y879" s="541"/>
      <c r="Z879" s="541"/>
    </row>
    <row r="880" spans="1:26" ht="12.75" customHeight="1" x14ac:dyDescent="0.2">
      <c r="A880" s="541"/>
      <c r="B880" s="541"/>
      <c r="C880" s="541"/>
      <c r="D880" s="600"/>
      <c r="E880" s="600"/>
      <c r="F880" s="541"/>
      <c r="G880" s="541"/>
      <c r="H880" s="541"/>
      <c r="I880" s="541"/>
      <c r="J880" s="541"/>
      <c r="K880" s="541"/>
      <c r="L880" s="541"/>
      <c r="M880" s="541"/>
      <c r="N880" s="541"/>
      <c r="O880" s="541"/>
      <c r="P880" s="541"/>
      <c r="Q880" s="541"/>
      <c r="R880" s="541"/>
      <c r="S880" s="541"/>
      <c r="T880" s="541"/>
      <c r="U880" s="541"/>
      <c r="V880" s="541"/>
      <c r="W880" s="541"/>
      <c r="X880" s="541"/>
      <c r="Y880" s="541"/>
      <c r="Z880" s="541"/>
    </row>
    <row r="881" spans="1:26" ht="12.75" customHeight="1" x14ac:dyDescent="0.2">
      <c r="A881" s="541"/>
      <c r="B881" s="541"/>
      <c r="C881" s="541"/>
      <c r="D881" s="600"/>
      <c r="E881" s="600"/>
      <c r="F881" s="541"/>
      <c r="G881" s="541"/>
      <c r="H881" s="541"/>
      <c r="I881" s="541"/>
      <c r="J881" s="541"/>
      <c r="K881" s="541"/>
      <c r="L881" s="541"/>
      <c r="M881" s="541"/>
      <c r="N881" s="541"/>
      <c r="O881" s="541"/>
      <c r="P881" s="541"/>
      <c r="Q881" s="541"/>
      <c r="R881" s="541"/>
      <c r="S881" s="541"/>
      <c r="T881" s="541"/>
      <c r="U881" s="541"/>
      <c r="V881" s="541"/>
      <c r="W881" s="541"/>
      <c r="X881" s="541"/>
      <c r="Y881" s="541"/>
      <c r="Z881" s="541"/>
    </row>
    <row r="882" spans="1:26" ht="12.75" customHeight="1" x14ac:dyDescent="0.2">
      <c r="A882" s="541"/>
      <c r="B882" s="541"/>
      <c r="C882" s="541"/>
      <c r="D882" s="600"/>
      <c r="E882" s="600"/>
      <c r="F882" s="541"/>
      <c r="G882" s="541"/>
      <c r="H882" s="541"/>
      <c r="I882" s="541"/>
      <c r="J882" s="541"/>
      <c r="K882" s="541"/>
      <c r="L882" s="541"/>
      <c r="M882" s="541"/>
      <c r="N882" s="541"/>
      <c r="O882" s="541"/>
      <c r="P882" s="541"/>
      <c r="Q882" s="541"/>
      <c r="R882" s="541"/>
      <c r="S882" s="541"/>
      <c r="T882" s="541"/>
      <c r="U882" s="541"/>
      <c r="V882" s="541"/>
      <c r="W882" s="541"/>
      <c r="X882" s="541"/>
      <c r="Y882" s="541"/>
      <c r="Z882" s="541"/>
    </row>
    <row r="883" spans="1:26" ht="12.75" customHeight="1" x14ac:dyDescent="0.2">
      <c r="A883" s="541"/>
      <c r="B883" s="541"/>
      <c r="C883" s="541"/>
      <c r="D883" s="600"/>
      <c r="E883" s="600"/>
      <c r="F883" s="541"/>
      <c r="G883" s="541"/>
      <c r="H883" s="541"/>
      <c r="I883" s="541"/>
      <c r="J883" s="541"/>
      <c r="K883" s="541"/>
      <c r="L883" s="541"/>
      <c r="M883" s="541"/>
      <c r="N883" s="541"/>
      <c r="O883" s="541"/>
      <c r="P883" s="541"/>
      <c r="Q883" s="541"/>
      <c r="R883" s="541"/>
      <c r="S883" s="541"/>
      <c r="T883" s="541"/>
      <c r="U883" s="541"/>
      <c r="V883" s="541"/>
      <c r="W883" s="541"/>
      <c r="X883" s="541"/>
      <c r="Y883" s="541"/>
      <c r="Z883" s="541"/>
    </row>
    <row r="884" spans="1:26" ht="12.75" customHeight="1" x14ac:dyDescent="0.2">
      <c r="A884" s="541"/>
      <c r="B884" s="541"/>
      <c r="C884" s="541"/>
      <c r="D884" s="600"/>
      <c r="E884" s="600"/>
      <c r="F884" s="541"/>
      <c r="G884" s="541"/>
      <c r="H884" s="541"/>
      <c r="I884" s="541"/>
      <c r="J884" s="541"/>
      <c r="K884" s="541"/>
      <c r="L884" s="541"/>
      <c r="M884" s="541"/>
      <c r="N884" s="541"/>
      <c r="O884" s="541"/>
      <c r="P884" s="541"/>
      <c r="Q884" s="541"/>
      <c r="R884" s="541"/>
      <c r="S884" s="541"/>
      <c r="T884" s="541"/>
      <c r="U884" s="541"/>
      <c r="V884" s="541"/>
      <c r="W884" s="541"/>
      <c r="X884" s="541"/>
      <c r="Y884" s="541"/>
      <c r="Z884" s="541"/>
    </row>
    <row r="885" spans="1:26" ht="12.75" customHeight="1" x14ac:dyDescent="0.2">
      <c r="A885" s="541"/>
      <c r="B885" s="541"/>
      <c r="C885" s="541"/>
      <c r="D885" s="600"/>
      <c r="E885" s="600"/>
      <c r="F885" s="541"/>
      <c r="G885" s="541"/>
      <c r="H885" s="541"/>
      <c r="I885" s="541"/>
      <c r="J885" s="541"/>
      <c r="K885" s="541"/>
      <c r="L885" s="541"/>
      <c r="M885" s="541"/>
      <c r="N885" s="541"/>
      <c r="O885" s="541"/>
      <c r="P885" s="541"/>
      <c r="Q885" s="541"/>
      <c r="R885" s="541"/>
      <c r="S885" s="541"/>
      <c r="T885" s="541"/>
      <c r="U885" s="541"/>
      <c r="V885" s="541"/>
      <c r="W885" s="541"/>
      <c r="X885" s="541"/>
      <c r="Y885" s="541"/>
      <c r="Z885" s="541"/>
    </row>
    <row r="886" spans="1:26" ht="12.75" customHeight="1" x14ac:dyDescent="0.2">
      <c r="A886" s="541"/>
      <c r="B886" s="541"/>
      <c r="C886" s="541"/>
      <c r="D886" s="600"/>
      <c r="E886" s="600"/>
      <c r="F886" s="541"/>
      <c r="G886" s="541"/>
      <c r="H886" s="541"/>
      <c r="I886" s="541"/>
      <c r="J886" s="541"/>
      <c r="K886" s="541"/>
      <c r="L886" s="541"/>
      <c r="M886" s="541"/>
      <c r="N886" s="541"/>
      <c r="O886" s="541"/>
      <c r="P886" s="541"/>
      <c r="Q886" s="541"/>
      <c r="R886" s="541"/>
      <c r="S886" s="541"/>
      <c r="T886" s="541"/>
      <c r="U886" s="541"/>
      <c r="V886" s="541"/>
      <c r="W886" s="541"/>
      <c r="X886" s="541"/>
      <c r="Y886" s="541"/>
      <c r="Z886" s="541"/>
    </row>
    <row r="887" spans="1:26" ht="12.75" customHeight="1" x14ac:dyDescent="0.2">
      <c r="A887" s="541"/>
      <c r="B887" s="541"/>
      <c r="C887" s="541"/>
      <c r="D887" s="600"/>
      <c r="E887" s="600"/>
      <c r="F887" s="541"/>
      <c r="G887" s="541"/>
      <c r="H887" s="541"/>
      <c r="I887" s="541"/>
      <c r="J887" s="541"/>
      <c r="K887" s="541"/>
      <c r="L887" s="541"/>
      <c r="M887" s="541"/>
      <c r="N887" s="541"/>
      <c r="O887" s="541"/>
      <c r="P887" s="541"/>
      <c r="Q887" s="541"/>
      <c r="R887" s="541"/>
      <c r="S887" s="541"/>
      <c r="T887" s="541"/>
      <c r="U887" s="541"/>
      <c r="V887" s="541"/>
      <c r="W887" s="541"/>
      <c r="X887" s="541"/>
      <c r="Y887" s="541"/>
      <c r="Z887" s="541"/>
    </row>
    <row r="888" spans="1:26" ht="12.75" customHeight="1" x14ac:dyDescent="0.2">
      <c r="A888" s="541"/>
      <c r="B888" s="541"/>
      <c r="C888" s="541"/>
      <c r="D888" s="600"/>
      <c r="E888" s="600"/>
      <c r="F888" s="541"/>
      <c r="G888" s="541"/>
      <c r="H888" s="541"/>
      <c r="I888" s="541"/>
      <c r="J888" s="541"/>
      <c r="K888" s="541"/>
      <c r="L888" s="541"/>
      <c r="M888" s="541"/>
      <c r="N888" s="541"/>
      <c r="O888" s="541"/>
      <c r="P888" s="541"/>
      <c r="Q888" s="541"/>
      <c r="R888" s="541"/>
      <c r="S888" s="541"/>
      <c r="T888" s="541"/>
      <c r="U888" s="541"/>
      <c r="V888" s="541"/>
      <c r="W888" s="541"/>
      <c r="X888" s="541"/>
      <c r="Y888" s="541"/>
      <c r="Z888" s="541"/>
    </row>
    <row r="889" spans="1:26" ht="12.75" customHeight="1" x14ac:dyDescent="0.2">
      <c r="A889" s="541"/>
      <c r="B889" s="541"/>
      <c r="C889" s="541"/>
      <c r="D889" s="600"/>
      <c r="E889" s="600"/>
      <c r="F889" s="541"/>
      <c r="G889" s="541"/>
      <c r="H889" s="541"/>
      <c r="I889" s="541"/>
      <c r="J889" s="541"/>
      <c r="K889" s="541"/>
      <c r="L889" s="541"/>
      <c r="M889" s="541"/>
      <c r="N889" s="541"/>
      <c r="O889" s="541"/>
      <c r="P889" s="541"/>
      <c r="Q889" s="541"/>
      <c r="R889" s="541"/>
      <c r="S889" s="541"/>
      <c r="T889" s="541"/>
      <c r="U889" s="541"/>
      <c r="V889" s="541"/>
      <c r="W889" s="541"/>
      <c r="X889" s="541"/>
      <c r="Y889" s="541"/>
      <c r="Z889" s="541"/>
    </row>
    <row r="890" spans="1:26" ht="12.75" customHeight="1" x14ac:dyDescent="0.2">
      <c r="A890" s="541"/>
      <c r="B890" s="541"/>
      <c r="C890" s="541"/>
      <c r="D890" s="600"/>
      <c r="E890" s="600"/>
      <c r="F890" s="541"/>
      <c r="G890" s="541"/>
      <c r="H890" s="541"/>
      <c r="I890" s="541"/>
      <c r="J890" s="541"/>
      <c r="K890" s="541"/>
      <c r="L890" s="541"/>
      <c r="M890" s="541"/>
      <c r="N890" s="541"/>
      <c r="O890" s="541"/>
      <c r="P890" s="541"/>
      <c r="Q890" s="541"/>
      <c r="R890" s="541"/>
      <c r="S890" s="541"/>
      <c r="T890" s="541"/>
      <c r="U890" s="541"/>
      <c r="V890" s="541"/>
      <c r="W890" s="541"/>
      <c r="X890" s="541"/>
      <c r="Y890" s="541"/>
      <c r="Z890" s="541"/>
    </row>
    <row r="891" spans="1:26" ht="12.75" customHeight="1" x14ac:dyDescent="0.2">
      <c r="A891" s="541"/>
      <c r="B891" s="541"/>
      <c r="C891" s="541"/>
      <c r="D891" s="600"/>
      <c r="E891" s="600"/>
      <c r="F891" s="541"/>
      <c r="G891" s="541"/>
      <c r="H891" s="541"/>
      <c r="I891" s="541"/>
      <c r="J891" s="541"/>
      <c r="K891" s="541"/>
      <c r="L891" s="541"/>
      <c r="M891" s="541"/>
      <c r="N891" s="541"/>
      <c r="O891" s="541"/>
      <c r="P891" s="541"/>
      <c r="Q891" s="541"/>
      <c r="R891" s="541"/>
      <c r="S891" s="541"/>
      <c r="T891" s="541"/>
      <c r="U891" s="541"/>
      <c r="V891" s="541"/>
      <c r="W891" s="541"/>
      <c r="X891" s="541"/>
      <c r="Y891" s="541"/>
      <c r="Z891" s="541"/>
    </row>
    <row r="892" spans="1:26" ht="12.75" customHeight="1" x14ac:dyDescent="0.2">
      <c r="A892" s="541"/>
      <c r="B892" s="541"/>
      <c r="C892" s="541"/>
      <c r="D892" s="600"/>
      <c r="E892" s="600"/>
      <c r="F892" s="541"/>
      <c r="G892" s="541"/>
      <c r="H892" s="541"/>
      <c r="I892" s="541"/>
      <c r="J892" s="541"/>
      <c r="K892" s="541"/>
      <c r="L892" s="541"/>
      <c r="M892" s="541"/>
      <c r="N892" s="541"/>
      <c r="O892" s="541"/>
      <c r="P892" s="541"/>
      <c r="Q892" s="541"/>
      <c r="R892" s="541"/>
      <c r="S892" s="541"/>
      <c r="T892" s="541"/>
      <c r="U892" s="541"/>
      <c r="V892" s="541"/>
      <c r="W892" s="541"/>
      <c r="X892" s="541"/>
      <c r="Y892" s="541"/>
      <c r="Z892" s="541"/>
    </row>
    <row r="893" spans="1:26" ht="12.75" customHeight="1" x14ac:dyDescent="0.2">
      <c r="A893" s="541"/>
      <c r="B893" s="541"/>
      <c r="C893" s="541"/>
      <c r="D893" s="600"/>
      <c r="E893" s="600"/>
      <c r="F893" s="541"/>
      <c r="G893" s="541"/>
      <c r="H893" s="541"/>
      <c r="I893" s="541"/>
      <c r="J893" s="541"/>
      <c r="K893" s="541"/>
      <c r="L893" s="541"/>
      <c r="M893" s="541"/>
      <c r="N893" s="541"/>
      <c r="O893" s="541"/>
      <c r="P893" s="541"/>
      <c r="Q893" s="541"/>
      <c r="R893" s="541"/>
      <c r="S893" s="541"/>
      <c r="T893" s="541"/>
      <c r="U893" s="541"/>
      <c r="V893" s="541"/>
      <c r="W893" s="541"/>
      <c r="X893" s="541"/>
      <c r="Y893" s="541"/>
      <c r="Z893" s="541"/>
    </row>
    <row r="894" spans="1:26" ht="12.75" customHeight="1" x14ac:dyDescent="0.2">
      <c r="A894" s="541"/>
      <c r="B894" s="541"/>
      <c r="C894" s="541"/>
      <c r="D894" s="600"/>
      <c r="E894" s="600"/>
      <c r="F894" s="541"/>
      <c r="G894" s="541"/>
      <c r="H894" s="541"/>
      <c r="I894" s="541"/>
      <c r="J894" s="541"/>
      <c r="K894" s="541"/>
      <c r="L894" s="541"/>
      <c r="M894" s="541"/>
      <c r="N894" s="541"/>
      <c r="O894" s="541"/>
      <c r="P894" s="541"/>
      <c r="Q894" s="541"/>
      <c r="R894" s="541"/>
      <c r="S894" s="541"/>
      <c r="T894" s="541"/>
      <c r="U894" s="541"/>
      <c r="V894" s="541"/>
      <c r="W894" s="541"/>
      <c r="X894" s="541"/>
      <c r="Y894" s="541"/>
      <c r="Z894" s="541"/>
    </row>
    <row r="895" spans="1:26" ht="12.75" customHeight="1" x14ac:dyDescent="0.2">
      <c r="A895" s="541"/>
      <c r="B895" s="541"/>
      <c r="C895" s="541"/>
      <c r="D895" s="600"/>
      <c r="E895" s="600"/>
      <c r="F895" s="541"/>
      <c r="G895" s="541"/>
      <c r="H895" s="541"/>
      <c r="I895" s="541"/>
      <c r="J895" s="541"/>
      <c r="K895" s="541"/>
      <c r="L895" s="541"/>
      <c r="M895" s="541"/>
      <c r="N895" s="541"/>
      <c r="O895" s="541"/>
      <c r="P895" s="541"/>
      <c r="Q895" s="541"/>
      <c r="R895" s="541"/>
      <c r="S895" s="541"/>
      <c r="T895" s="541"/>
      <c r="U895" s="541"/>
      <c r="V895" s="541"/>
      <c r="W895" s="541"/>
      <c r="X895" s="541"/>
      <c r="Y895" s="541"/>
      <c r="Z895" s="541"/>
    </row>
    <row r="896" spans="1:26" ht="12.75" customHeight="1" x14ac:dyDescent="0.2">
      <c r="A896" s="541"/>
      <c r="B896" s="541"/>
      <c r="C896" s="541"/>
      <c r="D896" s="600"/>
      <c r="E896" s="600"/>
      <c r="F896" s="541"/>
      <c r="G896" s="541"/>
      <c r="H896" s="541"/>
      <c r="I896" s="541"/>
      <c r="J896" s="541"/>
      <c r="K896" s="541"/>
      <c r="L896" s="541"/>
      <c r="M896" s="541"/>
      <c r="N896" s="541"/>
      <c r="O896" s="541"/>
      <c r="P896" s="541"/>
      <c r="Q896" s="541"/>
      <c r="R896" s="541"/>
      <c r="S896" s="541"/>
      <c r="T896" s="541"/>
      <c r="U896" s="541"/>
      <c r="V896" s="541"/>
      <c r="W896" s="541"/>
      <c r="X896" s="541"/>
      <c r="Y896" s="541"/>
      <c r="Z896" s="541"/>
    </row>
    <row r="897" spans="1:26" ht="12.75" customHeight="1" x14ac:dyDescent="0.2">
      <c r="A897" s="541"/>
      <c r="B897" s="541"/>
      <c r="C897" s="541"/>
      <c r="D897" s="600"/>
      <c r="E897" s="600"/>
      <c r="F897" s="541"/>
      <c r="G897" s="541"/>
      <c r="H897" s="541"/>
      <c r="I897" s="541"/>
      <c r="J897" s="541"/>
      <c r="K897" s="541"/>
      <c r="L897" s="541"/>
      <c r="M897" s="541"/>
      <c r="N897" s="541"/>
      <c r="O897" s="541"/>
      <c r="P897" s="541"/>
      <c r="Q897" s="541"/>
      <c r="R897" s="541"/>
      <c r="S897" s="541"/>
      <c r="T897" s="541"/>
      <c r="U897" s="541"/>
      <c r="V897" s="541"/>
      <c r="W897" s="541"/>
      <c r="X897" s="541"/>
      <c r="Y897" s="541"/>
      <c r="Z897" s="541"/>
    </row>
    <row r="898" spans="1:26" ht="12.75" customHeight="1" x14ac:dyDescent="0.2">
      <c r="A898" s="541"/>
      <c r="B898" s="541"/>
      <c r="C898" s="541"/>
      <c r="D898" s="600"/>
      <c r="E898" s="600"/>
      <c r="F898" s="541"/>
      <c r="G898" s="541"/>
      <c r="H898" s="541"/>
      <c r="I898" s="541"/>
      <c r="J898" s="541"/>
      <c r="K898" s="541"/>
      <c r="L898" s="541"/>
      <c r="M898" s="541"/>
      <c r="N898" s="541"/>
      <c r="O898" s="541"/>
      <c r="P898" s="541"/>
      <c r="Q898" s="541"/>
      <c r="R898" s="541"/>
      <c r="S898" s="541"/>
      <c r="T898" s="541"/>
      <c r="U898" s="541"/>
      <c r="V898" s="541"/>
      <c r="W898" s="541"/>
      <c r="X898" s="541"/>
      <c r="Y898" s="541"/>
      <c r="Z898" s="541"/>
    </row>
    <row r="899" spans="1:26" ht="12.75" customHeight="1" x14ac:dyDescent="0.2">
      <c r="A899" s="541"/>
      <c r="B899" s="541"/>
      <c r="C899" s="541"/>
      <c r="D899" s="600"/>
      <c r="E899" s="600"/>
      <c r="F899" s="541"/>
      <c r="G899" s="541"/>
      <c r="H899" s="541"/>
      <c r="I899" s="541"/>
      <c r="J899" s="541"/>
      <c r="K899" s="541"/>
      <c r="L899" s="541"/>
      <c r="M899" s="541"/>
      <c r="N899" s="541"/>
      <c r="O899" s="541"/>
      <c r="P899" s="541"/>
      <c r="Q899" s="541"/>
      <c r="R899" s="541"/>
      <c r="S899" s="541"/>
      <c r="T899" s="541"/>
      <c r="U899" s="541"/>
      <c r="V899" s="541"/>
      <c r="W899" s="541"/>
      <c r="X899" s="541"/>
      <c r="Y899" s="541"/>
      <c r="Z899" s="541"/>
    </row>
    <row r="900" spans="1:26" ht="12.75" customHeight="1" x14ac:dyDescent="0.2">
      <c r="A900" s="541"/>
      <c r="B900" s="541"/>
      <c r="C900" s="541"/>
      <c r="D900" s="600"/>
      <c r="E900" s="600"/>
      <c r="F900" s="541"/>
      <c r="G900" s="541"/>
      <c r="H900" s="541"/>
      <c r="I900" s="541"/>
      <c r="J900" s="541"/>
      <c r="K900" s="541"/>
      <c r="L900" s="541"/>
      <c r="M900" s="541"/>
      <c r="N900" s="541"/>
      <c r="O900" s="541"/>
      <c r="P900" s="541"/>
      <c r="Q900" s="541"/>
      <c r="R900" s="541"/>
      <c r="S900" s="541"/>
      <c r="T900" s="541"/>
      <c r="U900" s="541"/>
      <c r="V900" s="541"/>
      <c r="W900" s="541"/>
      <c r="X900" s="541"/>
      <c r="Y900" s="541"/>
      <c r="Z900" s="541"/>
    </row>
    <row r="901" spans="1:26" ht="12.75" customHeight="1" x14ac:dyDescent="0.2">
      <c r="A901" s="541"/>
      <c r="B901" s="541"/>
      <c r="C901" s="541"/>
      <c r="D901" s="600"/>
      <c r="E901" s="600"/>
      <c r="F901" s="541"/>
      <c r="G901" s="541"/>
      <c r="H901" s="541"/>
      <c r="I901" s="541"/>
      <c r="J901" s="541"/>
      <c r="K901" s="541"/>
      <c r="L901" s="541"/>
      <c r="M901" s="541"/>
      <c r="N901" s="541"/>
      <c r="O901" s="541"/>
      <c r="P901" s="541"/>
      <c r="Q901" s="541"/>
      <c r="R901" s="541"/>
      <c r="S901" s="541"/>
      <c r="T901" s="541"/>
      <c r="U901" s="541"/>
      <c r="V901" s="541"/>
      <c r="W901" s="541"/>
      <c r="X901" s="541"/>
      <c r="Y901" s="541"/>
      <c r="Z901" s="541"/>
    </row>
    <row r="902" spans="1:26" ht="12.75" customHeight="1" x14ac:dyDescent="0.2">
      <c r="A902" s="541"/>
      <c r="B902" s="541"/>
      <c r="C902" s="541"/>
      <c r="D902" s="600"/>
      <c r="E902" s="600"/>
      <c r="F902" s="541"/>
      <c r="G902" s="541"/>
      <c r="H902" s="541"/>
      <c r="I902" s="541"/>
      <c r="J902" s="541"/>
      <c r="K902" s="541"/>
      <c r="L902" s="541"/>
      <c r="M902" s="541"/>
      <c r="N902" s="541"/>
      <c r="O902" s="541"/>
      <c r="P902" s="541"/>
      <c r="Q902" s="541"/>
      <c r="R902" s="541"/>
      <c r="S902" s="541"/>
      <c r="T902" s="541"/>
      <c r="U902" s="541"/>
      <c r="V902" s="541"/>
      <c r="W902" s="541"/>
      <c r="X902" s="541"/>
      <c r="Y902" s="541"/>
      <c r="Z902" s="541"/>
    </row>
    <row r="903" spans="1:26" ht="12.75" customHeight="1" x14ac:dyDescent="0.2">
      <c r="A903" s="541"/>
      <c r="B903" s="541"/>
      <c r="C903" s="541"/>
      <c r="D903" s="600"/>
      <c r="E903" s="600"/>
      <c r="F903" s="541"/>
      <c r="G903" s="541"/>
      <c r="H903" s="541"/>
      <c r="I903" s="541"/>
      <c r="J903" s="541"/>
      <c r="K903" s="541"/>
      <c r="L903" s="541"/>
      <c r="M903" s="541"/>
      <c r="N903" s="541"/>
      <c r="O903" s="541"/>
      <c r="P903" s="541"/>
      <c r="Q903" s="541"/>
      <c r="R903" s="541"/>
      <c r="S903" s="541"/>
      <c r="T903" s="541"/>
      <c r="U903" s="541"/>
      <c r="V903" s="541"/>
      <c r="W903" s="541"/>
      <c r="X903" s="541"/>
      <c r="Y903" s="541"/>
      <c r="Z903" s="541"/>
    </row>
    <row r="904" spans="1:26" ht="12.75" customHeight="1" x14ac:dyDescent="0.2">
      <c r="A904" s="541"/>
      <c r="B904" s="541"/>
      <c r="C904" s="541"/>
      <c r="D904" s="600"/>
      <c r="E904" s="600"/>
      <c r="F904" s="541"/>
      <c r="G904" s="541"/>
      <c r="H904" s="541"/>
      <c r="I904" s="541"/>
      <c r="J904" s="541"/>
      <c r="K904" s="541"/>
      <c r="L904" s="541"/>
      <c r="M904" s="541"/>
      <c r="N904" s="541"/>
      <c r="O904" s="541"/>
      <c r="P904" s="541"/>
      <c r="Q904" s="541"/>
      <c r="R904" s="541"/>
      <c r="S904" s="541"/>
      <c r="T904" s="541"/>
      <c r="U904" s="541"/>
      <c r="V904" s="541"/>
      <c r="W904" s="541"/>
      <c r="X904" s="541"/>
      <c r="Y904" s="541"/>
      <c r="Z904" s="541"/>
    </row>
    <row r="905" spans="1:26" ht="12.75" customHeight="1" x14ac:dyDescent="0.2">
      <c r="A905" s="541"/>
      <c r="B905" s="541"/>
      <c r="C905" s="541"/>
      <c r="D905" s="600"/>
      <c r="E905" s="600"/>
      <c r="F905" s="541"/>
      <c r="G905" s="541"/>
      <c r="H905" s="541"/>
      <c r="I905" s="541"/>
      <c r="J905" s="541"/>
      <c r="K905" s="541"/>
      <c r="L905" s="541"/>
      <c r="M905" s="541"/>
      <c r="N905" s="541"/>
      <c r="O905" s="541"/>
      <c r="P905" s="541"/>
      <c r="Q905" s="541"/>
      <c r="R905" s="541"/>
      <c r="S905" s="541"/>
      <c r="T905" s="541"/>
      <c r="U905" s="541"/>
      <c r="V905" s="541"/>
      <c r="W905" s="541"/>
      <c r="X905" s="541"/>
      <c r="Y905" s="541"/>
      <c r="Z905" s="541"/>
    </row>
    <row r="906" spans="1:26" ht="12.75" customHeight="1" x14ac:dyDescent="0.2">
      <c r="A906" s="541"/>
      <c r="B906" s="541"/>
      <c r="C906" s="541"/>
      <c r="D906" s="600"/>
      <c r="E906" s="600"/>
      <c r="F906" s="541"/>
      <c r="G906" s="541"/>
      <c r="H906" s="541"/>
      <c r="I906" s="541"/>
      <c r="J906" s="541"/>
      <c r="K906" s="541"/>
      <c r="L906" s="541"/>
      <c r="M906" s="541"/>
      <c r="N906" s="541"/>
      <c r="O906" s="541"/>
      <c r="P906" s="541"/>
      <c r="Q906" s="541"/>
      <c r="R906" s="541"/>
      <c r="S906" s="541"/>
      <c r="T906" s="541"/>
      <c r="U906" s="541"/>
      <c r="V906" s="541"/>
      <c r="W906" s="541"/>
      <c r="X906" s="541"/>
      <c r="Y906" s="541"/>
      <c r="Z906" s="541"/>
    </row>
    <row r="907" spans="1:26" ht="12.75" customHeight="1" x14ac:dyDescent="0.2">
      <c r="A907" s="541"/>
      <c r="B907" s="541"/>
      <c r="C907" s="541"/>
      <c r="D907" s="600"/>
      <c r="E907" s="600"/>
      <c r="F907" s="541"/>
      <c r="G907" s="541"/>
      <c r="H907" s="541"/>
      <c r="I907" s="541"/>
      <c r="J907" s="541"/>
      <c r="K907" s="541"/>
      <c r="L907" s="541"/>
      <c r="M907" s="541"/>
      <c r="N907" s="541"/>
      <c r="O907" s="541"/>
      <c r="P907" s="541"/>
      <c r="Q907" s="541"/>
      <c r="R907" s="541"/>
      <c r="S907" s="541"/>
      <c r="T907" s="541"/>
      <c r="U907" s="541"/>
      <c r="V907" s="541"/>
      <c r="W907" s="541"/>
      <c r="X907" s="541"/>
      <c r="Y907" s="541"/>
      <c r="Z907" s="541"/>
    </row>
    <row r="908" spans="1:26" ht="12.75" customHeight="1" x14ac:dyDescent="0.2">
      <c r="A908" s="541"/>
      <c r="B908" s="541"/>
      <c r="C908" s="541"/>
      <c r="D908" s="600"/>
      <c r="E908" s="600"/>
      <c r="F908" s="541"/>
      <c r="G908" s="541"/>
      <c r="H908" s="541"/>
      <c r="I908" s="541"/>
      <c r="J908" s="541"/>
      <c r="K908" s="541"/>
      <c r="L908" s="541"/>
      <c r="M908" s="541"/>
      <c r="N908" s="541"/>
      <c r="O908" s="541"/>
      <c r="P908" s="541"/>
      <c r="Q908" s="541"/>
      <c r="R908" s="541"/>
      <c r="S908" s="541"/>
      <c r="T908" s="541"/>
      <c r="U908" s="541"/>
      <c r="V908" s="541"/>
      <c r="W908" s="541"/>
      <c r="X908" s="541"/>
      <c r="Y908" s="541"/>
      <c r="Z908" s="541"/>
    </row>
    <row r="909" spans="1:26" ht="12.75" customHeight="1" x14ac:dyDescent="0.2">
      <c r="A909" s="541"/>
      <c r="B909" s="541"/>
      <c r="C909" s="541"/>
      <c r="D909" s="600"/>
      <c r="E909" s="600"/>
      <c r="F909" s="541"/>
      <c r="G909" s="541"/>
      <c r="H909" s="541"/>
      <c r="I909" s="541"/>
      <c r="J909" s="541"/>
      <c r="K909" s="541"/>
      <c r="L909" s="541"/>
      <c r="M909" s="541"/>
      <c r="N909" s="541"/>
      <c r="O909" s="541"/>
      <c r="P909" s="541"/>
      <c r="Q909" s="541"/>
      <c r="R909" s="541"/>
      <c r="S909" s="541"/>
      <c r="T909" s="541"/>
      <c r="U909" s="541"/>
      <c r="V909" s="541"/>
      <c r="W909" s="541"/>
      <c r="X909" s="541"/>
      <c r="Y909" s="541"/>
      <c r="Z909" s="541"/>
    </row>
    <row r="910" spans="1:26" ht="12.75" customHeight="1" x14ac:dyDescent="0.2">
      <c r="A910" s="541"/>
      <c r="B910" s="541"/>
      <c r="C910" s="541"/>
      <c r="D910" s="600"/>
      <c r="E910" s="600"/>
      <c r="F910" s="541"/>
      <c r="G910" s="541"/>
      <c r="H910" s="541"/>
      <c r="I910" s="541"/>
      <c r="J910" s="541"/>
      <c r="K910" s="541"/>
      <c r="L910" s="541"/>
      <c r="M910" s="541"/>
      <c r="N910" s="541"/>
      <c r="O910" s="541"/>
      <c r="P910" s="541"/>
      <c r="Q910" s="541"/>
      <c r="R910" s="541"/>
      <c r="S910" s="541"/>
      <c r="T910" s="541"/>
      <c r="U910" s="541"/>
      <c r="V910" s="541"/>
      <c r="W910" s="541"/>
      <c r="X910" s="541"/>
      <c r="Y910" s="541"/>
      <c r="Z910" s="541"/>
    </row>
    <row r="911" spans="1:26" ht="12.75" customHeight="1" x14ac:dyDescent="0.2">
      <c r="A911" s="541"/>
      <c r="B911" s="541"/>
      <c r="C911" s="541"/>
      <c r="D911" s="600"/>
      <c r="E911" s="600"/>
      <c r="F911" s="541"/>
      <c r="G911" s="541"/>
      <c r="H911" s="541"/>
      <c r="I911" s="541"/>
      <c r="J911" s="541"/>
      <c r="K911" s="541"/>
      <c r="L911" s="541"/>
      <c r="M911" s="541"/>
      <c r="N911" s="541"/>
      <c r="O911" s="541"/>
      <c r="P911" s="541"/>
      <c r="Q911" s="541"/>
      <c r="R911" s="541"/>
      <c r="S911" s="541"/>
      <c r="T911" s="541"/>
      <c r="U911" s="541"/>
      <c r="V911" s="541"/>
      <c r="W911" s="541"/>
      <c r="X911" s="541"/>
      <c r="Y911" s="541"/>
      <c r="Z911" s="541"/>
    </row>
    <row r="912" spans="1:26" ht="12.75" customHeight="1" x14ac:dyDescent="0.2">
      <c r="A912" s="541"/>
      <c r="B912" s="541"/>
      <c r="C912" s="541"/>
      <c r="D912" s="600"/>
      <c r="E912" s="600"/>
      <c r="F912" s="541"/>
      <c r="G912" s="541"/>
      <c r="H912" s="541"/>
      <c r="I912" s="541"/>
      <c r="J912" s="541"/>
      <c r="K912" s="541"/>
      <c r="L912" s="541"/>
      <c r="M912" s="541"/>
      <c r="N912" s="541"/>
      <c r="O912" s="541"/>
      <c r="P912" s="541"/>
      <c r="Q912" s="541"/>
      <c r="R912" s="541"/>
      <c r="S912" s="541"/>
      <c r="T912" s="541"/>
      <c r="U912" s="541"/>
      <c r="V912" s="541"/>
      <c r="W912" s="541"/>
      <c r="X912" s="541"/>
      <c r="Y912" s="541"/>
      <c r="Z912" s="541"/>
    </row>
    <row r="913" spans="1:26" ht="12.75" customHeight="1" x14ac:dyDescent="0.2">
      <c r="A913" s="541"/>
      <c r="B913" s="541"/>
      <c r="C913" s="541"/>
      <c r="D913" s="600"/>
      <c r="E913" s="600"/>
      <c r="F913" s="541"/>
      <c r="G913" s="541"/>
      <c r="H913" s="541"/>
      <c r="I913" s="541"/>
      <c r="J913" s="541"/>
      <c r="K913" s="541"/>
      <c r="L913" s="541"/>
      <c r="M913" s="541"/>
      <c r="N913" s="541"/>
      <c r="O913" s="541"/>
      <c r="P913" s="541"/>
      <c r="Q913" s="541"/>
      <c r="R913" s="541"/>
      <c r="S913" s="541"/>
      <c r="T913" s="541"/>
      <c r="U913" s="541"/>
      <c r="V913" s="541"/>
      <c r="W913" s="541"/>
      <c r="X913" s="541"/>
      <c r="Y913" s="541"/>
      <c r="Z913" s="541"/>
    </row>
    <row r="914" spans="1:26" ht="12.75" customHeight="1" x14ac:dyDescent="0.2">
      <c r="A914" s="541"/>
      <c r="B914" s="541"/>
      <c r="C914" s="541"/>
      <c r="D914" s="600"/>
      <c r="E914" s="600"/>
      <c r="F914" s="541"/>
      <c r="G914" s="541"/>
      <c r="H914" s="541"/>
      <c r="I914" s="541"/>
      <c r="J914" s="541"/>
      <c r="K914" s="541"/>
      <c r="L914" s="541"/>
      <c r="M914" s="541"/>
      <c r="N914" s="541"/>
      <c r="O914" s="541"/>
      <c r="P914" s="541"/>
      <c r="Q914" s="541"/>
      <c r="R914" s="541"/>
      <c r="S914" s="541"/>
      <c r="T914" s="541"/>
      <c r="U914" s="541"/>
      <c r="V914" s="541"/>
      <c r="W914" s="541"/>
      <c r="X914" s="541"/>
      <c r="Y914" s="541"/>
      <c r="Z914" s="541"/>
    </row>
    <row r="915" spans="1:26" ht="12.75" customHeight="1" x14ac:dyDescent="0.2">
      <c r="A915" s="541"/>
      <c r="B915" s="541"/>
      <c r="C915" s="541"/>
      <c r="D915" s="600"/>
      <c r="E915" s="600"/>
      <c r="F915" s="541"/>
      <c r="G915" s="541"/>
      <c r="H915" s="541"/>
      <c r="I915" s="541"/>
      <c r="J915" s="541"/>
      <c r="K915" s="541"/>
      <c r="L915" s="541"/>
      <c r="M915" s="541"/>
      <c r="N915" s="541"/>
      <c r="O915" s="541"/>
      <c r="P915" s="541"/>
      <c r="Q915" s="541"/>
      <c r="R915" s="541"/>
      <c r="S915" s="541"/>
      <c r="T915" s="541"/>
      <c r="U915" s="541"/>
      <c r="V915" s="541"/>
      <c r="W915" s="541"/>
      <c r="X915" s="541"/>
      <c r="Y915" s="541"/>
      <c r="Z915" s="541"/>
    </row>
    <row r="916" spans="1:26" ht="12.75" customHeight="1" x14ac:dyDescent="0.2">
      <c r="A916" s="541"/>
      <c r="B916" s="541"/>
      <c r="C916" s="541"/>
      <c r="D916" s="600"/>
      <c r="E916" s="600"/>
      <c r="F916" s="541"/>
      <c r="G916" s="541"/>
      <c r="H916" s="541"/>
      <c r="I916" s="541"/>
      <c r="J916" s="541"/>
      <c r="K916" s="541"/>
      <c r="L916" s="541"/>
      <c r="M916" s="541"/>
      <c r="N916" s="541"/>
      <c r="O916" s="541"/>
      <c r="P916" s="541"/>
      <c r="Q916" s="541"/>
      <c r="R916" s="541"/>
      <c r="S916" s="541"/>
      <c r="T916" s="541"/>
      <c r="U916" s="541"/>
      <c r="V916" s="541"/>
      <c r="W916" s="541"/>
      <c r="X916" s="541"/>
      <c r="Y916" s="541"/>
      <c r="Z916" s="541"/>
    </row>
    <row r="917" spans="1:26" ht="12.75" customHeight="1" x14ac:dyDescent="0.2">
      <c r="A917" s="541"/>
      <c r="B917" s="541"/>
      <c r="C917" s="541"/>
      <c r="D917" s="600"/>
      <c r="E917" s="600"/>
      <c r="F917" s="541"/>
      <c r="G917" s="541"/>
      <c r="H917" s="541"/>
      <c r="I917" s="541"/>
      <c r="J917" s="541"/>
      <c r="K917" s="541"/>
      <c r="L917" s="541"/>
      <c r="M917" s="541"/>
      <c r="N917" s="541"/>
      <c r="O917" s="541"/>
      <c r="P917" s="541"/>
      <c r="Q917" s="541"/>
      <c r="R917" s="541"/>
      <c r="S917" s="541"/>
      <c r="T917" s="541"/>
      <c r="U917" s="541"/>
      <c r="V917" s="541"/>
      <c r="W917" s="541"/>
      <c r="X917" s="541"/>
      <c r="Y917" s="541"/>
      <c r="Z917" s="541"/>
    </row>
    <row r="918" spans="1:26" ht="12.75" customHeight="1" x14ac:dyDescent="0.2">
      <c r="A918" s="541"/>
      <c r="B918" s="541"/>
      <c r="C918" s="541"/>
      <c r="D918" s="600"/>
      <c r="E918" s="600"/>
      <c r="F918" s="541"/>
      <c r="G918" s="541"/>
      <c r="H918" s="541"/>
      <c r="I918" s="541"/>
      <c r="J918" s="541"/>
      <c r="K918" s="541"/>
      <c r="L918" s="541"/>
      <c r="M918" s="541"/>
      <c r="N918" s="541"/>
      <c r="O918" s="541"/>
      <c r="P918" s="541"/>
      <c r="Q918" s="541"/>
      <c r="R918" s="541"/>
      <c r="S918" s="541"/>
      <c r="T918" s="541"/>
      <c r="U918" s="541"/>
      <c r="V918" s="541"/>
      <c r="W918" s="541"/>
      <c r="X918" s="541"/>
      <c r="Y918" s="541"/>
      <c r="Z918" s="541"/>
    </row>
    <row r="919" spans="1:26" ht="12.75" customHeight="1" x14ac:dyDescent="0.2">
      <c r="A919" s="541"/>
      <c r="B919" s="541"/>
      <c r="C919" s="541"/>
      <c r="D919" s="600"/>
      <c r="E919" s="600"/>
      <c r="F919" s="541"/>
      <c r="G919" s="541"/>
      <c r="H919" s="541"/>
      <c r="I919" s="541"/>
      <c r="J919" s="541"/>
      <c r="K919" s="541"/>
      <c r="L919" s="541"/>
      <c r="M919" s="541"/>
      <c r="N919" s="541"/>
      <c r="O919" s="541"/>
      <c r="P919" s="541"/>
      <c r="Q919" s="541"/>
      <c r="R919" s="541"/>
      <c r="S919" s="541"/>
      <c r="T919" s="541"/>
      <c r="U919" s="541"/>
      <c r="V919" s="541"/>
      <c r="W919" s="541"/>
      <c r="X919" s="541"/>
      <c r="Y919" s="541"/>
      <c r="Z919" s="541"/>
    </row>
    <row r="920" spans="1:26" ht="12.75" customHeight="1" x14ac:dyDescent="0.2">
      <c r="A920" s="541"/>
      <c r="B920" s="541"/>
      <c r="C920" s="541"/>
      <c r="D920" s="600"/>
      <c r="E920" s="600"/>
      <c r="F920" s="541"/>
      <c r="G920" s="541"/>
      <c r="H920" s="541"/>
      <c r="I920" s="541"/>
      <c r="J920" s="541"/>
      <c r="K920" s="541"/>
      <c r="L920" s="541"/>
      <c r="M920" s="541"/>
      <c r="N920" s="541"/>
      <c r="O920" s="541"/>
      <c r="P920" s="541"/>
      <c r="Q920" s="541"/>
      <c r="R920" s="541"/>
      <c r="S920" s="541"/>
      <c r="T920" s="541"/>
      <c r="U920" s="541"/>
      <c r="V920" s="541"/>
      <c r="W920" s="541"/>
      <c r="X920" s="541"/>
      <c r="Y920" s="541"/>
      <c r="Z920" s="541"/>
    </row>
    <row r="921" spans="1:26" ht="12.75" customHeight="1" x14ac:dyDescent="0.2">
      <c r="A921" s="541"/>
      <c r="B921" s="541"/>
      <c r="C921" s="541"/>
      <c r="D921" s="600"/>
      <c r="E921" s="600"/>
      <c r="F921" s="541"/>
      <c r="G921" s="541"/>
      <c r="H921" s="541"/>
      <c r="I921" s="541"/>
      <c r="J921" s="541"/>
      <c r="K921" s="541"/>
      <c r="L921" s="541"/>
      <c r="M921" s="541"/>
      <c r="N921" s="541"/>
      <c r="O921" s="541"/>
      <c r="P921" s="541"/>
      <c r="Q921" s="541"/>
      <c r="R921" s="541"/>
      <c r="S921" s="541"/>
      <c r="T921" s="541"/>
      <c r="U921" s="541"/>
      <c r="V921" s="541"/>
      <c r="W921" s="541"/>
      <c r="X921" s="541"/>
      <c r="Y921" s="541"/>
      <c r="Z921" s="541"/>
    </row>
    <row r="922" spans="1:26" ht="12.75" customHeight="1" x14ac:dyDescent="0.2">
      <c r="A922" s="541"/>
      <c r="B922" s="541"/>
      <c r="C922" s="541"/>
      <c r="D922" s="600"/>
      <c r="E922" s="600"/>
      <c r="F922" s="541"/>
      <c r="G922" s="541"/>
      <c r="H922" s="541"/>
      <c r="I922" s="541"/>
      <c r="J922" s="541"/>
      <c r="K922" s="541"/>
      <c r="L922" s="541"/>
      <c r="M922" s="541"/>
      <c r="N922" s="541"/>
      <c r="O922" s="541"/>
      <c r="P922" s="541"/>
      <c r="Q922" s="541"/>
      <c r="R922" s="541"/>
      <c r="S922" s="541"/>
      <c r="T922" s="541"/>
      <c r="U922" s="541"/>
      <c r="V922" s="541"/>
      <c r="W922" s="541"/>
      <c r="X922" s="541"/>
      <c r="Y922" s="541"/>
      <c r="Z922" s="541"/>
    </row>
    <row r="923" spans="1:26" ht="12.75" customHeight="1" x14ac:dyDescent="0.2">
      <c r="A923" s="541"/>
      <c r="B923" s="541"/>
      <c r="C923" s="541"/>
      <c r="D923" s="600"/>
      <c r="E923" s="600"/>
      <c r="F923" s="541"/>
      <c r="G923" s="541"/>
      <c r="H923" s="541"/>
      <c r="I923" s="541"/>
      <c r="J923" s="541"/>
      <c r="K923" s="541"/>
      <c r="L923" s="541"/>
      <c r="M923" s="541"/>
      <c r="N923" s="541"/>
      <c r="O923" s="541"/>
      <c r="P923" s="541"/>
      <c r="Q923" s="541"/>
      <c r="R923" s="541"/>
      <c r="S923" s="541"/>
      <c r="T923" s="541"/>
      <c r="U923" s="541"/>
      <c r="V923" s="541"/>
      <c r="W923" s="541"/>
      <c r="X923" s="541"/>
      <c r="Y923" s="541"/>
      <c r="Z923" s="541"/>
    </row>
    <row r="924" spans="1:26" ht="12.75" customHeight="1" x14ac:dyDescent="0.2">
      <c r="A924" s="541"/>
      <c r="B924" s="541"/>
      <c r="C924" s="541"/>
      <c r="D924" s="600"/>
      <c r="E924" s="600"/>
      <c r="F924" s="541"/>
      <c r="G924" s="541"/>
      <c r="H924" s="541"/>
      <c r="I924" s="541"/>
      <c r="J924" s="541"/>
      <c r="K924" s="541"/>
      <c r="L924" s="541"/>
      <c r="M924" s="541"/>
      <c r="N924" s="541"/>
      <c r="O924" s="541"/>
      <c r="P924" s="541"/>
      <c r="Q924" s="541"/>
      <c r="R924" s="541"/>
      <c r="S924" s="541"/>
      <c r="T924" s="541"/>
      <c r="U924" s="541"/>
      <c r="V924" s="541"/>
      <c r="W924" s="541"/>
      <c r="X924" s="541"/>
      <c r="Y924" s="541"/>
      <c r="Z924" s="541"/>
    </row>
    <row r="925" spans="1:26" ht="12.75" customHeight="1" x14ac:dyDescent="0.2">
      <c r="A925" s="541"/>
      <c r="B925" s="541"/>
      <c r="C925" s="541"/>
      <c r="D925" s="600"/>
      <c r="E925" s="600"/>
      <c r="F925" s="541"/>
      <c r="G925" s="541"/>
      <c r="H925" s="541"/>
      <c r="I925" s="541"/>
      <c r="J925" s="541"/>
      <c r="K925" s="541"/>
      <c r="L925" s="541"/>
      <c r="M925" s="541"/>
      <c r="N925" s="541"/>
      <c r="O925" s="541"/>
      <c r="P925" s="541"/>
      <c r="Q925" s="541"/>
      <c r="R925" s="541"/>
      <c r="S925" s="541"/>
      <c r="T925" s="541"/>
      <c r="U925" s="541"/>
      <c r="V925" s="541"/>
      <c r="W925" s="541"/>
      <c r="X925" s="541"/>
      <c r="Y925" s="541"/>
      <c r="Z925" s="541"/>
    </row>
    <row r="926" spans="1:26" ht="12.75" customHeight="1" x14ac:dyDescent="0.2">
      <c r="A926" s="541"/>
      <c r="B926" s="541"/>
      <c r="C926" s="541"/>
      <c r="D926" s="600"/>
      <c r="E926" s="600"/>
      <c r="F926" s="541"/>
      <c r="G926" s="541"/>
      <c r="H926" s="541"/>
      <c r="I926" s="541"/>
      <c r="J926" s="541"/>
      <c r="K926" s="541"/>
      <c r="L926" s="541"/>
      <c r="M926" s="541"/>
      <c r="N926" s="541"/>
      <c r="O926" s="541"/>
      <c r="P926" s="541"/>
      <c r="Q926" s="541"/>
      <c r="R926" s="541"/>
      <c r="S926" s="541"/>
      <c r="T926" s="541"/>
      <c r="U926" s="541"/>
      <c r="V926" s="541"/>
      <c r="W926" s="541"/>
      <c r="X926" s="541"/>
      <c r="Y926" s="541"/>
      <c r="Z926" s="541"/>
    </row>
    <row r="927" spans="1:26" ht="12.75" customHeight="1" x14ac:dyDescent="0.2">
      <c r="A927" s="541"/>
      <c r="B927" s="541"/>
      <c r="C927" s="541"/>
      <c r="D927" s="600"/>
      <c r="E927" s="600"/>
      <c r="F927" s="541"/>
      <c r="G927" s="541"/>
      <c r="H927" s="541"/>
      <c r="I927" s="541"/>
      <c r="J927" s="541"/>
      <c r="K927" s="541"/>
      <c r="L927" s="541"/>
      <c r="M927" s="541"/>
      <c r="N927" s="541"/>
      <c r="O927" s="541"/>
      <c r="P927" s="541"/>
      <c r="Q927" s="541"/>
      <c r="R927" s="541"/>
      <c r="S927" s="541"/>
      <c r="T927" s="541"/>
      <c r="U927" s="541"/>
      <c r="V927" s="541"/>
      <c r="W927" s="541"/>
      <c r="X927" s="541"/>
      <c r="Y927" s="541"/>
      <c r="Z927" s="541"/>
    </row>
    <row r="928" spans="1:26" ht="12.75" customHeight="1" x14ac:dyDescent="0.2">
      <c r="A928" s="541"/>
      <c r="B928" s="541"/>
      <c r="C928" s="541"/>
      <c r="D928" s="600"/>
      <c r="E928" s="600"/>
      <c r="F928" s="541"/>
      <c r="G928" s="541"/>
      <c r="H928" s="541"/>
      <c r="I928" s="541"/>
      <c r="J928" s="541"/>
      <c r="K928" s="541"/>
      <c r="L928" s="541"/>
      <c r="M928" s="541"/>
      <c r="N928" s="541"/>
      <c r="O928" s="541"/>
      <c r="P928" s="541"/>
      <c r="Q928" s="541"/>
      <c r="R928" s="541"/>
      <c r="S928" s="541"/>
      <c r="T928" s="541"/>
      <c r="U928" s="541"/>
      <c r="V928" s="541"/>
      <c r="W928" s="541"/>
      <c r="X928" s="541"/>
      <c r="Y928" s="541"/>
      <c r="Z928" s="541"/>
    </row>
    <row r="929" spans="1:26" ht="12.75" customHeight="1" x14ac:dyDescent="0.2">
      <c r="A929" s="541"/>
      <c r="B929" s="541"/>
      <c r="C929" s="541"/>
      <c r="D929" s="600"/>
      <c r="E929" s="600"/>
      <c r="F929" s="541"/>
      <c r="G929" s="541"/>
      <c r="H929" s="541"/>
      <c r="I929" s="541"/>
      <c r="J929" s="541"/>
      <c r="K929" s="541"/>
      <c r="L929" s="541"/>
      <c r="M929" s="541"/>
      <c r="N929" s="541"/>
      <c r="O929" s="541"/>
      <c r="P929" s="541"/>
      <c r="Q929" s="541"/>
      <c r="R929" s="541"/>
      <c r="S929" s="541"/>
      <c r="T929" s="541"/>
      <c r="U929" s="541"/>
      <c r="V929" s="541"/>
      <c r="W929" s="541"/>
      <c r="X929" s="541"/>
      <c r="Y929" s="541"/>
      <c r="Z929" s="541"/>
    </row>
    <row r="930" spans="1:26" ht="12.75" customHeight="1" x14ac:dyDescent="0.2">
      <c r="A930" s="541"/>
      <c r="B930" s="541"/>
      <c r="C930" s="541"/>
      <c r="D930" s="600"/>
      <c r="E930" s="600"/>
      <c r="F930" s="541"/>
      <c r="G930" s="541"/>
      <c r="H930" s="541"/>
      <c r="I930" s="541"/>
      <c r="J930" s="541"/>
      <c r="K930" s="541"/>
      <c r="L930" s="541"/>
      <c r="M930" s="541"/>
      <c r="N930" s="541"/>
      <c r="O930" s="541"/>
      <c r="P930" s="541"/>
      <c r="Q930" s="541"/>
      <c r="R930" s="541"/>
      <c r="S930" s="541"/>
      <c r="T930" s="541"/>
      <c r="U930" s="541"/>
      <c r="V930" s="541"/>
      <c r="W930" s="541"/>
      <c r="X930" s="541"/>
      <c r="Y930" s="541"/>
      <c r="Z930" s="541"/>
    </row>
    <row r="931" spans="1:26" ht="12.75" customHeight="1" x14ac:dyDescent="0.2">
      <c r="A931" s="541"/>
      <c r="B931" s="541"/>
      <c r="C931" s="541"/>
      <c r="D931" s="600"/>
      <c r="E931" s="600"/>
      <c r="F931" s="541"/>
      <c r="G931" s="541"/>
      <c r="H931" s="541"/>
      <c r="I931" s="541"/>
      <c r="J931" s="541"/>
      <c r="K931" s="541"/>
      <c r="L931" s="541"/>
      <c r="M931" s="541"/>
      <c r="N931" s="541"/>
      <c r="O931" s="541"/>
      <c r="P931" s="541"/>
      <c r="Q931" s="541"/>
      <c r="R931" s="541"/>
      <c r="S931" s="541"/>
      <c r="T931" s="541"/>
      <c r="U931" s="541"/>
      <c r="V931" s="541"/>
      <c r="W931" s="541"/>
      <c r="X931" s="541"/>
      <c r="Y931" s="541"/>
      <c r="Z931" s="541"/>
    </row>
    <row r="932" spans="1:26" ht="12.75" customHeight="1" x14ac:dyDescent="0.2">
      <c r="A932" s="541"/>
      <c r="B932" s="541"/>
      <c r="C932" s="541"/>
      <c r="D932" s="600"/>
      <c r="E932" s="600"/>
      <c r="F932" s="541"/>
      <c r="G932" s="541"/>
      <c r="H932" s="541"/>
      <c r="I932" s="541"/>
      <c r="J932" s="541"/>
      <c r="K932" s="541"/>
      <c r="L932" s="541"/>
      <c r="M932" s="541"/>
      <c r="N932" s="541"/>
      <c r="O932" s="541"/>
      <c r="P932" s="541"/>
      <c r="Q932" s="541"/>
      <c r="R932" s="541"/>
      <c r="S932" s="541"/>
      <c r="T932" s="541"/>
      <c r="U932" s="541"/>
      <c r="V932" s="541"/>
      <c r="W932" s="541"/>
      <c r="X932" s="541"/>
      <c r="Y932" s="541"/>
      <c r="Z932" s="541"/>
    </row>
    <row r="933" spans="1:26" ht="12.75" customHeight="1" x14ac:dyDescent="0.2">
      <c r="A933" s="541"/>
      <c r="B933" s="541"/>
      <c r="C933" s="541"/>
      <c r="D933" s="600"/>
      <c r="E933" s="600"/>
      <c r="F933" s="541"/>
      <c r="G933" s="541"/>
      <c r="H933" s="541"/>
      <c r="I933" s="541"/>
      <c r="J933" s="541"/>
      <c r="K933" s="541"/>
      <c r="L933" s="541"/>
      <c r="M933" s="541"/>
      <c r="N933" s="541"/>
      <c r="O933" s="541"/>
      <c r="P933" s="541"/>
      <c r="Q933" s="541"/>
      <c r="R933" s="541"/>
      <c r="S933" s="541"/>
      <c r="T933" s="541"/>
      <c r="U933" s="541"/>
      <c r="V933" s="541"/>
      <c r="W933" s="541"/>
      <c r="X933" s="541"/>
      <c r="Y933" s="541"/>
      <c r="Z933" s="541"/>
    </row>
    <row r="934" spans="1:26" ht="12.75" customHeight="1" x14ac:dyDescent="0.2">
      <c r="A934" s="541"/>
      <c r="B934" s="541"/>
      <c r="C934" s="541"/>
      <c r="D934" s="600"/>
      <c r="E934" s="600"/>
      <c r="F934" s="541"/>
      <c r="G934" s="541"/>
      <c r="H934" s="541"/>
      <c r="I934" s="541"/>
      <c r="J934" s="541"/>
      <c r="K934" s="541"/>
      <c r="L934" s="541"/>
      <c r="M934" s="541"/>
      <c r="N934" s="541"/>
      <c r="O934" s="541"/>
      <c r="P934" s="541"/>
      <c r="Q934" s="541"/>
      <c r="R934" s="541"/>
      <c r="S934" s="541"/>
      <c r="T934" s="541"/>
      <c r="U934" s="541"/>
      <c r="V934" s="541"/>
      <c r="W934" s="541"/>
      <c r="X934" s="541"/>
      <c r="Y934" s="541"/>
      <c r="Z934" s="541"/>
    </row>
    <row r="935" spans="1:26" ht="12.75" customHeight="1" x14ac:dyDescent="0.2">
      <c r="A935" s="541"/>
      <c r="B935" s="541"/>
      <c r="C935" s="541"/>
      <c r="D935" s="600"/>
      <c r="E935" s="600"/>
      <c r="F935" s="541"/>
      <c r="G935" s="541"/>
      <c r="H935" s="541"/>
      <c r="I935" s="541"/>
      <c r="J935" s="541"/>
      <c r="K935" s="541"/>
      <c r="L935" s="541"/>
      <c r="M935" s="541"/>
      <c r="N935" s="541"/>
      <c r="O935" s="541"/>
      <c r="P935" s="541"/>
      <c r="Q935" s="541"/>
      <c r="R935" s="541"/>
      <c r="S935" s="541"/>
      <c r="T935" s="541"/>
      <c r="U935" s="541"/>
      <c r="V935" s="541"/>
      <c r="W935" s="541"/>
      <c r="X935" s="541"/>
      <c r="Y935" s="541"/>
      <c r="Z935" s="541"/>
    </row>
    <row r="936" spans="1:26" ht="12.75" customHeight="1" x14ac:dyDescent="0.2">
      <c r="A936" s="541"/>
      <c r="B936" s="541"/>
      <c r="C936" s="541"/>
      <c r="D936" s="600"/>
      <c r="E936" s="600"/>
      <c r="F936" s="541"/>
      <c r="G936" s="541"/>
      <c r="H936" s="541"/>
      <c r="I936" s="541"/>
      <c r="J936" s="541"/>
      <c r="K936" s="541"/>
      <c r="L936" s="541"/>
      <c r="M936" s="541"/>
      <c r="N936" s="541"/>
      <c r="O936" s="541"/>
      <c r="P936" s="541"/>
      <c r="Q936" s="541"/>
      <c r="R936" s="541"/>
      <c r="S936" s="541"/>
      <c r="T936" s="541"/>
      <c r="U936" s="541"/>
      <c r="V936" s="541"/>
      <c r="W936" s="541"/>
      <c r="X936" s="541"/>
      <c r="Y936" s="541"/>
      <c r="Z936" s="541"/>
    </row>
    <row r="937" spans="1:26" ht="12.75" customHeight="1" x14ac:dyDescent="0.2">
      <c r="A937" s="541"/>
      <c r="B937" s="541"/>
      <c r="C937" s="541"/>
      <c r="D937" s="600"/>
      <c r="E937" s="600"/>
      <c r="F937" s="541"/>
      <c r="G937" s="541"/>
      <c r="H937" s="541"/>
      <c r="I937" s="541"/>
      <c r="J937" s="541"/>
      <c r="K937" s="541"/>
      <c r="L937" s="541"/>
      <c r="M937" s="541"/>
      <c r="N937" s="541"/>
      <c r="O937" s="541"/>
      <c r="P937" s="541"/>
      <c r="Q937" s="541"/>
      <c r="R937" s="541"/>
      <c r="S937" s="541"/>
      <c r="T937" s="541"/>
      <c r="U937" s="541"/>
      <c r="V937" s="541"/>
      <c r="W937" s="541"/>
      <c r="X937" s="541"/>
      <c r="Y937" s="541"/>
      <c r="Z937" s="541"/>
    </row>
    <row r="938" spans="1:26" ht="12.75" customHeight="1" x14ac:dyDescent="0.2">
      <c r="A938" s="541"/>
      <c r="B938" s="541"/>
      <c r="C938" s="541"/>
      <c r="D938" s="600"/>
      <c r="E938" s="600"/>
      <c r="F938" s="541"/>
      <c r="G938" s="541"/>
      <c r="H938" s="541"/>
      <c r="I938" s="541"/>
      <c r="J938" s="541"/>
      <c r="K938" s="541"/>
      <c r="L938" s="541"/>
      <c r="M938" s="541"/>
      <c r="N938" s="541"/>
      <c r="O938" s="541"/>
      <c r="P938" s="541"/>
      <c r="Q938" s="541"/>
      <c r="R938" s="541"/>
      <c r="S938" s="541"/>
      <c r="T938" s="541"/>
      <c r="U938" s="541"/>
      <c r="V938" s="541"/>
      <c r="W938" s="541"/>
      <c r="X938" s="541"/>
      <c r="Y938" s="541"/>
      <c r="Z938" s="541"/>
    </row>
    <row r="939" spans="1:26" ht="12.75" customHeight="1" x14ac:dyDescent="0.2">
      <c r="A939" s="541"/>
      <c r="B939" s="541"/>
      <c r="C939" s="541"/>
      <c r="D939" s="600"/>
      <c r="E939" s="600"/>
      <c r="F939" s="541"/>
      <c r="G939" s="541"/>
      <c r="H939" s="541"/>
      <c r="I939" s="541"/>
      <c r="J939" s="541"/>
      <c r="K939" s="541"/>
      <c r="L939" s="541"/>
      <c r="M939" s="541"/>
      <c r="N939" s="541"/>
      <c r="O939" s="541"/>
      <c r="P939" s="541"/>
      <c r="Q939" s="541"/>
      <c r="R939" s="541"/>
      <c r="S939" s="541"/>
      <c r="T939" s="541"/>
      <c r="U939" s="541"/>
      <c r="V939" s="541"/>
      <c r="W939" s="541"/>
      <c r="X939" s="541"/>
      <c r="Y939" s="541"/>
      <c r="Z939" s="541"/>
    </row>
    <row r="940" spans="1:26" ht="12.75" customHeight="1" x14ac:dyDescent="0.2">
      <c r="A940" s="541"/>
      <c r="B940" s="541"/>
      <c r="C940" s="541"/>
      <c r="D940" s="600"/>
      <c r="E940" s="600"/>
      <c r="F940" s="541"/>
      <c r="G940" s="541"/>
      <c r="H940" s="541"/>
      <c r="I940" s="541"/>
      <c r="J940" s="541"/>
      <c r="K940" s="541"/>
      <c r="L940" s="541"/>
      <c r="M940" s="541"/>
      <c r="N940" s="541"/>
      <c r="O940" s="541"/>
      <c r="P940" s="541"/>
      <c r="Q940" s="541"/>
      <c r="R940" s="541"/>
      <c r="S940" s="541"/>
      <c r="T940" s="541"/>
      <c r="U940" s="541"/>
      <c r="V940" s="541"/>
      <c r="W940" s="541"/>
      <c r="X940" s="541"/>
      <c r="Y940" s="541"/>
      <c r="Z940" s="541"/>
    </row>
    <row r="941" spans="1:26" ht="12.75" customHeight="1" x14ac:dyDescent="0.2">
      <c r="A941" s="541"/>
      <c r="B941" s="541"/>
      <c r="C941" s="541"/>
      <c r="D941" s="600"/>
      <c r="E941" s="600"/>
      <c r="F941" s="541"/>
      <c r="G941" s="541"/>
      <c r="H941" s="541"/>
      <c r="I941" s="541"/>
      <c r="J941" s="541"/>
      <c r="K941" s="541"/>
      <c r="L941" s="541"/>
      <c r="M941" s="541"/>
      <c r="N941" s="541"/>
      <c r="O941" s="541"/>
      <c r="P941" s="541"/>
      <c r="Q941" s="541"/>
      <c r="R941" s="541"/>
      <c r="S941" s="541"/>
      <c r="T941" s="541"/>
      <c r="U941" s="541"/>
      <c r="V941" s="541"/>
      <c r="W941" s="541"/>
      <c r="X941" s="541"/>
      <c r="Y941" s="541"/>
      <c r="Z941" s="541"/>
    </row>
    <row r="942" spans="1:26" ht="12.75" customHeight="1" x14ac:dyDescent="0.2">
      <c r="A942" s="541"/>
      <c r="B942" s="541"/>
      <c r="C942" s="541"/>
      <c r="D942" s="600"/>
      <c r="E942" s="600"/>
      <c r="F942" s="541"/>
      <c r="G942" s="541"/>
      <c r="H942" s="541"/>
      <c r="I942" s="541"/>
      <c r="J942" s="541"/>
      <c r="K942" s="541"/>
      <c r="L942" s="541"/>
      <c r="M942" s="541"/>
      <c r="N942" s="541"/>
      <c r="O942" s="541"/>
      <c r="P942" s="541"/>
      <c r="Q942" s="541"/>
      <c r="R942" s="541"/>
      <c r="S942" s="541"/>
      <c r="T942" s="541"/>
      <c r="U942" s="541"/>
      <c r="V942" s="541"/>
      <c r="W942" s="541"/>
      <c r="X942" s="541"/>
      <c r="Y942" s="541"/>
      <c r="Z942" s="541"/>
    </row>
    <row r="943" spans="1:26" ht="12.75" customHeight="1" x14ac:dyDescent="0.2">
      <c r="A943" s="541"/>
      <c r="B943" s="541"/>
      <c r="C943" s="541"/>
      <c r="D943" s="600"/>
      <c r="E943" s="600"/>
      <c r="F943" s="541"/>
      <c r="G943" s="541"/>
      <c r="H943" s="541"/>
      <c r="I943" s="541"/>
      <c r="J943" s="541"/>
      <c r="K943" s="541"/>
      <c r="L943" s="541"/>
      <c r="M943" s="541"/>
      <c r="N943" s="541"/>
      <c r="O943" s="541"/>
      <c r="P943" s="541"/>
      <c r="Q943" s="541"/>
      <c r="R943" s="541"/>
      <c r="S943" s="541"/>
      <c r="T943" s="541"/>
      <c r="U943" s="541"/>
      <c r="V943" s="541"/>
      <c r="W943" s="541"/>
      <c r="X943" s="541"/>
      <c r="Y943" s="541"/>
      <c r="Z943" s="541"/>
    </row>
    <row r="944" spans="1:26" ht="12.75" customHeight="1" x14ac:dyDescent="0.2">
      <c r="A944" s="541"/>
      <c r="B944" s="541"/>
      <c r="C944" s="541"/>
      <c r="D944" s="600"/>
      <c r="E944" s="600"/>
      <c r="F944" s="541"/>
      <c r="G944" s="541"/>
      <c r="H944" s="541"/>
      <c r="I944" s="541"/>
      <c r="J944" s="541"/>
      <c r="K944" s="541"/>
      <c r="L944" s="541"/>
      <c r="M944" s="541"/>
      <c r="N944" s="541"/>
      <c r="O944" s="541"/>
      <c r="P944" s="541"/>
      <c r="Q944" s="541"/>
      <c r="R944" s="541"/>
      <c r="S944" s="541"/>
      <c r="T944" s="541"/>
      <c r="U944" s="541"/>
      <c r="V944" s="541"/>
      <c r="W944" s="541"/>
      <c r="X944" s="541"/>
      <c r="Y944" s="541"/>
      <c r="Z944" s="541"/>
    </row>
    <row r="945" spans="1:26" ht="12.75" customHeight="1" x14ac:dyDescent="0.2">
      <c r="A945" s="541"/>
      <c r="B945" s="541"/>
      <c r="C945" s="541"/>
      <c r="D945" s="600"/>
      <c r="E945" s="600"/>
      <c r="F945" s="541"/>
      <c r="G945" s="541"/>
      <c r="H945" s="541"/>
      <c r="I945" s="541"/>
      <c r="J945" s="541"/>
      <c r="K945" s="541"/>
      <c r="L945" s="541"/>
      <c r="M945" s="541"/>
      <c r="N945" s="541"/>
      <c r="O945" s="541"/>
      <c r="P945" s="541"/>
      <c r="Q945" s="541"/>
      <c r="R945" s="541"/>
      <c r="S945" s="541"/>
      <c r="T945" s="541"/>
      <c r="U945" s="541"/>
      <c r="V945" s="541"/>
      <c r="W945" s="541"/>
      <c r="X945" s="541"/>
      <c r="Y945" s="541"/>
      <c r="Z945" s="541"/>
    </row>
    <row r="946" spans="1:26" ht="12.75" customHeight="1" x14ac:dyDescent="0.2">
      <c r="A946" s="541"/>
      <c r="B946" s="541"/>
      <c r="C946" s="541"/>
      <c r="D946" s="600"/>
      <c r="E946" s="600"/>
      <c r="F946" s="541"/>
      <c r="G946" s="541"/>
      <c r="H946" s="541"/>
      <c r="I946" s="541"/>
      <c r="J946" s="541"/>
      <c r="K946" s="541"/>
      <c r="L946" s="541"/>
      <c r="M946" s="541"/>
      <c r="N946" s="541"/>
      <c r="O946" s="541"/>
      <c r="P946" s="541"/>
      <c r="Q946" s="541"/>
      <c r="R946" s="541"/>
      <c r="S946" s="541"/>
      <c r="T946" s="541"/>
      <c r="U946" s="541"/>
      <c r="V946" s="541"/>
      <c r="W946" s="541"/>
      <c r="X946" s="541"/>
      <c r="Y946" s="541"/>
      <c r="Z946" s="541"/>
    </row>
    <row r="947" spans="1:26" ht="12.75" customHeight="1" x14ac:dyDescent="0.2">
      <c r="A947" s="541"/>
      <c r="B947" s="541"/>
      <c r="C947" s="541"/>
      <c r="D947" s="600"/>
      <c r="E947" s="600"/>
      <c r="F947" s="541"/>
      <c r="G947" s="541"/>
      <c r="H947" s="541"/>
      <c r="I947" s="541"/>
      <c r="J947" s="541"/>
      <c r="K947" s="541"/>
      <c r="L947" s="541"/>
      <c r="M947" s="541"/>
      <c r="N947" s="541"/>
      <c r="O947" s="541"/>
      <c r="P947" s="541"/>
      <c r="Q947" s="541"/>
      <c r="R947" s="541"/>
      <c r="S947" s="541"/>
      <c r="T947" s="541"/>
      <c r="U947" s="541"/>
      <c r="V947" s="541"/>
      <c r="W947" s="541"/>
      <c r="X947" s="541"/>
      <c r="Y947" s="541"/>
      <c r="Z947" s="541"/>
    </row>
    <row r="948" spans="1:26" ht="12.75" customHeight="1" x14ac:dyDescent="0.2">
      <c r="A948" s="541"/>
      <c r="B948" s="541"/>
      <c r="C948" s="541"/>
      <c r="D948" s="600"/>
      <c r="E948" s="600"/>
      <c r="F948" s="541"/>
      <c r="G948" s="541"/>
      <c r="H948" s="541"/>
      <c r="I948" s="541"/>
      <c r="J948" s="541"/>
      <c r="K948" s="541"/>
      <c r="L948" s="541"/>
      <c r="M948" s="541"/>
      <c r="N948" s="541"/>
      <c r="O948" s="541"/>
      <c r="P948" s="541"/>
      <c r="Q948" s="541"/>
      <c r="R948" s="541"/>
      <c r="S948" s="541"/>
      <c r="T948" s="541"/>
      <c r="U948" s="541"/>
      <c r="V948" s="541"/>
      <c r="W948" s="541"/>
      <c r="X948" s="541"/>
      <c r="Y948" s="541"/>
      <c r="Z948" s="541"/>
    </row>
    <row r="949" spans="1:26" ht="12.75" customHeight="1" x14ac:dyDescent="0.2">
      <c r="A949" s="541"/>
      <c r="B949" s="541"/>
      <c r="C949" s="541"/>
      <c r="D949" s="600"/>
      <c r="E949" s="600"/>
      <c r="F949" s="541"/>
      <c r="G949" s="541"/>
      <c r="H949" s="541"/>
      <c r="I949" s="541"/>
      <c r="J949" s="541"/>
      <c r="K949" s="541"/>
      <c r="L949" s="541"/>
      <c r="M949" s="541"/>
      <c r="N949" s="541"/>
      <c r="O949" s="541"/>
      <c r="P949" s="541"/>
      <c r="Q949" s="541"/>
      <c r="R949" s="541"/>
      <c r="S949" s="541"/>
      <c r="T949" s="541"/>
      <c r="U949" s="541"/>
      <c r="V949" s="541"/>
      <c r="W949" s="541"/>
      <c r="X949" s="541"/>
      <c r="Y949" s="541"/>
      <c r="Z949" s="541"/>
    </row>
    <row r="950" spans="1:26" ht="12.75" customHeight="1" x14ac:dyDescent="0.2">
      <c r="A950" s="541"/>
      <c r="B950" s="541"/>
      <c r="C950" s="541"/>
      <c r="D950" s="600"/>
      <c r="E950" s="600"/>
      <c r="F950" s="541"/>
      <c r="G950" s="541"/>
      <c r="H950" s="541"/>
      <c r="I950" s="541"/>
      <c r="J950" s="541"/>
      <c r="K950" s="541"/>
      <c r="L950" s="541"/>
      <c r="M950" s="541"/>
      <c r="N950" s="541"/>
      <c r="O950" s="541"/>
      <c r="P950" s="541"/>
      <c r="Q950" s="541"/>
      <c r="R950" s="541"/>
      <c r="S950" s="541"/>
      <c r="T950" s="541"/>
      <c r="U950" s="541"/>
      <c r="V950" s="541"/>
      <c r="W950" s="541"/>
      <c r="X950" s="541"/>
      <c r="Y950" s="541"/>
      <c r="Z950" s="541"/>
    </row>
    <row r="951" spans="1:26" ht="12.75" customHeight="1" x14ac:dyDescent="0.2">
      <c r="A951" s="541"/>
      <c r="B951" s="541"/>
      <c r="C951" s="541"/>
      <c r="D951" s="600"/>
      <c r="E951" s="600"/>
      <c r="F951" s="541"/>
      <c r="G951" s="541"/>
      <c r="H951" s="541"/>
      <c r="I951" s="541"/>
      <c r="J951" s="541"/>
      <c r="K951" s="541"/>
      <c r="L951" s="541"/>
      <c r="M951" s="541"/>
      <c r="N951" s="541"/>
      <c r="O951" s="541"/>
      <c r="P951" s="541"/>
      <c r="Q951" s="541"/>
      <c r="R951" s="541"/>
      <c r="S951" s="541"/>
      <c r="T951" s="541"/>
      <c r="U951" s="541"/>
      <c r="V951" s="541"/>
      <c r="W951" s="541"/>
      <c r="X951" s="541"/>
      <c r="Y951" s="541"/>
      <c r="Z951" s="541"/>
    </row>
    <row r="952" spans="1:26" ht="12.75" customHeight="1" x14ac:dyDescent="0.2">
      <c r="A952" s="541"/>
      <c r="B952" s="541"/>
      <c r="C952" s="541"/>
      <c r="D952" s="600"/>
      <c r="E952" s="600"/>
      <c r="F952" s="541"/>
      <c r="G952" s="541"/>
      <c r="H952" s="541"/>
      <c r="I952" s="541"/>
      <c r="J952" s="541"/>
      <c r="K952" s="541"/>
      <c r="L952" s="541"/>
      <c r="M952" s="541"/>
      <c r="N952" s="541"/>
      <c r="O952" s="541"/>
      <c r="P952" s="541"/>
      <c r="Q952" s="541"/>
      <c r="R952" s="541"/>
      <c r="S952" s="541"/>
      <c r="T952" s="541"/>
      <c r="U952" s="541"/>
      <c r="V952" s="541"/>
      <c r="W952" s="541"/>
      <c r="X952" s="541"/>
      <c r="Y952" s="541"/>
      <c r="Z952" s="541"/>
    </row>
    <row r="953" spans="1:26" ht="12.75" customHeight="1" x14ac:dyDescent="0.2">
      <c r="A953" s="541"/>
      <c r="B953" s="541"/>
      <c r="C953" s="541"/>
      <c r="D953" s="600"/>
      <c r="E953" s="600"/>
      <c r="F953" s="541"/>
      <c r="G953" s="541"/>
      <c r="H953" s="541"/>
      <c r="I953" s="541"/>
      <c r="J953" s="541"/>
      <c r="K953" s="541"/>
      <c r="L953" s="541"/>
      <c r="M953" s="541"/>
      <c r="N953" s="541"/>
      <c r="O953" s="541"/>
      <c r="P953" s="541"/>
      <c r="Q953" s="541"/>
      <c r="R953" s="541"/>
      <c r="S953" s="541"/>
      <c r="T953" s="541"/>
      <c r="U953" s="541"/>
      <c r="V953" s="541"/>
      <c r="W953" s="541"/>
      <c r="X953" s="541"/>
      <c r="Y953" s="541"/>
      <c r="Z953" s="541"/>
    </row>
    <row r="954" spans="1:26" ht="12.75" customHeight="1" x14ac:dyDescent="0.2">
      <c r="A954" s="541"/>
      <c r="B954" s="541"/>
      <c r="C954" s="541"/>
      <c r="D954" s="600"/>
      <c r="E954" s="600"/>
      <c r="F954" s="541"/>
      <c r="G954" s="541"/>
      <c r="H954" s="541"/>
      <c r="I954" s="541"/>
      <c r="J954" s="541"/>
      <c r="K954" s="541"/>
      <c r="L954" s="541"/>
      <c r="M954" s="541"/>
      <c r="N954" s="541"/>
      <c r="O954" s="541"/>
      <c r="P954" s="541"/>
      <c r="Q954" s="541"/>
      <c r="R954" s="541"/>
      <c r="S954" s="541"/>
      <c r="T954" s="541"/>
      <c r="U954" s="541"/>
      <c r="V954" s="541"/>
      <c r="W954" s="541"/>
      <c r="X954" s="541"/>
      <c r="Y954" s="541"/>
      <c r="Z954" s="541"/>
    </row>
    <row r="955" spans="1:26" ht="12.75" customHeight="1" x14ac:dyDescent="0.2">
      <c r="A955" s="541"/>
      <c r="B955" s="541"/>
      <c r="C955" s="541"/>
      <c r="D955" s="600"/>
      <c r="E955" s="600"/>
      <c r="F955" s="541"/>
      <c r="G955" s="541"/>
      <c r="H955" s="541"/>
      <c r="I955" s="541"/>
      <c r="J955" s="541"/>
      <c r="K955" s="541"/>
      <c r="L955" s="541"/>
      <c r="M955" s="541"/>
      <c r="N955" s="541"/>
      <c r="O955" s="541"/>
      <c r="P955" s="541"/>
      <c r="Q955" s="541"/>
      <c r="R955" s="541"/>
      <c r="S955" s="541"/>
      <c r="T955" s="541"/>
      <c r="U955" s="541"/>
      <c r="V955" s="541"/>
      <c r="W955" s="541"/>
      <c r="X955" s="541"/>
      <c r="Y955" s="541"/>
      <c r="Z955" s="541"/>
    </row>
    <row r="956" spans="1:26" ht="12.75" customHeight="1" x14ac:dyDescent="0.2">
      <c r="A956" s="541"/>
      <c r="B956" s="541"/>
      <c r="C956" s="541"/>
      <c r="D956" s="600"/>
      <c r="E956" s="600"/>
      <c r="F956" s="541"/>
      <c r="G956" s="541"/>
      <c r="H956" s="541"/>
      <c r="I956" s="541"/>
      <c r="J956" s="541"/>
      <c r="K956" s="541"/>
      <c r="L956" s="541"/>
      <c r="M956" s="541"/>
      <c r="N956" s="541"/>
      <c r="O956" s="541"/>
      <c r="P956" s="541"/>
      <c r="Q956" s="541"/>
      <c r="R956" s="541"/>
      <c r="S956" s="541"/>
      <c r="T956" s="541"/>
      <c r="U956" s="541"/>
      <c r="V956" s="541"/>
      <c r="W956" s="541"/>
      <c r="X956" s="541"/>
      <c r="Y956" s="541"/>
      <c r="Z956" s="541"/>
    </row>
    <row r="957" spans="1:26" ht="12.75" customHeight="1" x14ac:dyDescent="0.2">
      <c r="A957" s="541"/>
      <c r="B957" s="541"/>
      <c r="C957" s="541"/>
      <c r="D957" s="600"/>
      <c r="E957" s="600"/>
      <c r="F957" s="541"/>
      <c r="G957" s="541"/>
      <c r="H957" s="541"/>
      <c r="I957" s="541"/>
      <c r="J957" s="541"/>
      <c r="K957" s="541"/>
      <c r="L957" s="541"/>
      <c r="M957" s="541"/>
      <c r="N957" s="541"/>
      <c r="O957" s="541"/>
      <c r="P957" s="541"/>
      <c r="Q957" s="541"/>
      <c r="R957" s="541"/>
      <c r="S957" s="541"/>
      <c r="T957" s="541"/>
      <c r="U957" s="541"/>
      <c r="V957" s="541"/>
      <c r="W957" s="541"/>
      <c r="X957" s="541"/>
      <c r="Y957" s="541"/>
      <c r="Z957" s="541"/>
    </row>
    <row r="958" spans="1:26" ht="12.75" customHeight="1" x14ac:dyDescent="0.2">
      <c r="A958" s="541"/>
      <c r="B958" s="541"/>
      <c r="C958" s="541"/>
      <c r="D958" s="600"/>
      <c r="E958" s="600"/>
      <c r="F958" s="541"/>
      <c r="G958" s="541"/>
      <c r="H958" s="541"/>
      <c r="I958" s="541"/>
      <c r="J958" s="541"/>
      <c r="K958" s="541"/>
      <c r="L958" s="541"/>
      <c r="M958" s="541"/>
      <c r="N958" s="541"/>
      <c r="O958" s="541"/>
      <c r="P958" s="541"/>
      <c r="Q958" s="541"/>
      <c r="R958" s="541"/>
      <c r="S958" s="541"/>
      <c r="T958" s="541"/>
      <c r="U958" s="541"/>
      <c r="V958" s="541"/>
      <c r="W958" s="541"/>
      <c r="X958" s="541"/>
      <c r="Y958" s="541"/>
      <c r="Z958" s="541"/>
    </row>
    <row r="959" spans="1:26" ht="12.75" customHeight="1" x14ac:dyDescent="0.2">
      <c r="A959" s="541"/>
      <c r="B959" s="541"/>
      <c r="C959" s="541"/>
      <c r="D959" s="600"/>
      <c r="E959" s="600"/>
      <c r="F959" s="541"/>
      <c r="G959" s="541"/>
      <c r="H959" s="541"/>
      <c r="I959" s="541"/>
      <c r="J959" s="541"/>
      <c r="K959" s="541"/>
      <c r="L959" s="541"/>
      <c r="M959" s="541"/>
      <c r="N959" s="541"/>
      <c r="O959" s="541"/>
      <c r="P959" s="541"/>
      <c r="Q959" s="541"/>
      <c r="R959" s="541"/>
      <c r="S959" s="541"/>
      <c r="T959" s="541"/>
      <c r="U959" s="541"/>
      <c r="V959" s="541"/>
      <c r="W959" s="541"/>
      <c r="X959" s="541"/>
      <c r="Y959" s="541"/>
      <c r="Z959" s="541"/>
    </row>
    <row r="960" spans="1:26" ht="12.75" customHeight="1" x14ac:dyDescent="0.2">
      <c r="A960" s="541"/>
      <c r="B960" s="541"/>
      <c r="C960" s="541"/>
      <c r="D960" s="600"/>
      <c r="E960" s="600"/>
      <c r="F960" s="541"/>
      <c r="G960" s="541"/>
      <c r="H960" s="541"/>
      <c r="I960" s="541"/>
      <c r="J960" s="541"/>
      <c r="K960" s="541"/>
      <c r="L960" s="541"/>
      <c r="M960" s="541"/>
      <c r="N960" s="541"/>
      <c r="O960" s="541"/>
      <c r="P960" s="541"/>
      <c r="Q960" s="541"/>
      <c r="R960" s="541"/>
      <c r="S960" s="541"/>
      <c r="T960" s="541"/>
      <c r="U960" s="541"/>
      <c r="V960" s="541"/>
      <c r="W960" s="541"/>
      <c r="X960" s="541"/>
      <c r="Y960" s="541"/>
      <c r="Z960" s="541"/>
    </row>
    <row r="961" spans="1:26" ht="12.75" customHeight="1" x14ac:dyDescent="0.2">
      <c r="A961" s="541"/>
      <c r="B961" s="541"/>
      <c r="C961" s="541"/>
      <c r="D961" s="600"/>
      <c r="E961" s="600"/>
      <c r="F961" s="541"/>
      <c r="G961" s="541"/>
      <c r="H961" s="541"/>
      <c r="I961" s="541"/>
      <c r="J961" s="541"/>
      <c r="K961" s="541"/>
      <c r="L961" s="541"/>
      <c r="M961" s="541"/>
      <c r="N961" s="541"/>
      <c r="O961" s="541"/>
      <c r="P961" s="541"/>
      <c r="Q961" s="541"/>
      <c r="R961" s="541"/>
      <c r="S961" s="541"/>
      <c r="T961" s="541"/>
      <c r="U961" s="541"/>
      <c r="V961" s="541"/>
      <c r="W961" s="541"/>
      <c r="X961" s="541"/>
      <c r="Y961" s="541"/>
      <c r="Z961" s="541"/>
    </row>
    <row r="962" spans="1:26" ht="12.75" customHeight="1" x14ac:dyDescent="0.2">
      <c r="A962" s="541"/>
      <c r="B962" s="541"/>
      <c r="C962" s="541"/>
      <c r="D962" s="600"/>
      <c r="E962" s="600"/>
      <c r="F962" s="541"/>
      <c r="G962" s="541"/>
      <c r="H962" s="541"/>
      <c r="I962" s="541"/>
      <c r="J962" s="541"/>
      <c r="K962" s="541"/>
      <c r="L962" s="541"/>
      <c r="M962" s="541"/>
      <c r="N962" s="541"/>
      <c r="O962" s="541"/>
      <c r="P962" s="541"/>
      <c r="Q962" s="541"/>
      <c r="R962" s="541"/>
      <c r="S962" s="541"/>
      <c r="T962" s="541"/>
      <c r="U962" s="541"/>
      <c r="V962" s="541"/>
      <c r="W962" s="541"/>
      <c r="X962" s="541"/>
      <c r="Y962" s="541"/>
      <c r="Z962" s="541"/>
    </row>
    <row r="963" spans="1:26" ht="12.75" customHeight="1" x14ac:dyDescent="0.2">
      <c r="A963" s="541"/>
      <c r="B963" s="541"/>
      <c r="C963" s="541"/>
      <c r="D963" s="600"/>
      <c r="E963" s="600"/>
      <c r="F963" s="541"/>
      <c r="G963" s="541"/>
      <c r="H963" s="541"/>
      <c r="I963" s="541"/>
      <c r="J963" s="541"/>
      <c r="K963" s="541"/>
      <c r="L963" s="541"/>
      <c r="M963" s="541"/>
      <c r="N963" s="541"/>
      <c r="O963" s="541"/>
      <c r="P963" s="541"/>
      <c r="Q963" s="541"/>
      <c r="R963" s="541"/>
      <c r="S963" s="541"/>
      <c r="T963" s="541"/>
      <c r="U963" s="541"/>
      <c r="V963" s="541"/>
      <c r="W963" s="541"/>
      <c r="X963" s="541"/>
      <c r="Y963" s="541"/>
      <c r="Z963" s="541"/>
    </row>
    <row r="964" spans="1:26" ht="12.75" customHeight="1" x14ac:dyDescent="0.2">
      <c r="A964" s="541"/>
      <c r="B964" s="541"/>
      <c r="C964" s="541"/>
      <c r="D964" s="600"/>
      <c r="E964" s="600"/>
      <c r="F964" s="541"/>
      <c r="G964" s="541"/>
      <c r="H964" s="541"/>
      <c r="I964" s="541"/>
      <c r="J964" s="541"/>
      <c r="K964" s="541"/>
      <c r="L964" s="541"/>
      <c r="M964" s="541"/>
      <c r="N964" s="541"/>
      <c r="O964" s="541"/>
      <c r="P964" s="541"/>
      <c r="Q964" s="541"/>
      <c r="R964" s="541"/>
      <c r="S964" s="541"/>
      <c r="T964" s="541"/>
      <c r="U964" s="541"/>
      <c r="V964" s="541"/>
      <c r="W964" s="541"/>
      <c r="X964" s="541"/>
      <c r="Y964" s="541"/>
      <c r="Z964" s="541"/>
    </row>
    <row r="965" spans="1:26" ht="12.75" customHeight="1" x14ac:dyDescent="0.2">
      <c r="A965" s="541"/>
      <c r="B965" s="541"/>
      <c r="C965" s="541"/>
      <c r="D965" s="600"/>
      <c r="E965" s="600"/>
      <c r="F965" s="541"/>
      <c r="G965" s="541"/>
      <c r="H965" s="541"/>
      <c r="I965" s="541"/>
      <c r="J965" s="541"/>
      <c r="K965" s="541"/>
      <c r="L965" s="541"/>
      <c r="M965" s="541"/>
      <c r="N965" s="541"/>
      <c r="O965" s="541"/>
      <c r="P965" s="541"/>
      <c r="Q965" s="541"/>
      <c r="R965" s="541"/>
      <c r="S965" s="541"/>
      <c r="T965" s="541"/>
      <c r="U965" s="541"/>
      <c r="V965" s="541"/>
      <c r="W965" s="541"/>
      <c r="X965" s="541"/>
      <c r="Y965" s="541"/>
      <c r="Z965" s="541"/>
    </row>
    <row r="966" spans="1:26" ht="12.75" customHeight="1" x14ac:dyDescent="0.2">
      <c r="A966" s="541"/>
      <c r="B966" s="541"/>
      <c r="C966" s="541"/>
      <c r="D966" s="600"/>
      <c r="E966" s="600"/>
      <c r="F966" s="541"/>
      <c r="G966" s="541"/>
      <c r="H966" s="541"/>
      <c r="I966" s="541"/>
      <c r="J966" s="541"/>
      <c r="K966" s="541"/>
      <c r="L966" s="541"/>
      <c r="M966" s="541"/>
      <c r="N966" s="541"/>
      <c r="O966" s="541"/>
      <c r="P966" s="541"/>
      <c r="Q966" s="541"/>
      <c r="R966" s="541"/>
      <c r="S966" s="541"/>
      <c r="T966" s="541"/>
      <c r="U966" s="541"/>
      <c r="V966" s="541"/>
      <c r="W966" s="541"/>
      <c r="X966" s="541"/>
      <c r="Y966" s="541"/>
      <c r="Z966" s="541"/>
    </row>
    <row r="967" spans="1:26" ht="12.75" customHeight="1" x14ac:dyDescent="0.2">
      <c r="A967" s="541"/>
      <c r="B967" s="541"/>
      <c r="C967" s="541"/>
      <c r="D967" s="600"/>
      <c r="E967" s="600"/>
      <c r="F967" s="541"/>
      <c r="G967" s="541"/>
      <c r="H967" s="541"/>
      <c r="I967" s="541"/>
      <c r="J967" s="541"/>
      <c r="K967" s="541"/>
      <c r="L967" s="541"/>
      <c r="M967" s="541"/>
      <c r="N967" s="541"/>
      <c r="O967" s="541"/>
      <c r="P967" s="541"/>
      <c r="Q967" s="541"/>
      <c r="R967" s="541"/>
      <c r="S967" s="541"/>
      <c r="T967" s="541"/>
      <c r="U967" s="541"/>
      <c r="V967" s="541"/>
      <c r="W967" s="541"/>
      <c r="X967" s="541"/>
      <c r="Y967" s="541"/>
      <c r="Z967" s="541"/>
    </row>
    <row r="968" spans="1:26" ht="12.75" customHeight="1" x14ac:dyDescent="0.2">
      <c r="A968" s="541"/>
      <c r="B968" s="541"/>
      <c r="C968" s="541"/>
      <c r="D968" s="600"/>
      <c r="E968" s="600"/>
      <c r="F968" s="541"/>
      <c r="G968" s="541"/>
      <c r="H968" s="541"/>
      <c r="I968" s="541"/>
      <c r="J968" s="541"/>
      <c r="K968" s="541"/>
      <c r="L968" s="541"/>
      <c r="M968" s="541"/>
      <c r="N968" s="541"/>
      <c r="O968" s="541"/>
      <c r="P968" s="541"/>
      <c r="Q968" s="541"/>
      <c r="R968" s="541"/>
      <c r="S968" s="541"/>
      <c r="T968" s="541"/>
      <c r="U968" s="541"/>
      <c r="V968" s="541"/>
      <c r="W968" s="541"/>
      <c r="X968" s="541"/>
      <c r="Y968" s="541"/>
      <c r="Z968" s="541"/>
    </row>
    <row r="969" spans="1:26" ht="12.75" customHeight="1" x14ac:dyDescent="0.2">
      <c r="A969" s="541"/>
      <c r="B969" s="541"/>
      <c r="C969" s="541"/>
      <c r="D969" s="600"/>
      <c r="E969" s="600"/>
      <c r="F969" s="541"/>
      <c r="G969" s="541"/>
      <c r="H969" s="541"/>
      <c r="I969" s="541"/>
      <c r="J969" s="541"/>
      <c r="K969" s="541"/>
      <c r="L969" s="541"/>
      <c r="M969" s="541"/>
      <c r="N969" s="541"/>
      <c r="O969" s="541"/>
      <c r="P969" s="541"/>
      <c r="Q969" s="541"/>
      <c r="R969" s="541"/>
      <c r="S969" s="541"/>
      <c r="T969" s="541"/>
      <c r="U969" s="541"/>
      <c r="V969" s="541"/>
      <c r="W969" s="541"/>
      <c r="X969" s="541"/>
      <c r="Y969" s="541"/>
      <c r="Z969" s="541"/>
    </row>
    <row r="970" spans="1:26" ht="12.75" customHeight="1" x14ac:dyDescent="0.2">
      <c r="A970" s="541"/>
      <c r="B970" s="541"/>
      <c r="C970" s="541"/>
      <c r="D970" s="600"/>
      <c r="E970" s="600"/>
      <c r="F970" s="541"/>
      <c r="G970" s="541"/>
      <c r="H970" s="541"/>
      <c r="I970" s="541"/>
      <c r="J970" s="541"/>
      <c r="K970" s="541"/>
      <c r="L970" s="541"/>
      <c r="M970" s="541"/>
      <c r="N970" s="541"/>
      <c r="O970" s="541"/>
      <c r="P970" s="541"/>
      <c r="Q970" s="541"/>
      <c r="R970" s="541"/>
      <c r="S970" s="541"/>
      <c r="T970" s="541"/>
      <c r="U970" s="541"/>
      <c r="V970" s="541"/>
      <c r="W970" s="541"/>
      <c r="X970" s="541"/>
      <c r="Y970" s="541"/>
      <c r="Z970" s="541"/>
    </row>
    <row r="971" spans="1:26" ht="12.75" customHeight="1" x14ac:dyDescent="0.2">
      <c r="A971" s="541"/>
      <c r="B971" s="541"/>
      <c r="C971" s="541"/>
      <c r="D971" s="600"/>
      <c r="E971" s="600"/>
      <c r="F971" s="541"/>
      <c r="G971" s="541"/>
      <c r="H971" s="541"/>
      <c r="I971" s="541"/>
      <c r="J971" s="541"/>
      <c r="K971" s="541"/>
      <c r="L971" s="541"/>
      <c r="M971" s="541"/>
      <c r="N971" s="541"/>
      <c r="O971" s="541"/>
      <c r="P971" s="541"/>
      <c r="Q971" s="541"/>
      <c r="R971" s="541"/>
      <c r="S971" s="541"/>
      <c r="T971" s="541"/>
      <c r="U971" s="541"/>
      <c r="V971" s="541"/>
      <c r="W971" s="541"/>
      <c r="X971" s="541"/>
      <c r="Y971" s="541"/>
      <c r="Z971" s="541"/>
    </row>
    <row r="972" spans="1:26" ht="12.75" customHeight="1" x14ac:dyDescent="0.2">
      <c r="A972" s="541"/>
      <c r="B972" s="541"/>
      <c r="C972" s="541"/>
      <c r="D972" s="600"/>
      <c r="E972" s="600"/>
      <c r="F972" s="541"/>
      <c r="G972" s="541"/>
      <c r="H972" s="541"/>
      <c r="I972" s="541"/>
      <c r="J972" s="541"/>
      <c r="K972" s="541"/>
      <c r="L972" s="541"/>
      <c r="M972" s="541"/>
      <c r="N972" s="541"/>
      <c r="O972" s="541"/>
      <c r="P972" s="541"/>
      <c r="Q972" s="541"/>
      <c r="R972" s="541"/>
      <c r="S972" s="541"/>
      <c r="T972" s="541"/>
      <c r="U972" s="541"/>
      <c r="V972" s="541"/>
      <c r="W972" s="541"/>
      <c r="X972" s="541"/>
      <c r="Y972" s="541"/>
      <c r="Z972" s="541"/>
    </row>
    <row r="973" spans="1:26" ht="12.75" customHeight="1" x14ac:dyDescent="0.2">
      <c r="A973" s="541"/>
      <c r="B973" s="541"/>
      <c r="C973" s="541"/>
      <c r="D973" s="600"/>
      <c r="E973" s="600"/>
      <c r="F973" s="541"/>
      <c r="G973" s="541"/>
      <c r="H973" s="541"/>
      <c r="I973" s="541"/>
      <c r="J973" s="541"/>
      <c r="K973" s="541"/>
      <c r="L973" s="541"/>
      <c r="M973" s="541"/>
      <c r="N973" s="541"/>
      <c r="O973" s="541"/>
      <c r="P973" s="541"/>
      <c r="Q973" s="541"/>
      <c r="R973" s="541"/>
      <c r="S973" s="541"/>
      <c r="T973" s="541"/>
      <c r="U973" s="541"/>
      <c r="V973" s="541"/>
      <c r="W973" s="541"/>
      <c r="X973" s="541"/>
      <c r="Y973" s="541"/>
      <c r="Z973" s="541"/>
    </row>
    <row r="974" spans="1:26" ht="12.75" customHeight="1" x14ac:dyDescent="0.2">
      <c r="A974" s="541"/>
      <c r="B974" s="541"/>
      <c r="C974" s="541"/>
      <c r="D974" s="600"/>
      <c r="E974" s="600"/>
      <c r="F974" s="541"/>
      <c r="G974" s="541"/>
      <c r="H974" s="541"/>
      <c r="I974" s="541"/>
      <c r="J974" s="541"/>
      <c r="K974" s="541"/>
      <c r="L974" s="541"/>
      <c r="M974" s="541"/>
      <c r="N974" s="541"/>
      <c r="O974" s="541"/>
      <c r="P974" s="541"/>
      <c r="Q974" s="541"/>
      <c r="R974" s="541"/>
      <c r="S974" s="541"/>
      <c r="T974" s="541"/>
      <c r="U974" s="541"/>
      <c r="V974" s="541"/>
      <c r="W974" s="541"/>
      <c r="X974" s="541"/>
      <c r="Y974" s="541"/>
      <c r="Z974" s="541"/>
    </row>
    <row r="975" spans="1:26" ht="12.75" customHeight="1" x14ac:dyDescent="0.2">
      <c r="A975" s="541"/>
      <c r="B975" s="541"/>
      <c r="C975" s="541"/>
      <c r="D975" s="600"/>
      <c r="E975" s="600"/>
      <c r="F975" s="541"/>
      <c r="G975" s="541"/>
      <c r="H975" s="541"/>
      <c r="I975" s="541"/>
      <c r="J975" s="541"/>
      <c r="K975" s="541"/>
      <c r="L975" s="541"/>
      <c r="M975" s="541"/>
      <c r="N975" s="541"/>
      <c r="O975" s="541"/>
      <c r="P975" s="541"/>
      <c r="Q975" s="541"/>
      <c r="R975" s="541"/>
      <c r="S975" s="541"/>
      <c r="T975" s="541"/>
      <c r="U975" s="541"/>
      <c r="V975" s="541"/>
      <c r="W975" s="541"/>
      <c r="X975" s="541"/>
      <c r="Y975" s="541"/>
      <c r="Z975" s="541"/>
    </row>
    <row r="976" spans="1:26" ht="12.75" customHeight="1" x14ac:dyDescent="0.2">
      <c r="A976" s="541"/>
      <c r="B976" s="541"/>
      <c r="C976" s="541"/>
      <c r="D976" s="600"/>
      <c r="E976" s="600"/>
      <c r="F976" s="541"/>
      <c r="G976" s="541"/>
      <c r="H976" s="541"/>
      <c r="I976" s="541"/>
      <c r="J976" s="541"/>
      <c r="K976" s="541"/>
      <c r="L976" s="541"/>
      <c r="M976" s="541"/>
      <c r="N976" s="541"/>
      <c r="O976" s="541"/>
      <c r="P976" s="541"/>
      <c r="Q976" s="541"/>
      <c r="R976" s="541"/>
      <c r="S976" s="541"/>
      <c r="T976" s="541"/>
      <c r="U976" s="541"/>
      <c r="V976" s="541"/>
      <c r="W976" s="541"/>
      <c r="X976" s="541"/>
      <c r="Y976" s="541"/>
      <c r="Z976" s="541"/>
    </row>
    <row r="977" spans="1:26" ht="12.75" customHeight="1" x14ac:dyDescent="0.2">
      <c r="A977" s="541"/>
      <c r="B977" s="541"/>
      <c r="C977" s="541"/>
      <c r="D977" s="600"/>
      <c r="E977" s="600"/>
      <c r="F977" s="541"/>
      <c r="G977" s="541"/>
      <c r="H977" s="541"/>
      <c r="I977" s="541"/>
      <c r="J977" s="541"/>
      <c r="K977" s="541"/>
      <c r="L977" s="541"/>
      <c r="M977" s="541"/>
      <c r="N977" s="541"/>
      <c r="O977" s="541"/>
      <c r="P977" s="541"/>
      <c r="Q977" s="541"/>
      <c r="R977" s="541"/>
      <c r="S977" s="541"/>
      <c r="T977" s="541"/>
      <c r="U977" s="541"/>
      <c r="V977" s="541"/>
      <c r="W977" s="541"/>
      <c r="X977" s="541"/>
      <c r="Y977" s="541"/>
      <c r="Z977" s="541"/>
    </row>
    <row r="978" spans="1:26" ht="12.75" customHeight="1" x14ac:dyDescent="0.2">
      <c r="A978" s="541"/>
      <c r="B978" s="541"/>
      <c r="C978" s="541"/>
      <c r="D978" s="600"/>
      <c r="E978" s="600"/>
      <c r="F978" s="541"/>
      <c r="G978" s="541"/>
      <c r="H978" s="541"/>
      <c r="I978" s="541"/>
      <c r="J978" s="541"/>
      <c r="K978" s="541"/>
      <c r="L978" s="541"/>
      <c r="M978" s="541"/>
      <c r="N978" s="541"/>
      <c r="O978" s="541"/>
      <c r="P978" s="541"/>
      <c r="Q978" s="541"/>
      <c r="R978" s="541"/>
      <c r="S978" s="541"/>
      <c r="T978" s="541"/>
      <c r="U978" s="541"/>
      <c r="V978" s="541"/>
      <c r="W978" s="541"/>
      <c r="X978" s="541"/>
      <c r="Y978" s="541"/>
      <c r="Z978" s="541"/>
    </row>
    <row r="979" spans="1:26" ht="12.75" customHeight="1" x14ac:dyDescent="0.2">
      <c r="A979" s="541"/>
      <c r="B979" s="541"/>
      <c r="C979" s="541"/>
      <c r="D979" s="600"/>
      <c r="E979" s="600"/>
      <c r="F979" s="541"/>
      <c r="G979" s="541"/>
      <c r="H979" s="541"/>
      <c r="I979" s="541"/>
      <c r="J979" s="541"/>
      <c r="K979" s="541"/>
      <c r="L979" s="541"/>
      <c r="M979" s="541"/>
      <c r="N979" s="541"/>
      <c r="O979" s="541"/>
      <c r="P979" s="541"/>
      <c r="Q979" s="541"/>
      <c r="R979" s="541"/>
      <c r="S979" s="541"/>
      <c r="T979" s="541"/>
      <c r="U979" s="541"/>
      <c r="V979" s="541"/>
      <c r="W979" s="541"/>
      <c r="X979" s="541"/>
      <c r="Y979" s="541"/>
      <c r="Z979" s="541"/>
    </row>
    <row r="980" spans="1:26" ht="12.75" customHeight="1" x14ac:dyDescent="0.2">
      <c r="A980" s="541"/>
      <c r="B980" s="541"/>
      <c r="C980" s="541"/>
      <c r="D980" s="600"/>
      <c r="E980" s="600"/>
      <c r="F980" s="541"/>
      <c r="G980" s="541"/>
      <c r="H980" s="541"/>
      <c r="I980" s="541"/>
      <c r="J980" s="541"/>
      <c r="K980" s="541"/>
      <c r="L980" s="541"/>
      <c r="M980" s="541"/>
      <c r="N980" s="541"/>
      <c r="O980" s="541"/>
      <c r="P980" s="541"/>
      <c r="Q980" s="541"/>
      <c r="R980" s="541"/>
      <c r="S980" s="541"/>
      <c r="T980" s="541"/>
      <c r="U980" s="541"/>
      <c r="V980" s="541"/>
      <c r="W980" s="541"/>
      <c r="X980" s="541"/>
      <c r="Y980" s="541"/>
      <c r="Z980" s="541"/>
    </row>
    <row r="981" spans="1:26" ht="12.75" customHeight="1" x14ac:dyDescent="0.2">
      <c r="A981" s="541"/>
      <c r="B981" s="541"/>
      <c r="C981" s="541"/>
      <c r="D981" s="600"/>
      <c r="E981" s="600"/>
      <c r="F981" s="541"/>
      <c r="G981" s="541"/>
      <c r="H981" s="541"/>
      <c r="I981" s="541"/>
      <c r="J981" s="541"/>
      <c r="K981" s="541"/>
      <c r="L981" s="541"/>
      <c r="M981" s="541"/>
      <c r="N981" s="541"/>
      <c r="O981" s="541"/>
      <c r="P981" s="541"/>
      <c r="Q981" s="541"/>
      <c r="R981" s="541"/>
      <c r="S981" s="541"/>
      <c r="T981" s="541"/>
      <c r="U981" s="541"/>
      <c r="V981" s="541"/>
      <c r="W981" s="541"/>
      <c r="X981" s="541"/>
      <c r="Y981" s="541"/>
      <c r="Z981" s="541"/>
    </row>
    <row r="982" spans="1:26" ht="12.75" customHeight="1" x14ac:dyDescent="0.2">
      <c r="A982" s="541"/>
      <c r="B982" s="541"/>
      <c r="C982" s="541"/>
      <c r="D982" s="600"/>
      <c r="E982" s="600"/>
      <c r="F982" s="541"/>
      <c r="G982" s="541"/>
      <c r="H982" s="541"/>
      <c r="I982" s="541"/>
      <c r="J982" s="541"/>
      <c r="K982" s="541"/>
      <c r="L982" s="541"/>
      <c r="M982" s="541"/>
      <c r="N982" s="541"/>
      <c r="O982" s="541"/>
      <c r="P982" s="541"/>
      <c r="Q982" s="541"/>
      <c r="R982" s="541"/>
      <c r="S982" s="541"/>
      <c r="T982" s="541"/>
      <c r="U982" s="541"/>
      <c r="V982" s="541"/>
      <c r="W982" s="541"/>
      <c r="X982" s="541"/>
      <c r="Y982" s="541"/>
      <c r="Z982" s="541"/>
    </row>
    <row r="983" spans="1:26" ht="12.75" customHeight="1" x14ac:dyDescent="0.2">
      <c r="A983" s="541"/>
      <c r="B983" s="541"/>
      <c r="C983" s="541"/>
      <c r="D983" s="600"/>
      <c r="E983" s="600"/>
      <c r="F983" s="541"/>
      <c r="G983" s="541"/>
      <c r="H983" s="541"/>
      <c r="I983" s="541"/>
      <c r="J983" s="541"/>
      <c r="K983" s="541"/>
      <c r="L983" s="541"/>
      <c r="M983" s="541"/>
      <c r="N983" s="541"/>
      <c r="O983" s="541"/>
      <c r="P983" s="541"/>
      <c r="Q983" s="541"/>
      <c r="R983" s="541"/>
      <c r="S983" s="541"/>
      <c r="T983" s="541"/>
      <c r="U983" s="541"/>
      <c r="V983" s="541"/>
      <c r="W983" s="541"/>
      <c r="X983" s="541"/>
      <c r="Y983" s="541"/>
      <c r="Z983" s="541"/>
    </row>
    <row r="984" spans="1:26" ht="12.75" customHeight="1" x14ac:dyDescent="0.2">
      <c r="A984" s="541"/>
      <c r="B984" s="541"/>
      <c r="C984" s="541"/>
      <c r="D984" s="600"/>
      <c r="E984" s="600"/>
      <c r="F984" s="541"/>
      <c r="G984" s="541"/>
      <c r="H984" s="541"/>
      <c r="I984" s="541"/>
      <c r="J984" s="541"/>
      <c r="K984" s="541"/>
      <c r="L984" s="541"/>
      <c r="M984" s="541"/>
      <c r="N984" s="541"/>
      <c r="O984" s="541"/>
      <c r="P984" s="541"/>
      <c r="Q984" s="541"/>
      <c r="R984" s="541"/>
      <c r="S984" s="541"/>
      <c r="T984" s="541"/>
      <c r="U984" s="541"/>
      <c r="V984" s="541"/>
      <c r="W984" s="541"/>
      <c r="X984" s="541"/>
      <c r="Y984" s="541"/>
      <c r="Z984" s="541"/>
    </row>
    <row r="985" spans="1:26" ht="12.75" customHeight="1" x14ac:dyDescent="0.2">
      <c r="A985" s="541"/>
      <c r="B985" s="541"/>
      <c r="C985" s="541"/>
      <c r="D985" s="600"/>
      <c r="E985" s="600"/>
      <c r="F985" s="541"/>
      <c r="G985" s="541"/>
      <c r="H985" s="541"/>
      <c r="I985" s="541"/>
      <c r="J985" s="541"/>
      <c r="K985" s="541"/>
      <c r="L985" s="541"/>
      <c r="M985" s="541"/>
      <c r="N985" s="541"/>
      <c r="O985" s="541"/>
      <c r="P985" s="541"/>
      <c r="Q985" s="541"/>
      <c r="R985" s="541"/>
      <c r="S985" s="541"/>
      <c r="T985" s="541"/>
      <c r="U985" s="541"/>
      <c r="V985" s="541"/>
      <c r="W985" s="541"/>
      <c r="X985" s="541"/>
      <c r="Y985" s="541"/>
      <c r="Z985" s="541"/>
    </row>
    <row r="986" spans="1:26" ht="12.75" customHeight="1" x14ac:dyDescent="0.2">
      <c r="A986" s="541"/>
      <c r="B986" s="541"/>
      <c r="C986" s="541"/>
      <c r="D986" s="600"/>
      <c r="E986" s="600"/>
      <c r="F986" s="541"/>
      <c r="G986" s="541"/>
      <c r="H986" s="541"/>
      <c r="I986" s="541"/>
      <c r="J986" s="541"/>
      <c r="K986" s="541"/>
      <c r="L986" s="541"/>
      <c r="M986" s="541"/>
      <c r="N986" s="541"/>
      <c r="O986" s="541"/>
      <c r="P986" s="541"/>
      <c r="Q986" s="541"/>
      <c r="R986" s="541"/>
      <c r="S986" s="541"/>
      <c r="T986" s="541"/>
      <c r="U986" s="541"/>
      <c r="V986" s="541"/>
      <c r="W986" s="541"/>
      <c r="X986" s="541"/>
      <c r="Y986" s="541"/>
      <c r="Z986" s="541"/>
    </row>
    <row r="987" spans="1:26" ht="12.75" customHeight="1" x14ac:dyDescent="0.2">
      <c r="A987" s="541"/>
      <c r="B987" s="541"/>
      <c r="C987" s="541"/>
      <c r="D987" s="600"/>
      <c r="E987" s="600"/>
      <c r="F987" s="541"/>
      <c r="G987" s="541"/>
      <c r="H987" s="541"/>
      <c r="I987" s="541"/>
      <c r="J987" s="541"/>
      <c r="K987" s="541"/>
      <c r="L987" s="541"/>
      <c r="M987" s="541"/>
      <c r="N987" s="541"/>
      <c r="O987" s="541"/>
      <c r="P987" s="541"/>
      <c r="Q987" s="541"/>
      <c r="R987" s="541"/>
      <c r="S987" s="541"/>
      <c r="T987" s="541"/>
      <c r="U987" s="541"/>
      <c r="V987" s="541"/>
      <c r="W987" s="541"/>
      <c r="X987" s="541"/>
      <c r="Y987" s="541"/>
      <c r="Z987" s="541"/>
    </row>
    <row r="988" spans="1:26" ht="12.75" customHeight="1" x14ac:dyDescent="0.2">
      <c r="A988" s="541"/>
      <c r="B988" s="541"/>
      <c r="C988" s="541"/>
      <c r="D988" s="600"/>
      <c r="E988" s="600"/>
      <c r="F988" s="541"/>
      <c r="G988" s="541"/>
      <c r="H988" s="541"/>
      <c r="I988" s="541"/>
      <c r="J988" s="541"/>
      <c r="K988" s="541"/>
      <c r="L988" s="541"/>
      <c r="M988" s="541"/>
      <c r="N988" s="541"/>
      <c r="O988" s="541"/>
      <c r="P988" s="541"/>
      <c r="Q988" s="541"/>
      <c r="R988" s="541"/>
      <c r="S988" s="541"/>
      <c r="T988" s="541"/>
      <c r="U988" s="541"/>
      <c r="V988" s="541"/>
      <c r="W988" s="541"/>
      <c r="X988" s="541"/>
      <c r="Y988" s="541"/>
      <c r="Z988" s="541"/>
    </row>
    <row r="989" spans="1:26" ht="12.75" customHeight="1" x14ac:dyDescent="0.2">
      <c r="A989" s="541"/>
      <c r="B989" s="541"/>
      <c r="C989" s="541"/>
      <c r="D989" s="600"/>
      <c r="E989" s="600"/>
      <c r="F989" s="541"/>
      <c r="G989" s="541"/>
      <c r="H989" s="541"/>
      <c r="I989" s="541"/>
      <c r="J989" s="541"/>
      <c r="K989" s="541"/>
      <c r="L989" s="541"/>
      <c r="M989" s="541"/>
      <c r="N989" s="541"/>
      <c r="O989" s="541"/>
      <c r="P989" s="541"/>
      <c r="Q989" s="541"/>
      <c r="R989" s="541"/>
      <c r="S989" s="541"/>
      <c r="T989" s="541"/>
      <c r="U989" s="541"/>
      <c r="V989" s="541"/>
      <c r="W989" s="541"/>
      <c r="X989" s="541"/>
      <c r="Y989" s="541"/>
      <c r="Z989" s="541"/>
    </row>
    <row r="990" spans="1:26" ht="12.75" customHeight="1" x14ac:dyDescent="0.2">
      <c r="A990" s="541"/>
      <c r="B990" s="541"/>
      <c r="C990" s="541"/>
      <c r="D990" s="600"/>
      <c r="E990" s="600"/>
      <c r="F990" s="541"/>
      <c r="G990" s="541"/>
      <c r="H990" s="541"/>
      <c r="I990" s="541"/>
      <c r="J990" s="541"/>
      <c r="K990" s="541"/>
      <c r="L990" s="541"/>
      <c r="M990" s="541"/>
      <c r="N990" s="541"/>
      <c r="O990" s="541"/>
      <c r="P990" s="541"/>
      <c r="Q990" s="541"/>
      <c r="R990" s="541"/>
      <c r="S990" s="541"/>
      <c r="T990" s="541"/>
      <c r="U990" s="541"/>
      <c r="V990" s="541"/>
      <c r="W990" s="541"/>
      <c r="X990" s="541"/>
      <c r="Y990" s="541"/>
      <c r="Z990" s="541"/>
    </row>
    <row r="991" spans="1:26" ht="12.75" customHeight="1" x14ac:dyDescent="0.2">
      <c r="A991" s="541"/>
      <c r="B991" s="541"/>
      <c r="C991" s="541"/>
      <c r="D991" s="600"/>
      <c r="E991" s="600"/>
      <c r="F991" s="541"/>
      <c r="G991" s="541"/>
      <c r="H991" s="541"/>
      <c r="I991" s="541"/>
      <c r="J991" s="541"/>
      <c r="K991" s="541"/>
      <c r="L991" s="541"/>
      <c r="M991" s="541"/>
      <c r="N991" s="541"/>
      <c r="O991" s="541"/>
      <c r="P991" s="541"/>
      <c r="Q991" s="541"/>
      <c r="R991" s="541"/>
      <c r="S991" s="541"/>
      <c r="T991" s="541"/>
      <c r="U991" s="541"/>
      <c r="V991" s="541"/>
      <c r="W991" s="541"/>
      <c r="X991" s="541"/>
      <c r="Y991" s="541"/>
      <c r="Z991" s="541"/>
    </row>
    <row r="992" spans="1:26" ht="12.75" customHeight="1" x14ac:dyDescent="0.2">
      <c r="A992" s="541"/>
      <c r="B992" s="541"/>
      <c r="C992" s="541"/>
      <c r="D992" s="600"/>
      <c r="E992" s="600"/>
      <c r="F992" s="541"/>
      <c r="G992" s="541"/>
      <c r="H992" s="541"/>
      <c r="I992" s="541"/>
      <c r="J992" s="541"/>
      <c r="K992" s="541"/>
      <c r="L992" s="541"/>
      <c r="M992" s="541"/>
      <c r="N992" s="541"/>
      <c r="O992" s="541"/>
      <c r="P992" s="541"/>
      <c r="Q992" s="541"/>
      <c r="R992" s="541"/>
      <c r="S992" s="541"/>
      <c r="T992" s="541"/>
      <c r="U992" s="541"/>
      <c r="V992" s="541"/>
      <c r="W992" s="541"/>
      <c r="X992" s="541"/>
      <c r="Y992" s="541"/>
      <c r="Z992" s="541"/>
    </row>
    <row r="993" spans="1:26" ht="12.75" customHeight="1" x14ac:dyDescent="0.2">
      <c r="A993" s="541"/>
      <c r="B993" s="541"/>
      <c r="C993" s="541"/>
      <c r="D993" s="600"/>
      <c r="E993" s="600"/>
      <c r="F993" s="541"/>
      <c r="G993" s="541"/>
      <c r="H993" s="541"/>
      <c r="I993" s="541"/>
      <c r="J993" s="541"/>
      <c r="K993" s="541"/>
      <c r="L993" s="541"/>
      <c r="M993" s="541"/>
      <c r="N993" s="541"/>
      <c r="O993" s="541"/>
      <c r="P993" s="541"/>
      <c r="Q993" s="541"/>
      <c r="R993" s="541"/>
      <c r="S993" s="541"/>
      <c r="T993" s="541"/>
      <c r="U993" s="541"/>
      <c r="V993" s="541"/>
      <c r="W993" s="541"/>
      <c r="X993" s="541"/>
      <c r="Y993" s="541"/>
      <c r="Z993" s="541"/>
    </row>
    <row r="994" spans="1:26" ht="12.75" customHeight="1" x14ac:dyDescent="0.2">
      <c r="A994" s="541"/>
      <c r="B994" s="541"/>
      <c r="C994" s="541"/>
      <c r="D994" s="600"/>
      <c r="E994" s="600"/>
      <c r="F994" s="541"/>
      <c r="G994" s="541"/>
      <c r="H994" s="541"/>
      <c r="I994" s="541"/>
      <c r="J994" s="541"/>
      <c r="K994" s="541"/>
      <c r="L994" s="541"/>
      <c r="M994" s="541"/>
      <c r="N994" s="541"/>
      <c r="O994" s="541"/>
      <c r="P994" s="541"/>
      <c r="Q994" s="541"/>
      <c r="R994" s="541"/>
      <c r="S994" s="541"/>
      <c r="T994" s="541"/>
      <c r="U994" s="541"/>
      <c r="V994" s="541"/>
      <c r="W994" s="541"/>
      <c r="X994" s="541"/>
      <c r="Y994" s="541"/>
      <c r="Z994" s="541"/>
    </row>
    <row r="995" spans="1:26" ht="12.75" customHeight="1" x14ac:dyDescent="0.2">
      <c r="A995" s="541"/>
      <c r="B995" s="541"/>
      <c r="C995" s="541"/>
      <c r="D995" s="600"/>
      <c r="E995" s="600"/>
      <c r="F995" s="541"/>
      <c r="G995" s="541"/>
      <c r="H995" s="541"/>
      <c r="I995" s="541"/>
      <c r="J995" s="541"/>
      <c r="K995" s="541"/>
      <c r="L995" s="541"/>
      <c r="M995" s="541"/>
      <c r="N995" s="541"/>
      <c r="O995" s="541"/>
      <c r="P995" s="541"/>
      <c r="Q995" s="541"/>
      <c r="R995" s="541"/>
      <c r="S995" s="541"/>
      <c r="T995" s="541"/>
      <c r="U995" s="541"/>
      <c r="V995" s="541"/>
      <c r="W995" s="541"/>
      <c r="X995" s="541"/>
      <c r="Y995" s="541"/>
      <c r="Z995" s="541"/>
    </row>
    <row r="996" spans="1:26" ht="12.75" customHeight="1" x14ac:dyDescent="0.2">
      <c r="A996" s="541"/>
      <c r="B996" s="541"/>
      <c r="C996" s="541"/>
      <c r="D996" s="600"/>
      <c r="E996" s="600"/>
      <c r="F996" s="541"/>
      <c r="G996" s="541"/>
      <c r="H996" s="541"/>
      <c r="I996" s="541"/>
      <c r="J996" s="541"/>
      <c r="K996" s="541"/>
      <c r="L996" s="541"/>
      <c r="M996" s="541"/>
      <c r="N996" s="541"/>
      <c r="O996" s="541"/>
      <c r="P996" s="541"/>
      <c r="Q996" s="541"/>
      <c r="R996" s="541"/>
      <c r="S996" s="541"/>
      <c r="T996" s="541"/>
      <c r="U996" s="541"/>
      <c r="V996" s="541"/>
      <c r="W996" s="541"/>
      <c r="X996" s="541"/>
      <c r="Y996" s="541"/>
      <c r="Z996" s="541"/>
    </row>
    <row r="997" spans="1:26" ht="12.75" customHeight="1" x14ac:dyDescent="0.2">
      <c r="A997" s="541"/>
      <c r="B997" s="541"/>
      <c r="C997" s="541"/>
      <c r="D997" s="600"/>
      <c r="E997" s="600"/>
      <c r="F997" s="541"/>
      <c r="G997" s="541"/>
      <c r="H997" s="541"/>
      <c r="I997" s="541"/>
      <c r="J997" s="541"/>
      <c r="K997" s="541"/>
      <c r="L997" s="541"/>
      <c r="M997" s="541"/>
      <c r="N997" s="541"/>
      <c r="O997" s="541"/>
      <c r="P997" s="541"/>
      <c r="Q997" s="541"/>
      <c r="R997" s="541"/>
      <c r="S997" s="541"/>
      <c r="T997" s="541"/>
      <c r="U997" s="541"/>
      <c r="V997" s="541"/>
      <c r="W997" s="541"/>
      <c r="X997" s="541"/>
      <c r="Y997" s="541"/>
      <c r="Z997" s="541"/>
    </row>
    <row r="998" spans="1:26" ht="12.75" customHeight="1" x14ac:dyDescent="0.2">
      <c r="A998" s="541"/>
      <c r="B998" s="541"/>
      <c r="C998" s="541"/>
      <c r="D998" s="600"/>
      <c r="E998" s="600"/>
      <c r="F998" s="541"/>
      <c r="G998" s="541"/>
      <c r="H998" s="541"/>
      <c r="I998" s="541"/>
      <c r="J998" s="541"/>
      <c r="K998" s="541"/>
      <c r="L998" s="541"/>
      <c r="M998" s="541"/>
      <c r="N998" s="541"/>
      <c r="O998" s="541"/>
      <c r="P998" s="541"/>
      <c r="Q998" s="541"/>
      <c r="R998" s="541"/>
      <c r="S998" s="541"/>
      <c r="T998" s="541"/>
      <c r="U998" s="541"/>
      <c r="V998" s="541"/>
      <c r="W998" s="541"/>
      <c r="X998" s="541"/>
      <c r="Y998" s="541"/>
      <c r="Z998" s="541"/>
    </row>
    <row r="999" spans="1:26" ht="12.75" customHeight="1" x14ac:dyDescent="0.2">
      <c r="A999" s="541"/>
      <c r="B999" s="541"/>
      <c r="C999" s="541"/>
      <c r="D999" s="600"/>
      <c r="E999" s="600"/>
      <c r="F999" s="541"/>
      <c r="G999" s="541"/>
      <c r="H999" s="541"/>
      <c r="I999" s="541"/>
      <c r="J999" s="541"/>
      <c r="K999" s="541"/>
      <c r="L999" s="541"/>
      <c r="M999" s="541"/>
      <c r="N999" s="541"/>
      <c r="O999" s="541"/>
      <c r="P999" s="541"/>
      <c r="Q999" s="541"/>
      <c r="R999" s="541"/>
      <c r="S999" s="541"/>
      <c r="T999" s="541"/>
      <c r="U999" s="541"/>
      <c r="V999" s="541"/>
      <c r="W999" s="541"/>
      <c r="X999" s="541"/>
      <c r="Y999" s="541"/>
      <c r="Z999" s="541"/>
    </row>
    <row r="1000" spans="1:26" ht="12.75" customHeight="1" x14ac:dyDescent="0.2">
      <c r="A1000" s="541"/>
      <c r="B1000" s="541"/>
      <c r="C1000" s="541"/>
      <c r="D1000" s="600"/>
      <c r="E1000" s="600"/>
      <c r="F1000" s="541"/>
      <c r="G1000" s="541"/>
      <c r="H1000" s="541"/>
      <c r="I1000" s="541"/>
      <c r="J1000" s="541"/>
      <c r="K1000" s="541"/>
      <c r="L1000" s="541"/>
      <c r="M1000" s="541"/>
      <c r="N1000" s="541"/>
      <c r="O1000" s="541"/>
      <c r="P1000" s="541"/>
      <c r="Q1000" s="541"/>
      <c r="R1000" s="541"/>
      <c r="S1000" s="541"/>
      <c r="T1000" s="541"/>
      <c r="U1000" s="541"/>
      <c r="V1000" s="541"/>
      <c r="W1000" s="541"/>
      <c r="X1000" s="541"/>
      <c r="Y1000" s="541"/>
      <c r="Z1000" s="541"/>
    </row>
  </sheetData>
  <mergeCells count="1">
    <mergeCell ref="D1:E1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 beruházási (felhalmozási) célú  kiadásai előirányzata feladatonként    &amp;R 7. melléklet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4.875" customWidth="1"/>
    <col min="2" max="2" width="46.5" customWidth="1"/>
    <col min="3" max="3" width="12" customWidth="1"/>
    <col min="4" max="4" width="11.75" customWidth="1"/>
    <col min="5" max="5" width="11.625" customWidth="1"/>
    <col min="6" max="26" width="46.5" customWidth="1"/>
  </cols>
  <sheetData>
    <row r="1" spans="1:26" ht="12.75" customHeight="1" x14ac:dyDescent="0.2">
      <c r="A1" s="601"/>
      <c r="B1" s="602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</row>
    <row r="2" spans="1:26" ht="12.75" customHeight="1" x14ac:dyDescent="0.2">
      <c r="A2" s="601"/>
      <c r="B2" s="602"/>
      <c r="C2" s="601"/>
      <c r="D2" s="878" t="s">
        <v>414</v>
      </c>
      <c r="E2" s="75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</row>
    <row r="3" spans="1:26" ht="39.75" customHeight="1" x14ac:dyDescent="0.2">
      <c r="A3" s="603" t="s">
        <v>768</v>
      </c>
      <c r="B3" s="604" t="s">
        <v>769</v>
      </c>
      <c r="C3" s="604" t="s">
        <v>86</v>
      </c>
      <c r="D3" s="604" t="s">
        <v>65</v>
      </c>
      <c r="E3" s="605" t="s">
        <v>87</v>
      </c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</row>
    <row r="4" spans="1:26" ht="12.75" customHeight="1" x14ac:dyDescent="0.2">
      <c r="A4" s="573" t="s">
        <v>73</v>
      </c>
      <c r="B4" s="607"/>
      <c r="C4" s="575"/>
      <c r="D4" s="575"/>
      <c r="E4" s="608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</row>
    <row r="5" spans="1:26" ht="12.75" customHeight="1" x14ac:dyDescent="0.2">
      <c r="A5" s="548" t="s">
        <v>75</v>
      </c>
      <c r="B5" s="609" t="s">
        <v>770</v>
      </c>
      <c r="C5" s="550"/>
      <c r="D5" s="550"/>
      <c r="E5" s="610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1"/>
      <c r="Z5" s="601"/>
    </row>
    <row r="6" spans="1:26" ht="12.75" customHeight="1" x14ac:dyDescent="0.2">
      <c r="A6" s="548" t="s">
        <v>771</v>
      </c>
      <c r="B6" s="552" t="s">
        <v>727</v>
      </c>
      <c r="C6" s="410"/>
      <c r="D6" s="410"/>
      <c r="E6" s="426">
        <f t="shared" ref="E6:E7" si="0">C6+D6</f>
        <v>0</v>
      </c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1"/>
      <c r="X6" s="601"/>
      <c r="Y6" s="601"/>
      <c r="Z6" s="601"/>
    </row>
    <row r="7" spans="1:26" ht="12.75" customHeight="1" x14ac:dyDescent="0.2">
      <c r="A7" s="548" t="s">
        <v>772</v>
      </c>
      <c r="B7" s="552" t="s">
        <v>728</v>
      </c>
      <c r="C7" s="410">
        <v>3956</v>
      </c>
      <c r="D7" s="410">
        <v>-3</v>
      </c>
      <c r="E7" s="426">
        <f t="shared" si="0"/>
        <v>3953</v>
      </c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1"/>
      <c r="Z7" s="601"/>
    </row>
    <row r="8" spans="1:26" ht="13.5" customHeight="1" x14ac:dyDescent="0.2">
      <c r="A8" s="548" t="s">
        <v>773</v>
      </c>
      <c r="B8" s="597"/>
      <c r="C8" s="410"/>
      <c r="D8" s="235"/>
      <c r="E8" s="61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1"/>
      <c r="Z8" s="601"/>
    </row>
    <row r="9" spans="1:26" ht="12.75" customHeight="1" x14ac:dyDescent="0.2">
      <c r="A9" s="548" t="s">
        <v>774</v>
      </c>
      <c r="B9" s="597" t="s">
        <v>733</v>
      </c>
      <c r="C9" s="550">
        <f t="shared" ref="C9:E9" si="1">SUM(C6:C8)</f>
        <v>3956</v>
      </c>
      <c r="D9" s="550">
        <f t="shared" si="1"/>
        <v>-3</v>
      </c>
      <c r="E9" s="550">
        <f t="shared" si="1"/>
        <v>3953</v>
      </c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  <c r="U9" s="601"/>
      <c r="V9" s="601"/>
      <c r="W9" s="601"/>
      <c r="X9" s="601"/>
      <c r="Y9" s="601"/>
      <c r="Z9" s="601"/>
    </row>
    <row r="10" spans="1:26" ht="12.75" customHeight="1" x14ac:dyDescent="0.2">
      <c r="A10" s="548" t="s">
        <v>775</v>
      </c>
      <c r="B10" s="556"/>
      <c r="C10" s="550"/>
      <c r="D10" s="550"/>
      <c r="E10" s="610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  <c r="U10" s="601"/>
      <c r="V10" s="601"/>
      <c r="W10" s="601"/>
      <c r="X10" s="601"/>
      <c r="Y10" s="601"/>
      <c r="Z10" s="601"/>
    </row>
    <row r="11" spans="1:26" ht="12.75" customHeight="1" x14ac:dyDescent="0.2">
      <c r="A11" s="590" t="s">
        <v>776</v>
      </c>
      <c r="B11" s="591" t="s">
        <v>777</v>
      </c>
      <c r="C11" s="441"/>
      <c r="D11" s="612"/>
      <c r="E11" s="613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</row>
    <row r="12" spans="1:26" ht="12.75" customHeight="1" x14ac:dyDescent="0.2">
      <c r="A12" s="573" t="s">
        <v>778</v>
      </c>
      <c r="B12" s="607"/>
      <c r="C12" s="575"/>
      <c r="D12" s="614"/>
      <c r="E12" s="615">
        <f>+D12+C12</f>
        <v>0</v>
      </c>
      <c r="F12" s="601"/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601"/>
      <c r="T12" s="601"/>
      <c r="U12" s="601"/>
      <c r="V12" s="601"/>
      <c r="W12" s="601"/>
      <c r="X12" s="601"/>
      <c r="Y12" s="601"/>
      <c r="Z12" s="601"/>
    </row>
    <row r="13" spans="1:26" ht="12.75" customHeight="1" x14ac:dyDescent="0.2">
      <c r="A13" s="548" t="s">
        <v>779</v>
      </c>
      <c r="B13" s="609" t="s">
        <v>735</v>
      </c>
      <c r="C13" s="15">
        <f t="shared" ref="C13:E13" si="2">C14</f>
        <v>0</v>
      </c>
      <c r="D13" s="15">
        <f t="shared" si="2"/>
        <v>0</v>
      </c>
      <c r="E13" s="15">
        <f t="shared" si="2"/>
        <v>0</v>
      </c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1"/>
      <c r="X13" s="601"/>
      <c r="Y13" s="601"/>
      <c r="Z13" s="601"/>
    </row>
    <row r="14" spans="1:26" ht="12.75" customHeight="1" x14ac:dyDescent="0.2">
      <c r="A14" s="548" t="s">
        <v>780</v>
      </c>
      <c r="B14" s="553" t="s">
        <v>781</v>
      </c>
      <c r="C14" s="410"/>
      <c r="D14" s="235"/>
      <c r="E14" s="426">
        <f>C14+D14</f>
        <v>0</v>
      </c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  <c r="U14" s="601"/>
      <c r="V14" s="601"/>
      <c r="W14" s="601"/>
      <c r="X14" s="601"/>
      <c r="Y14" s="601"/>
      <c r="Z14" s="601"/>
    </row>
    <row r="15" spans="1:26" ht="12.75" customHeight="1" x14ac:dyDescent="0.2">
      <c r="A15" s="563" t="s">
        <v>782</v>
      </c>
      <c r="B15" s="616"/>
      <c r="C15" s="587"/>
      <c r="D15" s="239"/>
      <c r="E15" s="617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</row>
    <row r="16" spans="1:26" ht="12.75" customHeight="1" x14ac:dyDescent="0.2">
      <c r="A16" s="590" t="s">
        <v>783</v>
      </c>
      <c r="B16" s="591" t="s">
        <v>738</v>
      </c>
      <c r="C16" s="592">
        <f t="shared" ref="C16:E16" si="3">+C13</f>
        <v>0</v>
      </c>
      <c r="D16" s="592">
        <f t="shared" si="3"/>
        <v>0</v>
      </c>
      <c r="E16" s="618">
        <f t="shared" si="3"/>
        <v>0</v>
      </c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</row>
    <row r="17" spans="1:26" ht="12.75" customHeight="1" x14ac:dyDescent="0.2">
      <c r="A17" s="593" t="s">
        <v>784</v>
      </c>
      <c r="B17" s="594"/>
      <c r="C17" s="619"/>
      <c r="D17" s="595"/>
      <c r="E17" s="620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</row>
    <row r="18" spans="1:26" ht="25.5" customHeight="1" x14ac:dyDescent="0.2">
      <c r="A18" s="573" t="s">
        <v>785</v>
      </c>
      <c r="B18" s="596" t="s">
        <v>786</v>
      </c>
      <c r="C18" s="575"/>
      <c r="D18" s="576"/>
      <c r="E18" s="621"/>
      <c r="F18" s="541"/>
      <c r="G18" s="541"/>
      <c r="H18" s="541"/>
      <c r="I18" s="541"/>
      <c r="J18" s="541"/>
      <c r="K18" s="541"/>
      <c r="L18" s="541"/>
      <c r="M18" s="541"/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</row>
    <row r="19" spans="1:26" ht="12.75" customHeight="1" x14ac:dyDescent="0.2">
      <c r="A19" s="590" t="s">
        <v>787</v>
      </c>
      <c r="B19" s="591"/>
      <c r="C19" s="441"/>
      <c r="D19" s="612"/>
      <c r="E19" s="613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</row>
    <row r="20" spans="1:26" ht="12.75" customHeight="1" x14ac:dyDescent="0.2">
      <c r="A20" s="545" t="s">
        <v>788</v>
      </c>
      <c r="B20" s="622" t="s">
        <v>745</v>
      </c>
      <c r="C20" s="547"/>
      <c r="D20" s="623"/>
      <c r="E20" s="624"/>
      <c r="F20" s="601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  <c r="U20" s="601"/>
      <c r="V20" s="601"/>
      <c r="W20" s="601"/>
      <c r="X20" s="601"/>
      <c r="Y20" s="601"/>
      <c r="Z20" s="601"/>
    </row>
    <row r="21" spans="1:26" ht="12.75" customHeight="1" x14ac:dyDescent="0.2">
      <c r="A21" s="548" t="s">
        <v>789</v>
      </c>
      <c r="B21" s="552" t="s">
        <v>790</v>
      </c>
      <c r="C21" s="410"/>
      <c r="D21" s="15"/>
      <c r="E21" s="611">
        <f t="shared" ref="E21:E23" si="4">+D21+C21</f>
        <v>0</v>
      </c>
      <c r="F21" s="601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  <c r="U21" s="601"/>
      <c r="V21" s="601"/>
      <c r="W21" s="601"/>
      <c r="X21" s="601"/>
      <c r="Y21" s="601"/>
      <c r="Z21" s="601"/>
    </row>
    <row r="22" spans="1:26" ht="12.75" customHeight="1" x14ac:dyDescent="0.2">
      <c r="A22" s="548" t="s">
        <v>791</v>
      </c>
      <c r="B22" s="552" t="s">
        <v>792</v>
      </c>
      <c r="C22" s="410"/>
      <c r="D22" s="15"/>
      <c r="E22" s="611">
        <f t="shared" si="4"/>
        <v>0</v>
      </c>
      <c r="F22" s="601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601"/>
      <c r="Z22" s="601"/>
    </row>
    <row r="23" spans="1:26" ht="25.5" customHeight="1" x14ac:dyDescent="0.2">
      <c r="A23" s="590" t="s">
        <v>793</v>
      </c>
      <c r="B23" s="591" t="s">
        <v>794</v>
      </c>
      <c r="C23" s="592">
        <f t="shared" ref="C23:D23" si="5">SUM(C21:C22)</f>
        <v>0</v>
      </c>
      <c r="D23" s="592">
        <f t="shared" si="5"/>
        <v>0</v>
      </c>
      <c r="E23" s="613">
        <f t="shared" si="4"/>
        <v>0</v>
      </c>
      <c r="F23" s="541"/>
      <c r="G23" s="541"/>
      <c r="H23" s="541"/>
      <c r="I23" s="541"/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</row>
    <row r="24" spans="1:26" ht="24.75" customHeight="1" x14ac:dyDescent="0.2">
      <c r="A24" s="545">
        <v>40</v>
      </c>
      <c r="B24" s="574" t="s">
        <v>795</v>
      </c>
      <c r="C24" s="547"/>
      <c r="D24" s="582"/>
      <c r="E24" s="625"/>
      <c r="F24" s="541"/>
      <c r="G24" s="541"/>
      <c r="H24" s="541"/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</row>
    <row r="25" spans="1:26" ht="12.75" customHeight="1" x14ac:dyDescent="0.2">
      <c r="A25" s="548">
        <v>41</v>
      </c>
      <c r="B25" s="552" t="s">
        <v>790</v>
      </c>
      <c r="C25" s="410">
        <v>110015</v>
      </c>
      <c r="D25" s="235">
        <v>13203</v>
      </c>
      <c r="E25" s="611">
        <f>+D25+C25</f>
        <v>123218</v>
      </c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541"/>
      <c r="Y25" s="541"/>
      <c r="Z25" s="541"/>
    </row>
    <row r="26" spans="1:26" ht="24.75" customHeight="1" x14ac:dyDescent="0.2">
      <c r="A26" s="626">
        <v>43</v>
      </c>
      <c r="B26" s="564" t="s">
        <v>796</v>
      </c>
      <c r="C26" s="550">
        <f t="shared" ref="C26:E26" si="6">+C25</f>
        <v>110015</v>
      </c>
      <c r="D26" s="550">
        <f t="shared" si="6"/>
        <v>13203</v>
      </c>
      <c r="E26" s="610">
        <f t="shared" si="6"/>
        <v>123218</v>
      </c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</row>
    <row r="27" spans="1:26" ht="12.75" customHeight="1" x14ac:dyDescent="0.2">
      <c r="A27" s="573" t="s">
        <v>797</v>
      </c>
      <c r="B27" s="607"/>
      <c r="C27" s="575"/>
      <c r="D27" s="614"/>
      <c r="E27" s="615">
        <f t="shared" ref="E27:E38" si="7">+D27+C27</f>
        <v>0</v>
      </c>
      <c r="F27" s="627"/>
      <c r="G27" s="627"/>
      <c r="H27" s="627"/>
      <c r="I27" s="627"/>
      <c r="J27" s="627"/>
      <c r="K27" s="627"/>
      <c r="L27" s="627"/>
      <c r="M27" s="627"/>
      <c r="N27" s="627"/>
      <c r="O27" s="627"/>
      <c r="P27" s="627"/>
      <c r="Q27" s="627"/>
      <c r="R27" s="627"/>
      <c r="S27" s="627"/>
      <c r="T27" s="627"/>
      <c r="U27" s="627"/>
      <c r="V27" s="627"/>
      <c r="W27" s="627"/>
      <c r="X27" s="627"/>
      <c r="Y27" s="627"/>
      <c r="Z27" s="627"/>
    </row>
    <row r="28" spans="1:26" ht="12.75" customHeight="1" x14ac:dyDescent="0.2">
      <c r="A28" s="548" t="s">
        <v>798</v>
      </c>
      <c r="B28" s="552" t="s">
        <v>799</v>
      </c>
      <c r="C28" s="410"/>
      <c r="D28" s="235"/>
      <c r="E28" s="611">
        <f t="shared" si="7"/>
        <v>0</v>
      </c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</row>
    <row r="29" spans="1:26" ht="12.75" customHeight="1" x14ac:dyDescent="0.2">
      <c r="A29" s="548"/>
      <c r="B29" s="552" t="s">
        <v>800</v>
      </c>
      <c r="C29" s="410"/>
      <c r="D29" s="235">
        <v>316</v>
      </c>
      <c r="E29" s="611">
        <f t="shared" si="7"/>
        <v>316</v>
      </c>
      <c r="F29" s="627"/>
      <c r="G29" s="627"/>
      <c r="H29" s="627"/>
      <c r="I29" s="627"/>
      <c r="J29" s="627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</row>
    <row r="30" spans="1:26" ht="12.75" customHeight="1" x14ac:dyDescent="0.2">
      <c r="A30" s="548" t="s">
        <v>801</v>
      </c>
      <c r="B30" s="554" t="s">
        <v>802</v>
      </c>
      <c r="C30" s="555">
        <f t="shared" ref="C30:D30" si="8">SUM(C28:C29)</f>
        <v>0</v>
      </c>
      <c r="D30" s="555">
        <f t="shared" si="8"/>
        <v>316</v>
      </c>
      <c r="E30" s="426">
        <f t="shared" si="7"/>
        <v>316</v>
      </c>
      <c r="F30" s="627"/>
      <c r="G30" s="627"/>
      <c r="H30" s="627"/>
      <c r="I30" s="627"/>
      <c r="J30" s="627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7"/>
    </row>
    <row r="31" spans="1:26" ht="14.25" customHeight="1" x14ac:dyDescent="0.2">
      <c r="A31" s="548" t="s">
        <v>803</v>
      </c>
      <c r="B31" s="553"/>
      <c r="C31" s="410"/>
      <c r="D31" s="235"/>
      <c r="E31" s="611">
        <f t="shared" si="7"/>
        <v>0</v>
      </c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601"/>
      <c r="X31" s="601"/>
      <c r="Y31" s="601"/>
      <c r="Z31" s="601"/>
    </row>
    <row r="32" spans="1:26" ht="14.25" customHeight="1" x14ac:dyDescent="0.2">
      <c r="A32" s="548" t="s">
        <v>804</v>
      </c>
      <c r="B32" s="597" t="s">
        <v>805</v>
      </c>
      <c r="C32" s="410"/>
      <c r="D32" s="15"/>
      <c r="E32" s="628">
        <f t="shared" si="7"/>
        <v>0</v>
      </c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  <c r="Y32" s="601"/>
      <c r="Z32" s="601"/>
    </row>
    <row r="33" spans="1:26" ht="14.25" customHeight="1" x14ac:dyDescent="0.2">
      <c r="A33" s="548" t="s">
        <v>806</v>
      </c>
      <c r="B33" s="553"/>
      <c r="C33" s="410"/>
      <c r="D33" s="235"/>
      <c r="E33" s="611">
        <f t="shared" si="7"/>
        <v>0</v>
      </c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601"/>
      <c r="T33" s="601"/>
      <c r="U33" s="601"/>
      <c r="V33" s="601"/>
      <c r="W33" s="601"/>
      <c r="X33" s="601"/>
      <c r="Y33" s="601"/>
      <c r="Z33" s="601"/>
    </row>
    <row r="34" spans="1:26" ht="12.75" customHeight="1" x14ac:dyDescent="0.2">
      <c r="A34" s="590" t="s">
        <v>807</v>
      </c>
      <c r="B34" s="591" t="s">
        <v>808</v>
      </c>
      <c r="C34" s="592">
        <f t="shared" ref="C34:D34" si="9">+C30+C32</f>
        <v>0</v>
      </c>
      <c r="D34" s="592">
        <f t="shared" si="9"/>
        <v>316</v>
      </c>
      <c r="E34" s="618">
        <f t="shared" si="7"/>
        <v>316</v>
      </c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601"/>
      <c r="U34" s="601"/>
      <c r="V34" s="601"/>
      <c r="W34" s="601"/>
      <c r="X34" s="601"/>
      <c r="Y34" s="601"/>
      <c r="Z34" s="601"/>
    </row>
    <row r="35" spans="1:26" ht="14.25" customHeight="1" x14ac:dyDescent="0.2">
      <c r="A35" s="545" t="s">
        <v>809</v>
      </c>
      <c r="B35" s="546"/>
      <c r="C35" s="546"/>
      <c r="D35" s="629"/>
      <c r="E35" s="630">
        <f t="shared" si="7"/>
        <v>0</v>
      </c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601"/>
      <c r="T35" s="601"/>
      <c r="U35" s="601"/>
      <c r="V35" s="601"/>
      <c r="W35" s="601"/>
      <c r="X35" s="601"/>
      <c r="Y35" s="601"/>
      <c r="Z35" s="601"/>
    </row>
    <row r="36" spans="1:26" ht="14.25" customHeight="1" x14ac:dyDescent="0.2">
      <c r="A36" s="548" t="s">
        <v>810</v>
      </c>
      <c r="B36" s="557" t="s">
        <v>811</v>
      </c>
      <c r="C36" s="410"/>
      <c r="D36" s="15"/>
      <c r="E36" s="628">
        <f t="shared" si="7"/>
        <v>0</v>
      </c>
      <c r="F36" s="601"/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601"/>
      <c r="T36" s="601"/>
      <c r="U36" s="601"/>
      <c r="V36" s="601"/>
      <c r="W36" s="601"/>
      <c r="X36" s="601"/>
      <c r="Y36" s="601"/>
      <c r="Z36" s="601"/>
    </row>
    <row r="37" spans="1:26" ht="14.25" customHeight="1" x14ac:dyDescent="0.2">
      <c r="A37" s="548" t="s">
        <v>812</v>
      </c>
      <c r="B37" s="553"/>
      <c r="C37" s="410"/>
      <c r="D37" s="235"/>
      <c r="E37" s="611">
        <f t="shared" si="7"/>
        <v>0</v>
      </c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  <c r="Z37" s="601"/>
    </row>
    <row r="38" spans="1:26" ht="14.25" customHeight="1" x14ac:dyDescent="0.2">
      <c r="A38" s="548" t="s">
        <v>813</v>
      </c>
      <c r="B38" s="557" t="s">
        <v>814</v>
      </c>
      <c r="C38" s="550">
        <f>SUM(C37)</f>
        <v>0</v>
      </c>
      <c r="D38" s="550"/>
      <c r="E38" s="610">
        <f t="shared" si="7"/>
        <v>0</v>
      </c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</row>
    <row r="39" spans="1:26" ht="14.25" customHeight="1" x14ac:dyDescent="0.2">
      <c r="A39" s="590" t="s">
        <v>815</v>
      </c>
      <c r="B39" s="631" t="s">
        <v>816</v>
      </c>
      <c r="C39" s="592">
        <f t="shared" ref="C39:E39" si="10">+C23+C34+C16+C9+C26</f>
        <v>113971</v>
      </c>
      <c r="D39" s="592">
        <f t="shared" si="10"/>
        <v>13516</v>
      </c>
      <c r="E39" s="592">
        <f t="shared" si="10"/>
        <v>127487</v>
      </c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601"/>
      <c r="Y39" s="601"/>
      <c r="Z39" s="601"/>
    </row>
    <row r="40" spans="1:26" ht="14.25" customHeight="1" x14ac:dyDescent="0.2">
      <c r="A40" s="601"/>
      <c r="B40" s="602"/>
      <c r="C40" s="601"/>
      <c r="D40" s="601"/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</row>
    <row r="41" spans="1:26" ht="14.25" customHeight="1" x14ac:dyDescent="0.2">
      <c r="A41" s="601"/>
      <c r="B41" s="602"/>
      <c r="C41" s="601"/>
      <c r="D41" s="601"/>
      <c r="E41" s="601"/>
      <c r="F41" s="601"/>
      <c r="G41" s="601"/>
      <c r="H41" s="601"/>
      <c r="I41" s="601"/>
      <c r="J41" s="601"/>
      <c r="K41" s="601"/>
      <c r="L41" s="601"/>
      <c r="M41" s="601"/>
      <c r="N41" s="601"/>
      <c r="O41" s="601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</row>
    <row r="42" spans="1:26" ht="14.25" customHeight="1" x14ac:dyDescent="0.2">
      <c r="A42" s="601"/>
      <c r="B42" s="602"/>
      <c r="C42" s="601"/>
      <c r="D42" s="601"/>
      <c r="E42" s="601"/>
      <c r="F42" s="601"/>
      <c r="G42" s="601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601"/>
    </row>
    <row r="43" spans="1:26" ht="14.25" customHeight="1" x14ac:dyDescent="0.2">
      <c r="A43" s="601"/>
      <c r="B43" s="602"/>
      <c r="C43" s="601"/>
      <c r="D43" s="601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</row>
    <row r="44" spans="1:26" ht="14.25" customHeight="1" x14ac:dyDescent="0.2">
      <c r="A44" s="601"/>
      <c r="B44" s="602"/>
      <c r="C44" s="601"/>
      <c r="D44" s="601"/>
      <c r="E44" s="601"/>
      <c r="F44" s="601"/>
      <c r="G44" s="601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601"/>
    </row>
    <row r="45" spans="1:26" ht="14.25" customHeight="1" x14ac:dyDescent="0.2">
      <c r="A45" s="601"/>
      <c r="B45" s="602"/>
      <c r="C45" s="601"/>
      <c r="D45" s="601"/>
      <c r="E45" s="601"/>
      <c r="F45" s="601"/>
      <c r="G45" s="601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601"/>
    </row>
    <row r="46" spans="1:26" ht="14.25" customHeight="1" x14ac:dyDescent="0.2">
      <c r="A46" s="601"/>
      <c r="B46" s="602"/>
      <c r="C46" s="601"/>
      <c r="D46" s="601"/>
      <c r="E46" s="601"/>
      <c r="F46" s="601"/>
      <c r="G46" s="601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601"/>
    </row>
    <row r="47" spans="1:26" ht="14.25" customHeight="1" x14ac:dyDescent="0.2">
      <c r="A47" s="601"/>
      <c r="B47" s="602"/>
      <c r="C47" s="601"/>
      <c r="D47" s="601"/>
      <c r="E47" s="601"/>
      <c r="F47" s="601"/>
      <c r="G47" s="601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601"/>
    </row>
    <row r="48" spans="1:26" ht="14.25" customHeight="1" x14ac:dyDescent="0.2">
      <c r="A48" s="601"/>
      <c r="B48" s="602"/>
      <c r="C48" s="601"/>
      <c r="D48" s="601"/>
      <c r="E48" s="601"/>
      <c r="F48" s="601"/>
      <c r="G48" s="601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601"/>
    </row>
    <row r="49" spans="1:26" ht="14.25" customHeight="1" x14ac:dyDescent="0.2">
      <c r="A49" s="601"/>
      <c r="B49" s="602"/>
      <c r="C49" s="601"/>
      <c r="D49" s="601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601"/>
    </row>
    <row r="50" spans="1:26" ht="14.25" customHeight="1" x14ac:dyDescent="0.2">
      <c r="A50" s="601"/>
      <c r="B50" s="602"/>
      <c r="C50" s="601"/>
      <c r="D50" s="601"/>
      <c r="E50" s="601"/>
      <c r="F50" s="601"/>
      <c r="G50" s="601"/>
      <c r="H50" s="601"/>
      <c r="I50" s="601"/>
      <c r="J50" s="601"/>
      <c r="K50" s="601"/>
      <c r="L50" s="601"/>
      <c r="M50" s="601"/>
      <c r="N50" s="601"/>
      <c r="O50" s="601"/>
      <c r="P50" s="601"/>
      <c r="Q50" s="601"/>
      <c r="R50" s="601"/>
      <c r="S50" s="601"/>
      <c r="T50" s="601"/>
      <c r="U50" s="601"/>
      <c r="V50" s="601"/>
      <c r="W50" s="601"/>
      <c r="X50" s="601"/>
      <c r="Y50" s="601"/>
      <c r="Z50" s="601"/>
    </row>
    <row r="51" spans="1:26" ht="14.25" customHeight="1" x14ac:dyDescent="0.2">
      <c r="A51" s="601"/>
      <c r="B51" s="602"/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</row>
    <row r="52" spans="1:26" ht="14.25" customHeight="1" x14ac:dyDescent="0.2">
      <c r="A52" s="601"/>
      <c r="B52" s="602"/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1"/>
      <c r="W52" s="601"/>
      <c r="X52" s="601"/>
      <c r="Y52" s="601"/>
      <c r="Z52" s="601"/>
    </row>
    <row r="53" spans="1:26" ht="14.25" customHeight="1" x14ac:dyDescent="0.2">
      <c r="A53" s="601"/>
      <c r="B53" s="602"/>
      <c r="C53" s="601"/>
      <c r="D53" s="601"/>
      <c r="E53" s="601"/>
      <c r="F53" s="601"/>
      <c r="G53" s="601"/>
      <c r="H53" s="601"/>
      <c r="I53" s="601"/>
      <c r="J53" s="601"/>
      <c r="K53" s="601"/>
      <c r="L53" s="601"/>
      <c r="M53" s="601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</row>
    <row r="54" spans="1:26" ht="14.25" customHeight="1" x14ac:dyDescent="0.2">
      <c r="A54" s="601"/>
      <c r="B54" s="602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1"/>
      <c r="X54" s="601"/>
      <c r="Y54" s="601"/>
      <c r="Z54" s="601"/>
    </row>
    <row r="55" spans="1:26" ht="14.25" customHeight="1" x14ac:dyDescent="0.2">
      <c r="A55" s="601"/>
      <c r="B55" s="602"/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X55" s="601"/>
      <c r="Y55" s="601"/>
      <c r="Z55" s="601"/>
    </row>
    <row r="56" spans="1:26" ht="14.25" customHeight="1" x14ac:dyDescent="0.2">
      <c r="A56" s="601"/>
      <c r="B56" s="602"/>
      <c r="C56" s="601"/>
      <c r="D56" s="601"/>
      <c r="E56" s="601"/>
      <c r="F56" s="601"/>
      <c r="G56" s="601"/>
      <c r="H56" s="601"/>
      <c r="I56" s="601"/>
      <c r="J56" s="601"/>
      <c r="K56" s="601"/>
      <c r="L56" s="601"/>
      <c r="M56" s="601"/>
      <c r="N56" s="601"/>
      <c r="O56" s="601"/>
      <c r="P56" s="601"/>
      <c r="Q56" s="601"/>
      <c r="R56" s="601"/>
      <c r="S56" s="601"/>
      <c r="T56" s="601"/>
      <c r="U56" s="601"/>
      <c r="V56" s="601"/>
      <c r="W56" s="601"/>
      <c r="X56" s="601"/>
      <c r="Y56" s="601"/>
      <c r="Z56" s="601"/>
    </row>
    <row r="57" spans="1:26" ht="14.25" customHeight="1" x14ac:dyDescent="0.2">
      <c r="A57" s="601"/>
      <c r="B57" s="602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1"/>
      <c r="S57" s="601"/>
      <c r="T57" s="601"/>
      <c r="U57" s="601"/>
      <c r="V57" s="601"/>
      <c r="W57" s="601"/>
      <c r="X57" s="601"/>
      <c r="Y57" s="601"/>
      <c r="Z57" s="601"/>
    </row>
    <row r="58" spans="1:26" ht="14.25" customHeight="1" x14ac:dyDescent="0.2">
      <c r="A58" s="601"/>
      <c r="B58" s="602"/>
      <c r="C58" s="601"/>
      <c r="D58" s="601"/>
      <c r="E58" s="601"/>
      <c r="F58" s="601"/>
      <c r="G58" s="601"/>
      <c r="H58" s="601"/>
      <c r="I58" s="601"/>
      <c r="J58" s="601"/>
      <c r="K58" s="601"/>
      <c r="L58" s="601"/>
      <c r="M58" s="601"/>
      <c r="N58" s="601"/>
      <c r="O58" s="601"/>
      <c r="P58" s="601"/>
      <c r="Q58" s="601"/>
      <c r="R58" s="601"/>
      <c r="S58" s="601"/>
      <c r="T58" s="601"/>
      <c r="U58" s="601"/>
      <c r="V58" s="601"/>
      <c r="W58" s="601"/>
      <c r="X58" s="601"/>
      <c r="Y58" s="601"/>
      <c r="Z58" s="601"/>
    </row>
    <row r="59" spans="1:26" ht="14.25" customHeight="1" x14ac:dyDescent="0.2">
      <c r="A59" s="601"/>
      <c r="B59" s="602"/>
      <c r="C59" s="601"/>
      <c r="D59" s="601"/>
      <c r="E59" s="601"/>
      <c r="F59" s="601"/>
      <c r="G59" s="601"/>
      <c r="H59" s="601"/>
      <c r="I59" s="601"/>
      <c r="J59" s="601"/>
      <c r="K59" s="601"/>
      <c r="L59" s="601"/>
      <c r="M59" s="601"/>
      <c r="N59" s="601"/>
      <c r="O59" s="601"/>
      <c r="P59" s="601"/>
      <c r="Q59" s="601"/>
      <c r="R59" s="601"/>
      <c r="S59" s="601"/>
      <c r="T59" s="601"/>
      <c r="U59" s="601"/>
      <c r="V59" s="601"/>
      <c r="W59" s="601"/>
      <c r="X59" s="601"/>
      <c r="Y59" s="601"/>
      <c r="Z59" s="601"/>
    </row>
    <row r="60" spans="1:26" ht="14.25" customHeight="1" x14ac:dyDescent="0.2">
      <c r="A60" s="601"/>
      <c r="B60" s="602"/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  <c r="Q60" s="601"/>
      <c r="R60" s="601"/>
      <c r="S60" s="601"/>
      <c r="T60" s="601"/>
      <c r="U60" s="601"/>
      <c r="V60" s="601"/>
      <c r="W60" s="601"/>
      <c r="X60" s="601"/>
      <c r="Y60" s="601"/>
      <c r="Z60" s="601"/>
    </row>
    <row r="61" spans="1:26" ht="14.25" customHeight="1" x14ac:dyDescent="0.2">
      <c r="A61" s="601"/>
      <c r="B61" s="602"/>
      <c r="C61" s="601"/>
      <c r="D61" s="601"/>
      <c r="E61" s="601"/>
      <c r="F61" s="601"/>
      <c r="G61" s="601"/>
      <c r="H61" s="601"/>
      <c r="I61" s="601"/>
      <c r="J61" s="601"/>
      <c r="K61" s="601"/>
      <c r="L61" s="601"/>
      <c r="M61" s="601"/>
      <c r="N61" s="601"/>
      <c r="O61" s="601"/>
      <c r="P61" s="601"/>
      <c r="Q61" s="601"/>
      <c r="R61" s="601"/>
      <c r="S61" s="601"/>
      <c r="T61" s="601"/>
      <c r="U61" s="601"/>
      <c r="V61" s="601"/>
      <c r="W61" s="601"/>
      <c r="X61" s="601"/>
      <c r="Y61" s="601"/>
      <c r="Z61" s="601"/>
    </row>
    <row r="62" spans="1:26" ht="14.25" customHeight="1" x14ac:dyDescent="0.2">
      <c r="A62" s="601"/>
      <c r="B62" s="602"/>
      <c r="C62" s="601"/>
      <c r="D62" s="601"/>
      <c r="E62" s="601"/>
      <c r="F62" s="601"/>
      <c r="G62" s="601"/>
      <c r="H62" s="601"/>
      <c r="I62" s="601"/>
      <c r="J62" s="601"/>
      <c r="K62" s="601"/>
      <c r="L62" s="601"/>
      <c r="M62" s="601"/>
      <c r="N62" s="601"/>
      <c r="O62" s="601"/>
      <c r="P62" s="601"/>
      <c r="Q62" s="601"/>
      <c r="R62" s="601"/>
      <c r="S62" s="601"/>
      <c r="T62" s="601"/>
      <c r="U62" s="601"/>
      <c r="V62" s="601"/>
      <c r="W62" s="601"/>
      <c r="X62" s="601"/>
      <c r="Y62" s="601"/>
      <c r="Z62" s="601"/>
    </row>
    <row r="63" spans="1:26" ht="14.25" customHeight="1" x14ac:dyDescent="0.2">
      <c r="A63" s="601"/>
      <c r="B63" s="602"/>
      <c r="C63" s="601"/>
      <c r="D63" s="601"/>
      <c r="E63" s="601"/>
      <c r="F63" s="601"/>
      <c r="G63" s="601"/>
      <c r="H63" s="601"/>
      <c r="I63" s="601"/>
      <c r="J63" s="601"/>
      <c r="K63" s="601"/>
      <c r="L63" s="601"/>
      <c r="M63" s="601"/>
      <c r="N63" s="601"/>
      <c r="O63" s="601"/>
      <c r="P63" s="601"/>
      <c r="Q63" s="601"/>
      <c r="R63" s="601"/>
      <c r="S63" s="601"/>
      <c r="T63" s="601"/>
      <c r="U63" s="601"/>
      <c r="V63" s="601"/>
      <c r="W63" s="601"/>
      <c r="X63" s="601"/>
      <c r="Y63" s="601"/>
      <c r="Z63" s="601"/>
    </row>
    <row r="64" spans="1:26" ht="14.25" customHeight="1" x14ac:dyDescent="0.2">
      <c r="A64" s="601"/>
      <c r="B64" s="602"/>
      <c r="C64" s="601"/>
      <c r="D64" s="601"/>
      <c r="E64" s="601"/>
      <c r="F64" s="601"/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  <c r="Z64" s="601"/>
    </row>
    <row r="65" spans="1:26" ht="14.25" customHeight="1" x14ac:dyDescent="0.2">
      <c r="A65" s="601"/>
      <c r="B65" s="602"/>
      <c r="C65" s="601"/>
      <c r="D65" s="601"/>
      <c r="E65" s="601"/>
      <c r="F65" s="601"/>
      <c r="G65" s="601"/>
      <c r="H65" s="601"/>
      <c r="I65" s="601"/>
      <c r="J65" s="601"/>
      <c r="K65" s="601"/>
      <c r="L65" s="601"/>
      <c r="M65" s="601"/>
      <c r="N65" s="601"/>
      <c r="O65" s="601"/>
      <c r="P65" s="601"/>
      <c r="Q65" s="601"/>
      <c r="R65" s="601"/>
      <c r="S65" s="601"/>
      <c r="T65" s="601"/>
      <c r="U65" s="601"/>
      <c r="V65" s="601"/>
      <c r="W65" s="601"/>
      <c r="X65" s="601"/>
      <c r="Y65" s="601"/>
      <c r="Z65" s="601"/>
    </row>
    <row r="66" spans="1:26" ht="14.25" customHeight="1" x14ac:dyDescent="0.2">
      <c r="A66" s="601"/>
      <c r="B66" s="602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1"/>
      <c r="N66" s="601"/>
      <c r="O66" s="601"/>
      <c r="P66" s="601"/>
      <c r="Q66" s="601"/>
      <c r="R66" s="601"/>
      <c r="S66" s="601"/>
      <c r="T66" s="601"/>
      <c r="U66" s="601"/>
      <c r="V66" s="601"/>
      <c r="W66" s="601"/>
      <c r="X66" s="601"/>
      <c r="Y66" s="601"/>
      <c r="Z66" s="601"/>
    </row>
    <row r="67" spans="1:26" ht="14.25" customHeight="1" x14ac:dyDescent="0.2">
      <c r="A67" s="601"/>
      <c r="B67" s="602"/>
      <c r="C67" s="601"/>
      <c r="D67" s="601"/>
      <c r="E67" s="601"/>
      <c r="F67" s="601"/>
      <c r="G67" s="601"/>
      <c r="H67" s="601"/>
      <c r="I67" s="601"/>
      <c r="J67" s="601"/>
      <c r="K67" s="601"/>
      <c r="L67" s="601"/>
      <c r="M67" s="601"/>
      <c r="N67" s="601"/>
      <c r="O67" s="601"/>
      <c r="P67" s="601"/>
      <c r="Q67" s="601"/>
      <c r="R67" s="601"/>
      <c r="S67" s="601"/>
      <c r="T67" s="601"/>
      <c r="U67" s="601"/>
      <c r="V67" s="601"/>
      <c r="W67" s="601"/>
      <c r="X67" s="601"/>
      <c r="Y67" s="601"/>
      <c r="Z67" s="601"/>
    </row>
    <row r="68" spans="1:26" ht="14.25" customHeight="1" x14ac:dyDescent="0.2">
      <c r="A68" s="601"/>
      <c r="B68" s="602"/>
      <c r="C68" s="601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601"/>
      <c r="S68" s="601"/>
      <c r="T68" s="601"/>
      <c r="U68" s="601"/>
      <c r="V68" s="601"/>
      <c r="W68" s="601"/>
      <c r="X68" s="601"/>
      <c r="Y68" s="601"/>
      <c r="Z68" s="601"/>
    </row>
    <row r="69" spans="1:26" ht="14.25" customHeight="1" x14ac:dyDescent="0.2">
      <c r="A69" s="601"/>
      <c r="B69" s="602"/>
      <c r="C69" s="601"/>
      <c r="D69" s="601"/>
      <c r="E69" s="601"/>
      <c r="F69" s="601"/>
      <c r="G69" s="601"/>
      <c r="H69" s="601"/>
      <c r="I69" s="601"/>
      <c r="J69" s="601"/>
      <c r="K69" s="601"/>
      <c r="L69" s="601"/>
      <c r="M69" s="601"/>
      <c r="N69" s="601"/>
      <c r="O69" s="601"/>
      <c r="P69" s="601"/>
      <c r="Q69" s="601"/>
      <c r="R69" s="601"/>
      <c r="S69" s="601"/>
      <c r="T69" s="601"/>
      <c r="U69" s="601"/>
      <c r="V69" s="601"/>
      <c r="W69" s="601"/>
      <c r="X69" s="601"/>
      <c r="Y69" s="601"/>
      <c r="Z69" s="601"/>
    </row>
    <row r="70" spans="1:26" ht="14.25" customHeight="1" x14ac:dyDescent="0.2">
      <c r="A70" s="601"/>
      <c r="B70" s="602"/>
      <c r="C70" s="601"/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601"/>
      <c r="Q70" s="601"/>
      <c r="R70" s="601"/>
      <c r="S70" s="601"/>
      <c r="T70" s="601"/>
      <c r="U70" s="601"/>
      <c r="V70" s="601"/>
      <c r="W70" s="601"/>
      <c r="X70" s="601"/>
      <c r="Y70" s="601"/>
      <c r="Z70" s="601"/>
    </row>
    <row r="71" spans="1:26" ht="14.25" customHeight="1" x14ac:dyDescent="0.2">
      <c r="A71" s="601"/>
      <c r="B71" s="602"/>
      <c r="C71" s="601"/>
      <c r="D71" s="601"/>
      <c r="E71" s="601"/>
      <c r="F71" s="601"/>
      <c r="G71" s="601"/>
      <c r="H71" s="601"/>
      <c r="I71" s="601"/>
      <c r="J71" s="601"/>
      <c r="K71" s="601"/>
      <c r="L71" s="601"/>
      <c r="M71" s="601"/>
      <c r="N71" s="601"/>
      <c r="O71" s="601"/>
      <c r="P71" s="601"/>
      <c r="Q71" s="601"/>
      <c r="R71" s="601"/>
      <c r="S71" s="601"/>
      <c r="T71" s="601"/>
      <c r="U71" s="601"/>
      <c r="V71" s="601"/>
      <c r="W71" s="601"/>
      <c r="X71" s="601"/>
      <c r="Y71" s="601"/>
      <c r="Z71" s="601"/>
    </row>
    <row r="72" spans="1:26" ht="14.25" customHeight="1" x14ac:dyDescent="0.2">
      <c r="A72" s="601"/>
      <c r="B72" s="602"/>
      <c r="C72" s="601"/>
      <c r="D72" s="601"/>
      <c r="E72" s="601"/>
      <c r="F72" s="601"/>
      <c r="G72" s="601"/>
      <c r="H72" s="601"/>
      <c r="I72" s="601"/>
      <c r="J72" s="601"/>
      <c r="K72" s="601"/>
      <c r="L72" s="601"/>
      <c r="M72" s="601"/>
      <c r="N72" s="601"/>
      <c r="O72" s="601"/>
      <c r="P72" s="601"/>
      <c r="Q72" s="601"/>
      <c r="R72" s="601"/>
      <c r="S72" s="601"/>
      <c r="T72" s="601"/>
      <c r="U72" s="601"/>
      <c r="V72" s="601"/>
      <c r="W72" s="601"/>
      <c r="X72" s="601"/>
      <c r="Y72" s="601"/>
      <c r="Z72" s="601"/>
    </row>
    <row r="73" spans="1:26" ht="14.25" customHeight="1" x14ac:dyDescent="0.2">
      <c r="A73" s="601"/>
      <c r="B73" s="602"/>
      <c r="C73" s="601"/>
      <c r="D73" s="601"/>
      <c r="E73" s="601"/>
      <c r="F73" s="601"/>
      <c r="G73" s="601"/>
      <c r="H73" s="601"/>
      <c r="I73" s="601"/>
      <c r="J73" s="601"/>
      <c r="K73" s="601"/>
      <c r="L73" s="601"/>
      <c r="M73" s="601"/>
      <c r="N73" s="601"/>
      <c r="O73" s="601"/>
      <c r="P73" s="601"/>
      <c r="Q73" s="601"/>
      <c r="R73" s="601"/>
      <c r="S73" s="601"/>
      <c r="T73" s="601"/>
      <c r="U73" s="601"/>
      <c r="V73" s="601"/>
      <c r="W73" s="601"/>
      <c r="X73" s="601"/>
      <c r="Y73" s="601"/>
      <c r="Z73" s="601"/>
    </row>
    <row r="74" spans="1:26" ht="14.25" customHeight="1" x14ac:dyDescent="0.2">
      <c r="A74" s="601"/>
      <c r="B74" s="602"/>
      <c r="C74" s="601"/>
      <c r="D74" s="601"/>
      <c r="E74" s="601"/>
      <c r="F74" s="601"/>
      <c r="G74" s="601"/>
      <c r="H74" s="601"/>
      <c r="I74" s="601"/>
      <c r="J74" s="601"/>
      <c r="K74" s="601"/>
      <c r="L74" s="601"/>
      <c r="M74" s="601"/>
      <c r="N74" s="601"/>
      <c r="O74" s="601"/>
      <c r="P74" s="601"/>
      <c r="Q74" s="601"/>
      <c r="R74" s="601"/>
      <c r="S74" s="601"/>
      <c r="T74" s="601"/>
      <c r="U74" s="601"/>
      <c r="V74" s="601"/>
      <c r="W74" s="601"/>
      <c r="X74" s="601"/>
      <c r="Y74" s="601"/>
      <c r="Z74" s="601"/>
    </row>
    <row r="75" spans="1:26" ht="14.25" customHeight="1" x14ac:dyDescent="0.2">
      <c r="A75" s="601"/>
      <c r="B75" s="602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1"/>
      <c r="X75" s="601"/>
      <c r="Y75" s="601"/>
      <c r="Z75" s="601"/>
    </row>
    <row r="76" spans="1:26" ht="14.25" customHeight="1" x14ac:dyDescent="0.2">
      <c r="A76" s="601"/>
      <c r="B76" s="602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M76" s="601"/>
      <c r="N76" s="601"/>
      <c r="O76" s="601"/>
      <c r="P76" s="601"/>
      <c r="Q76" s="601"/>
      <c r="R76" s="601"/>
      <c r="S76" s="601"/>
      <c r="T76" s="601"/>
      <c r="U76" s="601"/>
      <c r="V76" s="601"/>
      <c r="W76" s="601"/>
      <c r="X76" s="601"/>
      <c r="Y76" s="601"/>
      <c r="Z76" s="601"/>
    </row>
    <row r="77" spans="1:26" ht="14.25" customHeight="1" x14ac:dyDescent="0.2">
      <c r="A77" s="601"/>
      <c r="B77" s="602"/>
      <c r="C77" s="601"/>
      <c r="D77" s="601"/>
      <c r="E77" s="601"/>
      <c r="F77" s="601"/>
      <c r="G77" s="601"/>
      <c r="H77" s="601"/>
      <c r="I77" s="601"/>
      <c r="J77" s="601"/>
      <c r="K77" s="601"/>
      <c r="L77" s="601"/>
      <c r="M77" s="601"/>
      <c r="N77" s="601"/>
      <c r="O77" s="601"/>
      <c r="P77" s="601"/>
      <c r="Q77" s="601"/>
      <c r="R77" s="601"/>
      <c r="S77" s="601"/>
      <c r="T77" s="601"/>
      <c r="U77" s="601"/>
      <c r="V77" s="601"/>
      <c r="W77" s="601"/>
      <c r="X77" s="601"/>
      <c r="Y77" s="601"/>
      <c r="Z77" s="601"/>
    </row>
    <row r="78" spans="1:26" ht="14.25" customHeight="1" x14ac:dyDescent="0.2">
      <c r="A78" s="601"/>
      <c r="B78" s="602"/>
      <c r="C78" s="601"/>
      <c r="D78" s="601"/>
      <c r="E78" s="601"/>
      <c r="F78" s="601"/>
      <c r="G78" s="601"/>
      <c r="H78" s="601"/>
      <c r="I78" s="601"/>
      <c r="J78" s="601"/>
      <c r="K78" s="601"/>
      <c r="L78" s="601"/>
      <c r="M78" s="601"/>
      <c r="N78" s="601"/>
      <c r="O78" s="601"/>
      <c r="P78" s="601"/>
      <c r="Q78" s="601"/>
      <c r="R78" s="601"/>
      <c r="S78" s="601"/>
      <c r="T78" s="601"/>
      <c r="U78" s="601"/>
      <c r="V78" s="601"/>
      <c r="W78" s="601"/>
      <c r="X78" s="601"/>
      <c r="Y78" s="601"/>
      <c r="Z78" s="601"/>
    </row>
    <row r="79" spans="1:26" ht="14.25" customHeight="1" x14ac:dyDescent="0.2">
      <c r="A79" s="601"/>
      <c r="B79" s="602"/>
      <c r="C79" s="601"/>
      <c r="D79" s="601"/>
      <c r="E79" s="601"/>
      <c r="F79" s="601"/>
      <c r="G79" s="601"/>
      <c r="H79" s="601"/>
      <c r="I79" s="601"/>
      <c r="J79" s="601"/>
      <c r="K79" s="601"/>
      <c r="L79" s="601"/>
      <c r="M79" s="601"/>
      <c r="N79" s="601"/>
      <c r="O79" s="601"/>
      <c r="P79" s="601"/>
      <c r="Q79" s="601"/>
      <c r="R79" s="601"/>
      <c r="S79" s="601"/>
      <c r="T79" s="601"/>
      <c r="U79" s="601"/>
      <c r="V79" s="601"/>
      <c r="W79" s="601"/>
      <c r="X79" s="601"/>
      <c r="Y79" s="601"/>
      <c r="Z79" s="601"/>
    </row>
    <row r="80" spans="1:26" ht="14.25" customHeight="1" x14ac:dyDescent="0.2">
      <c r="A80" s="601"/>
      <c r="B80" s="602"/>
      <c r="C80" s="601"/>
      <c r="D80" s="601"/>
      <c r="E80" s="601"/>
      <c r="F80" s="601"/>
      <c r="G80" s="601"/>
      <c r="H80" s="601"/>
      <c r="I80" s="601"/>
      <c r="J80" s="601"/>
      <c r="K80" s="601"/>
      <c r="L80" s="601"/>
      <c r="M80" s="601"/>
      <c r="N80" s="601"/>
      <c r="O80" s="601"/>
      <c r="P80" s="601"/>
      <c r="Q80" s="601"/>
      <c r="R80" s="601"/>
      <c r="S80" s="601"/>
      <c r="T80" s="601"/>
      <c r="U80" s="601"/>
      <c r="V80" s="601"/>
      <c r="W80" s="601"/>
      <c r="X80" s="601"/>
      <c r="Y80" s="601"/>
      <c r="Z80" s="601"/>
    </row>
    <row r="81" spans="1:26" ht="14.25" customHeight="1" x14ac:dyDescent="0.2">
      <c r="A81" s="601"/>
      <c r="B81" s="602"/>
      <c r="C81" s="601"/>
      <c r="D81" s="601"/>
      <c r="E81" s="601"/>
      <c r="F81" s="601"/>
      <c r="G81" s="601"/>
      <c r="H81" s="601"/>
      <c r="I81" s="601"/>
      <c r="J81" s="601"/>
      <c r="K81" s="601"/>
      <c r="L81" s="601"/>
      <c r="M81" s="601"/>
      <c r="N81" s="601"/>
      <c r="O81" s="601"/>
      <c r="P81" s="601"/>
      <c r="Q81" s="601"/>
      <c r="R81" s="601"/>
      <c r="S81" s="601"/>
      <c r="T81" s="601"/>
      <c r="U81" s="601"/>
      <c r="V81" s="601"/>
      <c r="W81" s="601"/>
      <c r="X81" s="601"/>
      <c r="Y81" s="601"/>
      <c r="Z81" s="601"/>
    </row>
    <row r="82" spans="1:26" ht="14.25" customHeight="1" x14ac:dyDescent="0.2">
      <c r="A82" s="601"/>
      <c r="B82" s="602"/>
      <c r="C82" s="601"/>
      <c r="D82" s="601"/>
      <c r="E82" s="601"/>
      <c r="F82" s="601"/>
      <c r="G82" s="601"/>
      <c r="H82" s="601"/>
      <c r="I82" s="601"/>
      <c r="J82" s="601"/>
      <c r="K82" s="601"/>
      <c r="L82" s="601"/>
      <c r="M82" s="601"/>
      <c r="N82" s="601"/>
      <c r="O82" s="601"/>
      <c r="P82" s="601"/>
      <c r="Q82" s="601"/>
      <c r="R82" s="601"/>
      <c r="S82" s="601"/>
      <c r="T82" s="601"/>
      <c r="U82" s="601"/>
      <c r="V82" s="601"/>
      <c r="W82" s="601"/>
      <c r="X82" s="601"/>
      <c r="Y82" s="601"/>
      <c r="Z82" s="601"/>
    </row>
    <row r="83" spans="1:26" ht="14.25" customHeight="1" x14ac:dyDescent="0.2">
      <c r="A83" s="601"/>
      <c r="B83" s="602"/>
      <c r="C83" s="601"/>
      <c r="D83" s="601"/>
      <c r="E83" s="601"/>
      <c r="F83" s="601"/>
      <c r="G83" s="601"/>
      <c r="H83" s="601"/>
      <c r="I83" s="601"/>
      <c r="J83" s="601"/>
      <c r="K83" s="601"/>
      <c r="L83" s="601"/>
      <c r="M83" s="601"/>
      <c r="N83" s="601"/>
      <c r="O83" s="601"/>
      <c r="P83" s="601"/>
      <c r="Q83" s="601"/>
      <c r="R83" s="601"/>
      <c r="S83" s="601"/>
      <c r="T83" s="601"/>
      <c r="U83" s="601"/>
      <c r="V83" s="601"/>
      <c r="W83" s="601"/>
      <c r="X83" s="601"/>
      <c r="Y83" s="601"/>
      <c r="Z83" s="601"/>
    </row>
    <row r="84" spans="1:26" ht="14.25" customHeight="1" x14ac:dyDescent="0.2">
      <c r="A84" s="601"/>
      <c r="B84" s="602"/>
      <c r="C84" s="601"/>
      <c r="D84" s="601"/>
      <c r="E84" s="601"/>
      <c r="F84" s="601"/>
      <c r="G84" s="601"/>
      <c r="H84" s="601"/>
      <c r="I84" s="601"/>
      <c r="J84" s="601"/>
      <c r="K84" s="601"/>
      <c r="L84" s="601"/>
      <c r="M84" s="601"/>
      <c r="N84" s="601"/>
      <c r="O84" s="601"/>
      <c r="P84" s="601"/>
      <c r="Q84" s="601"/>
      <c r="R84" s="601"/>
      <c r="S84" s="601"/>
      <c r="T84" s="601"/>
      <c r="U84" s="601"/>
      <c r="V84" s="601"/>
      <c r="W84" s="601"/>
      <c r="X84" s="601"/>
      <c r="Y84" s="601"/>
      <c r="Z84" s="601"/>
    </row>
    <row r="85" spans="1:26" ht="14.25" customHeight="1" x14ac:dyDescent="0.2">
      <c r="A85" s="601"/>
      <c r="B85" s="602"/>
      <c r="C85" s="601"/>
      <c r="D85" s="601"/>
      <c r="E85" s="601"/>
      <c r="F85" s="601"/>
      <c r="G85" s="601"/>
      <c r="H85" s="601"/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1"/>
      <c r="T85" s="601"/>
      <c r="U85" s="601"/>
      <c r="V85" s="601"/>
      <c r="W85" s="601"/>
      <c r="X85" s="601"/>
      <c r="Y85" s="601"/>
      <c r="Z85" s="601"/>
    </row>
    <row r="86" spans="1:26" ht="14.25" customHeight="1" x14ac:dyDescent="0.2">
      <c r="A86" s="601"/>
      <c r="B86" s="602"/>
      <c r="C86" s="601"/>
      <c r="D86" s="601"/>
      <c r="E86" s="601"/>
      <c r="F86" s="601"/>
      <c r="G86" s="601"/>
      <c r="H86" s="601"/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1"/>
      <c r="T86" s="601"/>
      <c r="U86" s="601"/>
      <c r="V86" s="601"/>
      <c r="W86" s="601"/>
      <c r="X86" s="601"/>
      <c r="Y86" s="601"/>
      <c r="Z86" s="601"/>
    </row>
    <row r="87" spans="1:26" ht="14.25" customHeight="1" x14ac:dyDescent="0.2">
      <c r="A87" s="601"/>
      <c r="B87" s="602"/>
      <c r="C87" s="601"/>
      <c r="D87" s="601"/>
      <c r="E87" s="601"/>
      <c r="F87" s="601"/>
      <c r="G87" s="601"/>
      <c r="H87" s="601"/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1"/>
      <c r="T87" s="601"/>
      <c r="U87" s="601"/>
      <c r="V87" s="601"/>
      <c r="W87" s="601"/>
      <c r="X87" s="601"/>
      <c r="Y87" s="601"/>
      <c r="Z87" s="601"/>
    </row>
    <row r="88" spans="1:26" ht="14.25" customHeight="1" x14ac:dyDescent="0.2">
      <c r="A88" s="601"/>
      <c r="B88" s="602"/>
      <c r="C88" s="601"/>
      <c r="D88" s="601"/>
      <c r="E88" s="601"/>
      <c r="F88" s="601"/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  <c r="Z88" s="601"/>
    </row>
    <row r="89" spans="1:26" ht="14.25" customHeight="1" x14ac:dyDescent="0.2">
      <c r="A89" s="601"/>
      <c r="B89" s="602"/>
      <c r="C89" s="601"/>
      <c r="D89" s="601"/>
      <c r="E89" s="601"/>
      <c r="F89" s="601"/>
      <c r="G89" s="601"/>
      <c r="H89" s="601"/>
      <c r="I89" s="601"/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</row>
    <row r="90" spans="1:26" ht="14.25" customHeight="1" x14ac:dyDescent="0.2">
      <c r="A90" s="601"/>
      <c r="B90" s="602"/>
      <c r="C90" s="601"/>
      <c r="D90" s="601"/>
      <c r="E90" s="601"/>
      <c r="F90" s="601"/>
      <c r="G90" s="601"/>
      <c r="H90" s="601"/>
      <c r="I90" s="601"/>
      <c r="J90" s="601"/>
      <c r="K90" s="601"/>
      <c r="L90" s="601"/>
      <c r="M90" s="601"/>
      <c r="N90" s="601"/>
      <c r="O90" s="601"/>
      <c r="P90" s="601"/>
      <c r="Q90" s="601"/>
      <c r="R90" s="601"/>
      <c r="S90" s="601"/>
      <c r="T90" s="601"/>
      <c r="U90" s="601"/>
      <c r="V90" s="601"/>
      <c r="W90" s="601"/>
      <c r="X90" s="601"/>
      <c r="Y90" s="601"/>
      <c r="Z90" s="601"/>
    </row>
    <row r="91" spans="1:26" ht="14.25" customHeight="1" x14ac:dyDescent="0.2">
      <c r="A91" s="601"/>
      <c r="B91" s="602"/>
      <c r="C91" s="601"/>
      <c r="D91" s="601"/>
      <c r="E91" s="601"/>
      <c r="F91" s="601"/>
      <c r="G91" s="601"/>
      <c r="H91" s="601"/>
      <c r="I91" s="601"/>
      <c r="J91" s="601"/>
      <c r="K91" s="601"/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1"/>
      <c r="Y91" s="601"/>
      <c r="Z91" s="601"/>
    </row>
    <row r="92" spans="1:26" ht="14.25" customHeight="1" x14ac:dyDescent="0.2">
      <c r="A92" s="601"/>
      <c r="B92" s="602"/>
      <c r="C92" s="601"/>
      <c r="D92" s="601"/>
      <c r="E92" s="601"/>
      <c r="F92" s="601"/>
      <c r="G92" s="601"/>
      <c r="H92" s="601"/>
      <c r="I92" s="601"/>
      <c r="J92" s="601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  <c r="Z92" s="601"/>
    </row>
    <row r="93" spans="1:26" ht="14.25" customHeight="1" x14ac:dyDescent="0.2">
      <c r="A93" s="601"/>
      <c r="B93" s="602"/>
      <c r="C93" s="601"/>
      <c r="D93" s="601"/>
      <c r="E93" s="601"/>
      <c r="F93" s="601"/>
      <c r="G93" s="601"/>
      <c r="H93" s="601"/>
      <c r="I93" s="601"/>
      <c r="J93" s="601"/>
      <c r="K93" s="601"/>
      <c r="L93" s="601"/>
      <c r="M93" s="601"/>
      <c r="N93" s="601"/>
      <c r="O93" s="601"/>
      <c r="P93" s="601"/>
      <c r="Q93" s="601"/>
      <c r="R93" s="601"/>
      <c r="S93" s="601"/>
      <c r="T93" s="601"/>
      <c r="U93" s="601"/>
      <c r="V93" s="601"/>
      <c r="W93" s="601"/>
      <c r="X93" s="601"/>
      <c r="Y93" s="601"/>
      <c r="Z93" s="601"/>
    </row>
    <row r="94" spans="1:26" ht="14.25" customHeight="1" x14ac:dyDescent="0.2">
      <c r="A94" s="601"/>
      <c r="B94" s="602"/>
      <c r="C94" s="601"/>
      <c r="D94" s="601"/>
      <c r="E94" s="601"/>
      <c r="F94" s="601"/>
      <c r="G94" s="601"/>
      <c r="H94" s="601"/>
      <c r="I94" s="601"/>
      <c r="J94" s="601"/>
      <c r="K94" s="601"/>
      <c r="L94" s="601"/>
      <c r="M94" s="601"/>
      <c r="N94" s="601"/>
      <c r="O94" s="601"/>
      <c r="P94" s="601"/>
      <c r="Q94" s="601"/>
      <c r="R94" s="601"/>
      <c r="S94" s="601"/>
      <c r="T94" s="601"/>
      <c r="U94" s="601"/>
      <c r="V94" s="601"/>
      <c r="W94" s="601"/>
      <c r="X94" s="601"/>
      <c r="Y94" s="601"/>
      <c r="Z94" s="601"/>
    </row>
    <row r="95" spans="1:26" ht="14.25" customHeight="1" x14ac:dyDescent="0.2">
      <c r="A95" s="601"/>
      <c r="B95" s="602"/>
      <c r="C95" s="601"/>
      <c r="D95" s="601"/>
      <c r="E95" s="601"/>
      <c r="F95" s="601"/>
      <c r="G95" s="601"/>
      <c r="H95" s="601"/>
      <c r="I95" s="601"/>
      <c r="J95" s="601"/>
      <c r="K95" s="601"/>
      <c r="L95" s="601"/>
      <c r="M95" s="601"/>
      <c r="N95" s="601"/>
      <c r="O95" s="601"/>
      <c r="P95" s="601"/>
      <c r="Q95" s="601"/>
      <c r="R95" s="601"/>
      <c r="S95" s="601"/>
      <c r="T95" s="601"/>
      <c r="U95" s="601"/>
      <c r="V95" s="601"/>
      <c r="W95" s="601"/>
      <c r="X95" s="601"/>
      <c r="Y95" s="601"/>
      <c r="Z95" s="601"/>
    </row>
    <row r="96" spans="1:26" ht="14.25" customHeight="1" x14ac:dyDescent="0.2">
      <c r="A96" s="601"/>
      <c r="B96" s="602"/>
      <c r="C96" s="601"/>
      <c r="D96" s="601"/>
      <c r="E96" s="601"/>
      <c r="F96" s="601"/>
      <c r="G96" s="601"/>
      <c r="H96" s="601"/>
      <c r="I96" s="601"/>
      <c r="J96" s="601"/>
      <c r="K96" s="601"/>
      <c r="L96" s="601"/>
      <c r="M96" s="601"/>
      <c r="N96" s="601"/>
      <c r="O96" s="601"/>
      <c r="P96" s="601"/>
      <c r="Q96" s="601"/>
      <c r="R96" s="601"/>
      <c r="S96" s="601"/>
      <c r="T96" s="601"/>
      <c r="U96" s="601"/>
      <c r="V96" s="601"/>
      <c r="W96" s="601"/>
      <c r="X96" s="601"/>
      <c r="Y96" s="601"/>
      <c r="Z96" s="601"/>
    </row>
    <row r="97" spans="1:26" ht="14.25" customHeight="1" x14ac:dyDescent="0.2">
      <c r="A97" s="601"/>
      <c r="B97" s="602"/>
      <c r="C97" s="601"/>
      <c r="D97" s="601"/>
      <c r="E97" s="601"/>
      <c r="F97" s="601"/>
      <c r="G97" s="601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  <c r="Z97" s="601"/>
    </row>
    <row r="98" spans="1:26" ht="14.25" customHeight="1" x14ac:dyDescent="0.2">
      <c r="A98" s="601"/>
      <c r="B98" s="602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1"/>
      <c r="S98" s="601"/>
      <c r="T98" s="601"/>
      <c r="U98" s="601"/>
      <c r="V98" s="601"/>
      <c r="W98" s="601"/>
      <c r="X98" s="601"/>
      <c r="Y98" s="601"/>
      <c r="Z98" s="601"/>
    </row>
    <row r="99" spans="1:26" ht="14.25" customHeight="1" x14ac:dyDescent="0.2">
      <c r="A99" s="601"/>
      <c r="B99" s="602"/>
      <c r="C99" s="601"/>
      <c r="D99" s="601"/>
      <c r="E99" s="601"/>
      <c r="F99" s="601"/>
      <c r="G99" s="601"/>
      <c r="H99" s="601"/>
      <c r="I99" s="601"/>
      <c r="J99" s="601"/>
      <c r="K99" s="601"/>
      <c r="L99" s="601"/>
      <c r="M99" s="601"/>
      <c r="N99" s="601"/>
      <c r="O99" s="601"/>
      <c r="P99" s="601"/>
      <c r="Q99" s="601"/>
      <c r="R99" s="601"/>
      <c r="S99" s="601"/>
      <c r="T99" s="601"/>
      <c r="U99" s="601"/>
      <c r="V99" s="601"/>
      <c r="W99" s="601"/>
      <c r="X99" s="601"/>
      <c r="Y99" s="601"/>
      <c r="Z99" s="601"/>
    </row>
    <row r="100" spans="1:26" ht="14.25" customHeight="1" x14ac:dyDescent="0.2">
      <c r="A100" s="601"/>
      <c r="B100" s="602"/>
      <c r="C100" s="601"/>
      <c r="D100" s="601"/>
      <c r="E100" s="601"/>
      <c r="F100" s="601"/>
      <c r="G100" s="601"/>
      <c r="H100" s="601"/>
      <c r="I100" s="601"/>
      <c r="J100" s="601"/>
      <c r="K100" s="601"/>
      <c r="L100" s="601"/>
      <c r="M100" s="601"/>
      <c r="N100" s="601"/>
      <c r="O100" s="601"/>
      <c r="P100" s="601"/>
      <c r="Q100" s="601"/>
      <c r="R100" s="601"/>
      <c r="S100" s="601"/>
      <c r="T100" s="601"/>
      <c r="U100" s="601"/>
      <c r="V100" s="601"/>
      <c r="W100" s="601"/>
      <c r="X100" s="601"/>
      <c r="Y100" s="601"/>
      <c r="Z100" s="601"/>
    </row>
    <row r="101" spans="1:26" ht="14.25" customHeight="1" x14ac:dyDescent="0.2">
      <c r="A101" s="601"/>
      <c r="B101" s="602"/>
      <c r="C101" s="601"/>
      <c r="D101" s="601"/>
      <c r="E101" s="601"/>
      <c r="F101" s="601"/>
      <c r="G101" s="601"/>
      <c r="H101" s="601"/>
      <c r="I101" s="601"/>
      <c r="J101" s="601"/>
      <c r="K101" s="601"/>
      <c r="L101" s="601"/>
      <c r="M101" s="601"/>
      <c r="N101" s="601"/>
      <c r="O101" s="601"/>
      <c r="P101" s="601"/>
      <c r="Q101" s="601"/>
      <c r="R101" s="601"/>
      <c r="S101" s="601"/>
      <c r="T101" s="601"/>
      <c r="U101" s="601"/>
      <c r="V101" s="601"/>
      <c r="W101" s="601"/>
      <c r="X101" s="601"/>
      <c r="Y101" s="601"/>
      <c r="Z101" s="601"/>
    </row>
    <row r="102" spans="1:26" ht="14.25" customHeight="1" x14ac:dyDescent="0.2">
      <c r="A102" s="601"/>
      <c r="B102" s="602"/>
      <c r="C102" s="601"/>
      <c r="D102" s="601"/>
      <c r="E102" s="601"/>
      <c r="F102" s="601"/>
      <c r="G102" s="601"/>
      <c r="H102" s="601"/>
      <c r="I102" s="601"/>
      <c r="J102" s="601"/>
      <c r="K102" s="601"/>
      <c r="L102" s="601"/>
      <c r="M102" s="601"/>
      <c r="N102" s="601"/>
      <c r="O102" s="601"/>
      <c r="P102" s="601"/>
      <c r="Q102" s="601"/>
      <c r="R102" s="601"/>
      <c r="S102" s="601"/>
      <c r="T102" s="601"/>
      <c r="U102" s="601"/>
      <c r="V102" s="601"/>
      <c r="W102" s="601"/>
      <c r="X102" s="601"/>
      <c r="Y102" s="601"/>
      <c r="Z102" s="601"/>
    </row>
    <row r="103" spans="1:26" ht="14.25" customHeight="1" x14ac:dyDescent="0.2">
      <c r="A103" s="601"/>
      <c r="B103" s="602"/>
      <c r="C103" s="601"/>
      <c r="D103" s="601"/>
      <c r="E103" s="601"/>
      <c r="F103" s="601"/>
      <c r="G103" s="601"/>
      <c r="H103" s="601"/>
      <c r="I103" s="601"/>
      <c r="J103" s="601"/>
      <c r="K103" s="601"/>
      <c r="L103" s="601"/>
      <c r="M103" s="601"/>
      <c r="N103" s="601"/>
      <c r="O103" s="601"/>
      <c r="P103" s="601"/>
      <c r="Q103" s="601"/>
      <c r="R103" s="601"/>
      <c r="S103" s="601"/>
      <c r="T103" s="601"/>
      <c r="U103" s="601"/>
      <c r="V103" s="601"/>
      <c r="W103" s="601"/>
      <c r="X103" s="601"/>
      <c r="Y103" s="601"/>
      <c r="Z103" s="601"/>
    </row>
    <row r="104" spans="1:26" ht="14.25" customHeight="1" x14ac:dyDescent="0.2">
      <c r="A104" s="601"/>
      <c r="B104" s="602"/>
      <c r="C104" s="601"/>
      <c r="D104" s="601"/>
      <c r="E104" s="601"/>
      <c r="F104" s="601"/>
      <c r="G104" s="601"/>
      <c r="H104" s="601"/>
      <c r="I104" s="601"/>
      <c r="J104" s="601"/>
      <c r="K104" s="601"/>
      <c r="L104" s="601"/>
      <c r="M104" s="601"/>
      <c r="N104" s="601"/>
      <c r="O104" s="601"/>
      <c r="P104" s="601"/>
      <c r="Q104" s="601"/>
      <c r="R104" s="601"/>
      <c r="S104" s="601"/>
      <c r="T104" s="601"/>
      <c r="U104" s="601"/>
      <c r="V104" s="601"/>
      <c r="W104" s="601"/>
      <c r="X104" s="601"/>
      <c r="Y104" s="601"/>
      <c r="Z104" s="601"/>
    </row>
    <row r="105" spans="1:26" ht="14.25" customHeight="1" x14ac:dyDescent="0.2">
      <c r="A105" s="601"/>
      <c r="B105" s="602"/>
      <c r="C105" s="601"/>
      <c r="D105" s="601"/>
      <c r="E105" s="601"/>
      <c r="F105" s="601"/>
      <c r="G105" s="601"/>
      <c r="H105" s="601"/>
      <c r="I105" s="601"/>
      <c r="J105" s="601"/>
      <c r="K105" s="601"/>
      <c r="L105" s="601"/>
      <c r="M105" s="601"/>
      <c r="N105" s="601"/>
      <c r="O105" s="601"/>
      <c r="P105" s="601"/>
      <c r="Q105" s="601"/>
      <c r="R105" s="601"/>
      <c r="S105" s="601"/>
      <c r="T105" s="601"/>
      <c r="U105" s="601"/>
      <c r="V105" s="601"/>
      <c r="W105" s="601"/>
      <c r="X105" s="601"/>
      <c r="Y105" s="601"/>
      <c r="Z105" s="601"/>
    </row>
    <row r="106" spans="1:26" ht="14.25" customHeight="1" x14ac:dyDescent="0.2">
      <c r="A106" s="601"/>
      <c r="B106" s="602"/>
      <c r="C106" s="601"/>
      <c r="D106" s="601"/>
      <c r="E106" s="601"/>
      <c r="F106" s="601"/>
      <c r="G106" s="601"/>
      <c r="H106" s="601"/>
      <c r="I106" s="601"/>
      <c r="J106" s="601"/>
      <c r="K106" s="601"/>
      <c r="L106" s="601"/>
      <c r="M106" s="601"/>
      <c r="N106" s="601"/>
      <c r="O106" s="601"/>
      <c r="P106" s="601"/>
      <c r="Q106" s="601"/>
      <c r="R106" s="601"/>
      <c r="S106" s="601"/>
      <c r="T106" s="601"/>
      <c r="U106" s="601"/>
      <c r="V106" s="601"/>
      <c r="W106" s="601"/>
      <c r="X106" s="601"/>
      <c r="Y106" s="601"/>
      <c r="Z106" s="601"/>
    </row>
    <row r="107" spans="1:26" ht="14.25" customHeight="1" x14ac:dyDescent="0.2">
      <c r="A107" s="601"/>
      <c r="B107" s="602"/>
      <c r="C107" s="601"/>
      <c r="D107" s="601"/>
      <c r="E107" s="601"/>
      <c r="F107" s="601"/>
      <c r="G107" s="601"/>
      <c r="H107" s="601"/>
      <c r="I107" s="601"/>
      <c r="J107" s="601"/>
      <c r="K107" s="601"/>
      <c r="L107" s="601"/>
      <c r="M107" s="601"/>
      <c r="N107" s="601"/>
      <c r="O107" s="601"/>
      <c r="P107" s="601"/>
      <c r="Q107" s="601"/>
      <c r="R107" s="601"/>
      <c r="S107" s="601"/>
      <c r="T107" s="601"/>
      <c r="U107" s="601"/>
      <c r="V107" s="601"/>
      <c r="W107" s="601"/>
      <c r="X107" s="601"/>
      <c r="Y107" s="601"/>
      <c r="Z107" s="601"/>
    </row>
    <row r="108" spans="1:26" ht="14.25" customHeight="1" x14ac:dyDescent="0.2">
      <c r="A108" s="601"/>
      <c r="B108" s="602"/>
      <c r="C108" s="601"/>
      <c r="D108" s="601"/>
      <c r="E108" s="601"/>
      <c r="F108" s="601"/>
      <c r="G108" s="601"/>
      <c r="H108" s="601"/>
      <c r="I108" s="601"/>
      <c r="J108" s="601"/>
      <c r="K108" s="601"/>
      <c r="L108" s="601"/>
      <c r="M108" s="601"/>
      <c r="N108" s="601"/>
      <c r="O108" s="601"/>
      <c r="P108" s="601"/>
      <c r="Q108" s="601"/>
      <c r="R108" s="601"/>
      <c r="S108" s="601"/>
      <c r="T108" s="601"/>
      <c r="U108" s="601"/>
      <c r="V108" s="601"/>
      <c r="W108" s="601"/>
      <c r="X108" s="601"/>
      <c r="Y108" s="601"/>
      <c r="Z108" s="601"/>
    </row>
    <row r="109" spans="1:26" ht="14.25" customHeight="1" x14ac:dyDescent="0.2">
      <c r="A109" s="601"/>
      <c r="B109" s="602"/>
      <c r="C109" s="601"/>
      <c r="D109" s="601"/>
      <c r="E109" s="601"/>
      <c r="F109" s="601"/>
      <c r="G109" s="601"/>
      <c r="H109" s="601"/>
      <c r="I109" s="601"/>
      <c r="J109" s="601"/>
      <c r="K109" s="601"/>
      <c r="L109" s="601"/>
      <c r="M109" s="601"/>
      <c r="N109" s="601"/>
      <c r="O109" s="601"/>
      <c r="P109" s="601"/>
      <c r="Q109" s="601"/>
      <c r="R109" s="601"/>
      <c r="S109" s="601"/>
      <c r="T109" s="601"/>
      <c r="U109" s="601"/>
      <c r="V109" s="601"/>
      <c r="W109" s="601"/>
      <c r="X109" s="601"/>
      <c r="Y109" s="601"/>
      <c r="Z109" s="601"/>
    </row>
    <row r="110" spans="1:26" ht="14.25" customHeight="1" x14ac:dyDescent="0.2">
      <c r="A110" s="601"/>
      <c r="B110" s="602"/>
      <c r="C110" s="601"/>
      <c r="D110" s="601"/>
      <c r="E110" s="601"/>
      <c r="F110" s="601"/>
      <c r="G110" s="601"/>
      <c r="H110" s="601"/>
      <c r="I110" s="601"/>
      <c r="J110" s="601"/>
      <c r="K110" s="601"/>
      <c r="L110" s="601"/>
      <c r="M110" s="601"/>
      <c r="N110" s="601"/>
      <c r="O110" s="601"/>
      <c r="P110" s="601"/>
      <c r="Q110" s="601"/>
      <c r="R110" s="601"/>
      <c r="S110" s="601"/>
      <c r="T110" s="601"/>
      <c r="U110" s="601"/>
      <c r="V110" s="601"/>
      <c r="W110" s="601"/>
      <c r="X110" s="601"/>
      <c r="Y110" s="601"/>
      <c r="Z110" s="601"/>
    </row>
    <row r="111" spans="1:26" ht="14.25" customHeight="1" x14ac:dyDescent="0.2">
      <c r="A111" s="601"/>
      <c r="B111" s="602"/>
      <c r="C111" s="601"/>
      <c r="D111" s="601"/>
      <c r="E111" s="601"/>
      <c r="F111" s="601"/>
      <c r="G111" s="601"/>
      <c r="H111" s="601"/>
      <c r="I111" s="601"/>
      <c r="J111" s="601"/>
      <c r="K111" s="601"/>
      <c r="L111" s="601"/>
      <c r="M111" s="601"/>
      <c r="N111" s="601"/>
      <c r="O111" s="601"/>
      <c r="P111" s="601"/>
      <c r="Q111" s="601"/>
      <c r="R111" s="601"/>
      <c r="S111" s="601"/>
      <c r="T111" s="601"/>
      <c r="U111" s="601"/>
      <c r="V111" s="601"/>
      <c r="W111" s="601"/>
      <c r="X111" s="601"/>
      <c r="Y111" s="601"/>
      <c r="Z111" s="601"/>
    </row>
    <row r="112" spans="1:26" ht="14.25" customHeight="1" x14ac:dyDescent="0.2">
      <c r="A112" s="601"/>
      <c r="B112" s="602"/>
      <c r="C112" s="601"/>
      <c r="D112" s="601"/>
      <c r="E112" s="601"/>
      <c r="F112" s="601"/>
      <c r="G112" s="601"/>
      <c r="H112" s="601"/>
      <c r="I112" s="601"/>
      <c r="J112" s="601"/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X112" s="601"/>
      <c r="Y112" s="601"/>
      <c r="Z112" s="601"/>
    </row>
    <row r="113" spans="1:26" ht="14.25" customHeight="1" x14ac:dyDescent="0.2">
      <c r="A113" s="601"/>
      <c r="B113" s="602"/>
      <c r="C113" s="601"/>
      <c r="D113" s="601"/>
      <c r="E113" s="601"/>
      <c r="F113" s="601"/>
      <c r="G113" s="601"/>
      <c r="H113" s="601"/>
      <c r="I113" s="601"/>
      <c r="J113" s="601"/>
      <c r="K113" s="601"/>
      <c r="L113" s="601"/>
      <c r="M113" s="601"/>
      <c r="N113" s="601"/>
      <c r="O113" s="601"/>
      <c r="P113" s="601"/>
      <c r="Q113" s="601"/>
      <c r="R113" s="601"/>
      <c r="S113" s="601"/>
      <c r="T113" s="601"/>
      <c r="U113" s="601"/>
      <c r="V113" s="601"/>
      <c r="W113" s="601"/>
      <c r="X113" s="601"/>
      <c r="Y113" s="601"/>
      <c r="Z113" s="601"/>
    </row>
    <row r="114" spans="1:26" ht="14.25" customHeight="1" x14ac:dyDescent="0.2">
      <c r="A114" s="601"/>
      <c r="B114" s="602"/>
      <c r="C114" s="601"/>
      <c r="D114" s="601"/>
      <c r="E114" s="601"/>
      <c r="F114" s="601"/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  <c r="Y114" s="601"/>
      <c r="Z114" s="601"/>
    </row>
    <row r="115" spans="1:26" ht="14.25" customHeight="1" x14ac:dyDescent="0.2">
      <c r="A115" s="601"/>
      <c r="B115" s="602"/>
      <c r="C115" s="601"/>
      <c r="D115" s="601"/>
      <c r="E115" s="601"/>
      <c r="F115" s="601"/>
      <c r="G115" s="601"/>
      <c r="H115" s="601"/>
      <c r="I115" s="601"/>
      <c r="J115" s="601"/>
      <c r="K115" s="601"/>
      <c r="L115" s="601"/>
      <c r="M115" s="601"/>
      <c r="N115" s="601"/>
      <c r="O115" s="601"/>
      <c r="P115" s="601"/>
      <c r="Q115" s="601"/>
      <c r="R115" s="601"/>
      <c r="S115" s="601"/>
      <c r="T115" s="601"/>
      <c r="U115" s="601"/>
      <c r="V115" s="601"/>
      <c r="W115" s="601"/>
      <c r="X115" s="601"/>
      <c r="Y115" s="601"/>
      <c r="Z115" s="601"/>
    </row>
    <row r="116" spans="1:26" ht="14.25" customHeight="1" x14ac:dyDescent="0.2">
      <c r="A116" s="601"/>
      <c r="B116" s="602"/>
      <c r="C116" s="601"/>
      <c r="D116" s="601"/>
      <c r="E116" s="601"/>
      <c r="F116" s="601"/>
      <c r="G116" s="601"/>
      <c r="H116" s="601"/>
      <c r="I116" s="601"/>
      <c r="J116" s="601"/>
      <c r="K116" s="601"/>
      <c r="L116" s="601"/>
      <c r="M116" s="601"/>
      <c r="N116" s="601"/>
      <c r="O116" s="601"/>
      <c r="P116" s="601"/>
      <c r="Q116" s="601"/>
      <c r="R116" s="601"/>
      <c r="S116" s="601"/>
      <c r="T116" s="601"/>
      <c r="U116" s="601"/>
      <c r="V116" s="601"/>
      <c r="W116" s="601"/>
      <c r="X116" s="601"/>
      <c r="Y116" s="601"/>
      <c r="Z116" s="601"/>
    </row>
    <row r="117" spans="1:26" ht="14.25" customHeight="1" x14ac:dyDescent="0.2">
      <c r="A117" s="601"/>
      <c r="B117" s="602"/>
      <c r="C117" s="601"/>
      <c r="D117" s="601"/>
      <c r="E117" s="601"/>
      <c r="F117" s="601"/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601"/>
      <c r="S117" s="601"/>
      <c r="T117" s="601"/>
      <c r="U117" s="601"/>
      <c r="V117" s="601"/>
      <c r="W117" s="601"/>
      <c r="X117" s="601"/>
      <c r="Y117" s="601"/>
      <c r="Z117" s="601"/>
    </row>
    <row r="118" spans="1:26" ht="14.25" customHeight="1" x14ac:dyDescent="0.2">
      <c r="A118" s="601"/>
      <c r="B118" s="602"/>
      <c r="C118" s="601"/>
      <c r="D118" s="601"/>
      <c r="E118" s="601"/>
      <c r="F118" s="601"/>
      <c r="G118" s="601"/>
      <c r="H118" s="601"/>
      <c r="I118" s="601"/>
      <c r="J118" s="601"/>
      <c r="K118" s="601"/>
      <c r="L118" s="601"/>
      <c r="M118" s="601"/>
      <c r="N118" s="601"/>
      <c r="O118" s="601"/>
      <c r="P118" s="601"/>
      <c r="Q118" s="601"/>
      <c r="R118" s="601"/>
      <c r="S118" s="601"/>
      <c r="T118" s="601"/>
      <c r="U118" s="601"/>
      <c r="V118" s="601"/>
      <c r="W118" s="601"/>
      <c r="X118" s="601"/>
      <c r="Y118" s="601"/>
      <c r="Z118" s="601"/>
    </row>
    <row r="119" spans="1:26" ht="14.25" customHeight="1" x14ac:dyDescent="0.2">
      <c r="A119" s="601"/>
      <c r="B119" s="602"/>
      <c r="C119" s="601"/>
      <c r="D119" s="601"/>
      <c r="E119" s="601"/>
      <c r="F119" s="601"/>
      <c r="G119" s="601"/>
      <c r="H119" s="601"/>
      <c r="I119" s="601"/>
      <c r="J119" s="601"/>
      <c r="K119" s="601"/>
      <c r="L119" s="601"/>
      <c r="M119" s="601"/>
      <c r="N119" s="601"/>
      <c r="O119" s="601"/>
      <c r="P119" s="601"/>
      <c r="Q119" s="601"/>
      <c r="R119" s="601"/>
      <c r="S119" s="601"/>
      <c r="T119" s="601"/>
      <c r="U119" s="601"/>
      <c r="V119" s="601"/>
      <c r="W119" s="601"/>
      <c r="X119" s="601"/>
      <c r="Y119" s="601"/>
      <c r="Z119" s="601"/>
    </row>
    <row r="120" spans="1:26" ht="14.25" customHeight="1" x14ac:dyDescent="0.2">
      <c r="A120" s="601"/>
      <c r="B120" s="602"/>
      <c r="C120" s="601"/>
      <c r="D120" s="601"/>
      <c r="E120" s="601"/>
      <c r="F120" s="601"/>
      <c r="G120" s="601"/>
      <c r="H120" s="601"/>
      <c r="I120" s="601"/>
      <c r="J120" s="601"/>
      <c r="K120" s="601"/>
      <c r="L120" s="601"/>
      <c r="M120" s="601"/>
      <c r="N120" s="601"/>
      <c r="O120" s="601"/>
      <c r="P120" s="601"/>
      <c r="Q120" s="601"/>
      <c r="R120" s="601"/>
      <c r="S120" s="601"/>
      <c r="T120" s="601"/>
      <c r="U120" s="601"/>
      <c r="V120" s="601"/>
      <c r="W120" s="601"/>
      <c r="X120" s="601"/>
      <c r="Y120" s="601"/>
      <c r="Z120" s="601"/>
    </row>
    <row r="121" spans="1:26" ht="14.25" customHeight="1" x14ac:dyDescent="0.2">
      <c r="A121" s="601"/>
      <c r="B121" s="602"/>
      <c r="C121" s="601"/>
      <c r="D121" s="601"/>
      <c r="E121" s="601"/>
      <c r="F121" s="601"/>
      <c r="G121" s="601"/>
      <c r="H121" s="601"/>
      <c r="I121" s="601"/>
      <c r="J121" s="601"/>
      <c r="K121" s="601"/>
      <c r="L121" s="601"/>
      <c r="M121" s="601"/>
      <c r="N121" s="601"/>
      <c r="O121" s="601"/>
      <c r="P121" s="601"/>
      <c r="Q121" s="601"/>
      <c r="R121" s="601"/>
      <c r="S121" s="601"/>
      <c r="T121" s="601"/>
      <c r="U121" s="601"/>
      <c r="V121" s="601"/>
      <c r="W121" s="601"/>
      <c r="X121" s="601"/>
      <c r="Y121" s="601"/>
      <c r="Z121" s="601"/>
    </row>
    <row r="122" spans="1:26" ht="14.25" customHeight="1" x14ac:dyDescent="0.2">
      <c r="A122" s="601"/>
      <c r="B122" s="602"/>
      <c r="C122" s="601"/>
      <c r="D122" s="601"/>
      <c r="E122" s="601"/>
      <c r="F122" s="601"/>
      <c r="G122" s="601"/>
      <c r="H122" s="601"/>
      <c r="I122" s="601"/>
      <c r="J122" s="601"/>
      <c r="K122" s="601"/>
      <c r="L122" s="601"/>
      <c r="M122" s="601"/>
      <c r="N122" s="601"/>
      <c r="O122" s="601"/>
      <c r="P122" s="601"/>
      <c r="Q122" s="601"/>
      <c r="R122" s="601"/>
      <c r="S122" s="601"/>
      <c r="T122" s="601"/>
      <c r="U122" s="601"/>
      <c r="V122" s="601"/>
      <c r="W122" s="601"/>
      <c r="X122" s="601"/>
      <c r="Y122" s="601"/>
      <c r="Z122" s="601"/>
    </row>
    <row r="123" spans="1:26" ht="14.25" customHeight="1" x14ac:dyDescent="0.2">
      <c r="A123" s="601"/>
      <c r="B123" s="602"/>
      <c r="C123" s="601"/>
      <c r="D123" s="601"/>
      <c r="E123" s="601"/>
      <c r="F123" s="601"/>
      <c r="G123" s="601"/>
      <c r="H123" s="601"/>
      <c r="I123" s="601"/>
      <c r="J123" s="601"/>
      <c r="K123" s="601"/>
      <c r="L123" s="601"/>
      <c r="M123" s="601"/>
      <c r="N123" s="601"/>
      <c r="O123" s="601"/>
      <c r="P123" s="601"/>
      <c r="Q123" s="601"/>
      <c r="R123" s="601"/>
      <c r="S123" s="601"/>
      <c r="T123" s="601"/>
      <c r="U123" s="601"/>
      <c r="V123" s="601"/>
      <c r="W123" s="601"/>
      <c r="X123" s="601"/>
      <c r="Y123" s="601"/>
      <c r="Z123" s="601"/>
    </row>
    <row r="124" spans="1:26" ht="14.25" customHeight="1" x14ac:dyDescent="0.2">
      <c r="A124" s="601"/>
      <c r="B124" s="602"/>
      <c r="C124" s="601"/>
      <c r="D124" s="601"/>
      <c r="E124" s="601"/>
      <c r="F124" s="601"/>
      <c r="G124" s="601"/>
      <c r="H124" s="601"/>
      <c r="I124" s="601"/>
      <c r="J124" s="601"/>
      <c r="K124" s="601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/>
      <c r="V124" s="601"/>
      <c r="W124" s="601"/>
      <c r="X124" s="601"/>
      <c r="Y124" s="601"/>
      <c r="Z124" s="601"/>
    </row>
    <row r="125" spans="1:26" ht="14.25" customHeight="1" x14ac:dyDescent="0.2">
      <c r="A125" s="601"/>
      <c r="B125" s="602"/>
      <c r="C125" s="601"/>
      <c r="D125" s="601"/>
      <c r="E125" s="601"/>
      <c r="F125" s="601"/>
      <c r="G125" s="601"/>
      <c r="H125" s="601"/>
      <c r="I125" s="601"/>
      <c r="J125" s="601"/>
      <c r="K125" s="601"/>
      <c r="L125" s="601"/>
      <c r="M125" s="601"/>
      <c r="N125" s="601"/>
      <c r="O125" s="601"/>
      <c r="P125" s="601"/>
      <c r="Q125" s="601"/>
      <c r="R125" s="601"/>
      <c r="S125" s="601"/>
      <c r="T125" s="601"/>
      <c r="U125" s="601"/>
      <c r="V125" s="601"/>
      <c r="W125" s="601"/>
      <c r="X125" s="601"/>
      <c r="Y125" s="601"/>
      <c r="Z125" s="601"/>
    </row>
    <row r="126" spans="1:26" ht="14.25" customHeight="1" x14ac:dyDescent="0.2">
      <c r="A126" s="601"/>
      <c r="B126" s="602"/>
      <c r="C126" s="601"/>
      <c r="D126" s="601"/>
      <c r="E126" s="601"/>
      <c r="F126" s="601"/>
      <c r="G126" s="601"/>
      <c r="H126" s="601"/>
      <c r="I126" s="601"/>
      <c r="J126" s="601"/>
      <c r="K126" s="601"/>
      <c r="L126" s="601"/>
      <c r="M126" s="601"/>
      <c r="N126" s="601"/>
      <c r="O126" s="601"/>
      <c r="P126" s="601"/>
      <c r="Q126" s="601"/>
      <c r="R126" s="601"/>
      <c r="S126" s="601"/>
      <c r="T126" s="601"/>
      <c r="U126" s="601"/>
      <c r="V126" s="601"/>
      <c r="W126" s="601"/>
      <c r="X126" s="601"/>
      <c r="Y126" s="601"/>
      <c r="Z126" s="601"/>
    </row>
    <row r="127" spans="1:26" ht="14.25" customHeight="1" x14ac:dyDescent="0.2">
      <c r="A127" s="601"/>
      <c r="B127" s="602"/>
      <c r="C127" s="601"/>
      <c r="D127" s="601"/>
      <c r="E127" s="601"/>
      <c r="F127" s="601"/>
      <c r="G127" s="601"/>
      <c r="H127" s="601"/>
      <c r="I127" s="601"/>
      <c r="J127" s="601"/>
      <c r="K127" s="601"/>
      <c r="L127" s="601"/>
      <c r="M127" s="601"/>
      <c r="N127" s="601"/>
      <c r="O127" s="601"/>
      <c r="P127" s="601"/>
      <c r="Q127" s="601"/>
      <c r="R127" s="601"/>
      <c r="S127" s="601"/>
      <c r="T127" s="601"/>
      <c r="U127" s="601"/>
      <c r="V127" s="601"/>
      <c r="W127" s="601"/>
      <c r="X127" s="601"/>
      <c r="Y127" s="601"/>
      <c r="Z127" s="601"/>
    </row>
    <row r="128" spans="1:26" ht="14.25" customHeight="1" x14ac:dyDescent="0.2">
      <c r="A128" s="601"/>
      <c r="B128" s="602"/>
      <c r="C128" s="601"/>
      <c r="D128" s="601"/>
      <c r="E128" s="601"/>
      <c r="F128" s="601"/>
      <c r="G128" s="601"/>
      <c r="H128" s="601"/>
      <c r="I128" s="601"/>
      <c r="J128" s="601"/>
      <c r="K128" s="601"/>
      <c r="L128" s="601"/>
      <c r="M128" s="601"/>
      <c r="N128" s="601"/>
      <c r="O128" s="601"/>
      <c r="P128" s="601"/>
      <c r="Q128" s="601"/>
      <c r="R128" s="601"/>
      <c r="S128" s="601"/>
      <c r="T128" s="601"/>
      <c r="U128" s="601"/>
      <c r="V128" s="601"/>
      <c r="W128" s="601"/>
      <c r="X128" s="601"/>
      <c r="Y128" s="601"/>
      <c r="Z128" s="601"/>
    </row>
    <row r="129" spans="1:26" ht="14.25" customHeight="1" x14ac:dyDescent="0.2">
      <c r="A129" s="601"/>
      <c r="B129" s="602"/>
      <c r="C129" s="601"/>
      <c r="D129" s="601"/>
      <c r="E129" s="601"/>
      <c r="F129" s="601"/>
      <c r="G129" s="601"/>
      <c r="H129" s="601"/>
      <c r="I129" s="601"/>
      <c r="J129" s="601"/>
      <c r="K129" s="601"/>
      <c r="L129" s="601"/>
      <c r="M129" s="601"/>
      <c r="N129" s="601"/>
      <c r="O129" s="601"/>
      <c r="P129" s="601"/>
      <c r="Q129" s="601"/>
      <c r="R129" s="601"/>
      <c r="S129" s="601"/>
      <c r="T129" s="601"/>
      <c r="U129" s="601"/>
      <c r="V129" s="601"/>
      <c r="W129" s="601"/>
      <c r="X129" s="601"/>
      <c r="Y129" s="601"/>
      <c r="Z129" s="601"/>
    </row>
    <row r="130" spans="1:26" ht="14.25" customHeight="1" x14ac:dyDescent="0.2">
      <c r="A130" s="601"/>
      <c r="B130" s="602"/>
      <c r="C130" s="601"/>
      <c r="D130" s="601"/>
      <c r="E130" s="601"/>
      <c r="F130" s="601"/>
      <c r="G130" s="601"/>
      <c r="H130" s="601"/>
      <c r="I130" s="601"/>
      <c r="J130" s="601"/>
      <c r="K130" s="601"/>
      <c r="L130" s="601"/>
      <c r="M130" s="601"/>
      <c r="N130" s="601"/>
      <c r="O130" s="601"/>
      <c r="P130" s="601"/>
      <c r="Q130" s="601"/>
      <c r="R130" s="601"/>
      <c r="S130" s="601"/>
      <c r="T130" s="601"/>
      <c r="U130" s="601"/>
      <c r="V130" s="601"/>
      <c r="W130" s="601"/>
      <c r="X130" s="601"/>
      <c r="Y130" s="601"/>
      <c r="Z130" s="601"/>
    </row>
    <row r="131" spans="1:26" ht="14.25" customHeight="1" x14ac:dyDescent="0.2">
      <c r="A131" s="601"/>
      <c r="B131" s="602"/>
      <c r="C131" s="601"/>
      <c r="D131" s="601"/>
      <c r="E131" s="601"/>
      <c r="F131" s="601"/>
      <c r="G131" s="601"/>
      <c r="H131" s="601"/>
      <c r="I131" s="601"/>
      <c r="J131" s="601"/>
      <c r="K131" s="601"/>
      <c r="L131" s="601"/>
      <c r="M131" s="601"/>
      <c r="N131" s="601"/>
      <c r="O131" s="601"/>
      <c r="P131" s="601"/>
      <c r="Q131" s="601"/>
      <c r="R131" s="601"/>
      <c r="S131" s="601"/>
      <c r="T131" s="601"/>
      <c r="U131" s="601"/>
      <c r="V131" s="601"/>
      <c r="W131" s="601"/>
      <c r="X131" s="601"/>
      <c r="Y131" s="601"/>
      <c r="Z131" s="601"/>
    </row>
    <row r="132" spans="1:26" ht="14.25" customHeight="1" x14ac:dyDescent="0.2">
      <c r="A132" s="601"/>
      <c r="B132" s="602"/>
      <c r="C132" s="601"/>
      <c r="D132" s="601"/>
      <c r="E132" s="601"/>
      <c r="F132" s="601"/>
      <c r="G132" s="601"/>
      <c r="H132" s="601"/>
      <c r="I132" s="601"/>
      <c r="J132" s="601"/>
      <c r="K132" s="601"/>
      <c r="L132" s="601"/>
      <c r="M132" s="601"/>
      <c r="N132" s="601"/>
      <c r="O132" s="601"/>
      <c r="P132" s="601"/>
      <c r="Q132" s="601"/>
      <c r="R132" s="601"/>
      <c r="S132" s="601"/>
      <c r="T132" s="601"/>
      <c r="U132" s="601"/>
      <c r="V132" s="601"/>
      <c r="W132" s="601"/>
      <c r="X132" s="601"/>
      <c r="Y132" s="601"/>
      <c r="Z132" s="601"/>
    </row>
    <row r="133" spans="1:26" ht="14.25" customHeight="1" x14ac:dyDescent="0.2">
      <c r="A133" s="601"/>
      <c r="B133" s="602"/>
      <c r="C133" s="601"/>
      <c r="D133" s="601"/>
      <c r="E133" s="601"/>
      <c r="F133" s="601"/>
      <c r="G133" s="601"/>
      <c r="H133" s="601"/>
      <c r="I133" s="601"/>
      <c r="J133" s="601"/>
      <c r="K133" s="601"/>
      <c r="L133" s="601"/>
      <c r="M133" s="601"/>
      <c r="N133" s="601"/>
      <c r="O133" s="601"/>
      <c r="P133" s="601"/>
      <c r="Q133" s="601"/>
      <c r="R133" s="601"/>
      <c r="S133" s="601"/>
      <c r="T133" s="601"/>
      <c r="U133" s="601"/>
      <c r="V133" s="601"/>
      <c r="W133" s="601"/>
      <c r="X133" s="601"/>
      <c r="Y133" s="601"/>
      <c r="Z133" s="601"/>
    </row>
    <row r="134" spans="1:26" ht="14.25" customHeight="1" x14ac:dyDescent="0.2">
      <c r="A134" s="601"/>
      <c r="B134" s="602"/>
      <c r="C134" s="601"/>
      <c r="D134" s="601"/>
      <c r="E134" s="601"/>
      <c r="F134" s="601"/>
      <c r="G134" s="601"/>
      <c r="H134" s="601"/>
      <c r="I134" s="601"/>
      <c r="J134" s="601"/>
      <c r="K134" s="601"/>
      <c r="L134" s="601"/>
      <c r="M134" s="601"/>
      <c r="N134" s="601"/>
      <c r="O134" s="601"/>
      <c r="P134" s="601"/>
      <c r="Q134" s="601"/>
      <c r="R134" s="601"/>
      <c r="S134" s="601"/>
      <c r="T134" s="601"/>
      <c r="U134" s="601"/>
      <c r="V134" s="601"/>
      <c r="W134" s="601"/>
      <c r="X134" s="601"/>
      <c r="Y134" s="601"/>
      <c r="Z134" s="601"/>
    </row>
    <row r="135" spans="1:26" ht="14.25" customHeight="1" x14ac:dyDescent="0.2">
      <c r="A135" s="601"/>
      <c r="B135" s="602"/>
      <c r="C135" s="601"/>
      <c r="D135" s="601"/>
      <c r="E135" s="601"/>
      <c r="F135" s="601"/>
      <c r="G135" s="601"/>
      <c r="H135" s="601"/>
      <c r="I135" s="601"/>
      <c r="J135" s="601"/>
      <c r="K135" s="601"/>
      <c r="L135" s="601"/>
      <c r="M135" s="601"/>
      <c r="N135" s="601"/>
      <c r="O135" s="601"/>
      <c r="P135" s="601"/>
      <c r="Q135" s="601"/>
      <c r="R135" s="601"/>
      <c r="S135" s="601"/>
      <c r="T135" s="601"/>
      <c r="U135" s="601"/>
      <c r="V135" s="601"/>
      <c r="W135" s="601"/>
      <c r="X135" s="601"/>
      <c r="Y135" s="601"/>
      <c r="Z135" s="601"/>
    </row>
    <row r="136" spans="1:26" ht="14.25" customHeight="1" x14ac:dyDescent="0.2">
      <c r="A136" s="601"/>
      <c r="B136" s="602"/>
      <c r="C136" s="601"/>
      <c r="D136" s="601"/>
      <c r="E136" s="601"/>
      <c r="F136" s="601"/>
      <c r="G136" s="601"/>
      <c r="H136" s="601"/>
      <c r="I136" s="601"/>
      <c r="J136" s="601"/>
      <c r="K136" s="601"/>
      <c r="L136" s="601"/>
      <c r="M136" s="601"/>
      <c r="N136" s="601"/>
      <c r="O136" s="601"/>
      <c r="P136" s="601"/>
      <c r="Q136" s="601"/>
      <c r="R136" s="601"/>
      <c r="S136" s="601"/>
      <c r="T136" s="601"/>
      <c r="U136" s="601"/>
      <c r="V136" s="601"/>
      <c r="W136" s="601"/>
      <c r="X136" s="601"/>
      <c r="Y136" s="601"/>
      <c r="Z136" s="601"/>
    </row>
    <row r="137" spans="1:26" ht="14.25" customHeight="1" x14ac:dyDescent="0.2">
      <c r="A137" s="601"/>
      <c r="B137" s="602"/>
      <c r="C137" s="601"/>
      <c r="D137" s="601"/>
      <c r="E137" s="601"/>
      <c r="F137" s="601"/>
      <c r="G137" s="601"/>
      <c r="H137" s="601"/>
      <c r="I137" s="601"/>
      <c r="J137" s="601"/>
      <c r="K137" s="601"/>
      <c r="L137" s="601"/>
      <c r="M137" s="601"/>
      <c r="N137" s="601"/>
      <c r="O137" s="601"/>
      <c r="P137" s="601"/>
      <c r="Q137" s="601"/>
      <c r="R137" s="601"/>
      <c r="S137" s="601"/>
      <c r="T137" s="601"/>
      <c r="U137" s="601"/>
      <c r="V137" s="601"/>
      <c r="W137" s="601"/>
      <c r="X137" s="601"/>
      <c r="Y137" s="601"/>
      <c r="Z137" s="601"/>
    </row>
    <row r="138" spans="1:26" ht="14.25" customHeight="1" x14ac:dyDescent="0.2">
      <c r="A138" s="601"/>
      <c r="B138" s="602"/>
      <c r="C138" s="601"/>
      <c r="D138" s="601"/>
      <c r="E138" s="601"/>
      <c r="F138" s="601"/>
      <c r="G138" s="601"/>
      <c r="H138" s="601"/>
      <c r="I138" s="601"/>
      <c r="J138" s="601"/>
      <c r="K138" s="601"/>
      <c r="L138" s="601"/>
      <c r="M138" s="601"/>
      <c r="N138" s="601"/>
      <c r="O138" s="601"/>
      <c r="P138" s="601"/>
      <c r="Q138" s="601"/>
      <c r="R138" s="601"/>
      <c r="S138" s="601"/>
      <c r="T138" s="601"/>
      <c r="U138" s="601"/>
      <c r="V138" s="601"/>
      <c r="W138" s="601"/>
      <c r="X138" s="601"/>
      <c r="Y138" s="601"/>
      <c r="Z138" s="601"/>
    </row>
    <row r="139" spans="1:26" ht="14.25" customHeight="1" x14ac:dyDescent="0.2">
      <c r="A139" s="601"/>
      <c r="B139" s="602"/>
      <c r="C139" s="601"/>
      <c r="D139" s="601"/>
      <c r="E139" s="601"/>
      <c r="F139" s="601"/>
      <c r="G139" s="601"/>
      <c r="H139" s="601"/>
      <c r="I139" s="601"/>
      <c r="J139" s="601"/>
      <c r="K139" s="601"/>
      <c r="L139" s="601"/>
      <c r="M139" s="601"/>
      <c r="N139" s="601"/>
      <c r="O139" s="601"/>
      <c r="P139" s="601"/>
      <c r="Q139" s="601"/>
      <c r="R139" s="601"/>
      <c r="S139" s="601"/>
      <c r="T139" s="601"/>
      <c r="U139" s="601"/>
      <c r="V139" s="601"/>
      <c r="W139" s="601"/>
      <c r="X139" s="601"/>
      <c r="Y139" s="601"/>
      <c r="Z139" s="601"/>
    </row>
    <row r="140" spans="1:26" ht="14.25" customHeight="1" x14ac:dyDescent="0.2">
      <c r="A140" s="601"/>
      <c r="B140" s="602"/>
      <c r="C140" s="601"/>
      <c r="D140" s="601"/>
      <c r="E140" s="601"/>
      <c r="F140" s="601"/>
      <c r="G140" s="601"/>
      <c r="H140" s="601"/>
      <c r="I140" s="601"/>
      <c r="J140" s="601"/>
      <c r="K140" s="601"/>
      <c r="L140" s="601"/>
      <c r="M140" s="601"/>
      <c r="N140" s="601"/>
      <c r="O140" s="601"/>
      <c r="P140" s="601"/>
      <c r="Q140" s="601"/>
      <c r="R140" s="601"/>
      <c r="S140" s="601"/>
      <c r="T140" s="601"/>
      <c r="U140" s="601"/>
      <c r="V140" s="601"/>
      <c r="W140" s="601"/>
      <c r="X140" s="601"/>
      <c r="Y140" s="601"/>
      <c r="Z140" s="601"/>
    </row>
    <row r="141" spans="1:26" ht="14.25" customHeight="1" x14ac:dyDescent="0.2">
      <c r="A141" s="601"/>
      <c r="B141" s="602"/>
      <c r="C141" s="601"/>
      <c r="D141" s="601"/>
      <c r="E141" s="601"/>
      <c r="F141" s="601"/>
      <c r="G141" s="601"/>
      <c r="H141" s="601"/>
      <c r="I141" s="601"/>
      <c r="J141" s="601"/>
      <c r="K141" s="601"/>
      <c r="L141" s="601"/>
      <c r="M141" s="601"/>
      <c r="N141" s="601"/>
      <c r="O141" s="601"/>
      <c r="P141" s="601"/>
      <c r="Q141" s="601"/>
      <c r="R141" s="601"/>
      <c r="S141" s="601"/>
      <c r="T141" s="601"/>
      <c r="U141" s="601"/>
      <c r="V141" s="601"/>
      <c r="W141" s="601"/>
      <c r="X141" s="601"/>
      <c r="Y141" s="601"/>
      <c r="Z141" s="601"/>
    </row>
    <row r="142" spans="1:26" ht="14.25" customHeight="1" x14ac:dyDescent="0.2">
      <c r="A142" s="601"/>
      <c r="B142" s="602"/>
      <c r="C142" s="601"/>
      <c r="D142" s="601"/>
      <c r="E142" s="601"/>
      <c r="F142" s="601"/>
      <c r="G142" s="601"/>
      <c r="H142" s="601"/>
      <c r="I142" s="601"/>
      <c r="J142" s="601"/>
      <c r="K142" s="601"/>
      <c r="L142" s="601"/>
      <c r="M142" s="601"/>
      <c r="N142" s="601"/>
      <c r="O142" s="601"/>
      <c r="P142" s="601"/>
      <c r="Q142" s="601"/>
      <c r="R142" s="601"/>
      <c r="S142" s="601"/>
      <c r="T142" s="601"/>
      <c r="U142" s="601"/>
      <c r="V142" s="601"/>
      <c r="W142" s="601"/>
      <c r="X142" s="601"/>
      <c r="Y142" s="601"/>
      <c r="Z142" s="601"/>
    </row>
    <row r="143" spans="1:26" ht="14.25" customHeight="1" x14ac:dyDescent="0.2">
      <c r="A143" s="601"/>
      <c r="B143" s="602"/>
      <c r="C143" s="601"/>
      <c r="D143" s="601"/>
      <c r="E143" s="601"/>
      <c r="F143" s="601"/>
      <c r="G143" s="601"/>
      <c r="H143" s="601"/>
      <c r="I143" s="601"/>
      <c r="J143" s="601"/>
      <c r="K143" s="601"/>
      <c r="L143" s="601"/>
      <c r="M143" s="601"/>
      <c r="N143" s="601"/>
      <c r="O143" s="601"/>
      <c r="P143" s="601"/>
      <c r="Q143" s="601"/>
      <c r="R143" s="601"/>
      <c r="S143" s="601"/>
      <c r="T143" s="601"/>
      <c r="U143" s="601"/>
      <c r="V143" s="601"/>
      <c r="W143" s="601"/>
      <c r="X143" s="601"/>
      <c r="Y143" s="601"/>
      <c r="Z143" s="601"/>
    </row>
    <row r="144" spans="1:26" ht="14.25" customHeight="1" x14ac:dyDescent="0.2">
      <c r="A144" s="601"/>
      <c r="B144" s="602"/>
      <c r="C144" s="601"/>
      <c r="D144" s="601"/>
      <c r="E144" s="601"/>
      <c r="F144" s="601"/>
      <c r="G144" s="601"/>
      <c r="H144" s="601"/>
      <c r="I144" s="601"/>
      <c r="J144" s="601"/>
      <c r="K144" s="601"/>
      <c r="L144" s="601"/>
      <c r="M144" s="601"/>
      <c r="N144" s="601"/>
      <c r="O144" s="601"/>
      <c r="P144" s="601"/>
      <c r="Q144" s="601"/>
      <c r="R144" s="601"/>
      <c r="S144" s="601"/>
      <c r="T144" s="601"/>
      <c r="U144" s="601"/>
      <c r="V144" s="601"/>
      <c r="W144" s="601"/>
      <c r="X144" s="601"/>
      <c r="Y144" s="601"/>
      <c r="Z144" s="601"/>
    </row>
    <row r="145" spans="1:26" ht="14.25" customHeight="1" x14ac:dyDescent="0.2">
      <c r="A145" s="601"/>
      <c r="B145" s="602"/>
      <c r="C145" s="601"/>
      <c r="D145" s="601"/>
      <c r="E145" s="601"/>
      <c r="F145" s="601"/>
      <c r="G145" s="601"/>
      <c r="H145" s="601"/>
      <c r="I145" s="601"/>
      <c r="J145" s="601"/>
      <c r="K145" s="601"/>
      <c r="L145" s="601"/>
      <c r="M145" s="601"/>
      <c r="N145" s="601"/>
      <c r="O145" s="601"/>
      <c r="P145" s="601"/>
      <c r="Q145" s="601"/>
      <c r="R145" s="601"/>
      <c r="S145" s="601"/>
      <c r="T145" s="601"/>
      <c r="U145" s="601"/>
      <c r="V145" s="601"/>
      <c r="W145" s="601"/>
      <c r="X145" s="601"/>
      <c r="Y145" s="601"/>
      <c r="Z145" s="601"/>
    </row>
    <row r="146" spans="1:26" ht="14.25" customHeight="1" x14ac:dyDescent="0.2">
      <c r="A146" s="601"/>
      <c r="B146" s="602"/>
      <c r="C146" s="601"/>
      <c r="D146" s="601"/>
      <c r="E146" s="601"/>
      <c r="F146" s="601"/>
      <c r="G146" s="601"/>
      <c r="H146" s="601"/>
      <c r="I146" s="601"/>
      <c r="J146" s="601"/>
      <c r="K146" s="601"/>
      <c r="L146" s="601"/>
      <c r="M146" s="601"/>
      <c r="N146" s="601"/>
      <c r="O146" s="601"/>
      <c r="P146" s="601"/>
      <c r="Q146" s="601"/>
      <c r="R146" s="601"/>
      <c r="S146" s="601"/>
      <c r="T146" s="601"/>
      <c r="U146" s="601"/>
      <c r="V146" s="601"/>
      <c r="W146" s="601"/>
      <c r="X146" s="601"/>
      <c r="Y146" s="601"/>
      <c r="Z146" s="601"/>
    </row>
    <row r="147" spans="1:26" ht="14.25" customHeight="1" x14ac:dyDescent="0.2">
      <c r="A147" s="601"/>
      <c r="B147" s="602"/>
      <c r="C147" s="601"/>
      <c r="D147" s="601"/>
      <c r="E147" s="601"/>
      <c r="F147" s="601"/>
      <c r="G147" s="601"/>
      <c r="H147" s="601"/>
      <c r="I147" s="601"/>
      <c r="J147" s="601"/>
      <c r="K147" s="601"/>
      <c r="L147" s="601"/>
      <c r="M147" s="601"/>
      <c r="N147" s="601"/>
      <c r="O147" s="601"/>
      <c r="P147" s="601"/>
      <c r="Q147" s="601"/>
      <c r="R147" s="601"/>
      <c r="S147" s="601"/>
      <c r="T147" s="601"/>
      <c r="U147" s="601"/>
      <c r="V147" s="601"/>
      <c r="W147" s="601"/>
      <c r="X147" s="601"/>
      <c r="Y147" s="601"/>
      <c r="Z147" s="601"/>
    </row>
    <row r="148" spans="1:26" ht="14.25" customHeight="1" x14ac:dyDescent="0.2">
      <c r="A148" s="601"/>
      <c r="B148" s="602"/>
      <c r="C148" s="601"/>
      <c r="D148" s="601"/>
      <c r="E148" s="601"/>
      <c r="F148" s="601"/>
      <c r="G148" s="601"/>
      <c r="H148" s="601"/>
      <c r="I148" s="601"/>
      <c r="J148" s="601"/>
      <c r="K148" s="601"/>
      <c r="L148" s="601"/>
      <c r="M148" s="601"/>
      <c r="N148" s="601"/>
      <c r="O148" s="601"/>
      <c r="P148" s="601"/>
      <c r="Q148" s="601"/>
      <c r="R148" s="601"/>
      <c r="S148" s="601"/>
      <c r="T148" s="601"/>
      <c r="U148" s="601"/>
      <c r="V148" s="601"/>
      <c r="W148" s="601"/>
      <c r="X148" s="601"/>
      <c r="Y148" s="601"/>
      <c r="Z148" s="601"/>
    </row>
    <row r="149" spans="1:26" ht="14.25" customHeight="1" x14ac:dyDescent="0.2">
      <c r="A149" s="601"/>
      <c r="B149" s="602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1"/>
      <c r="S149" s="601"/>
      <c r="T149" s="601"/>
      <c r="U149" s="601"/>
      <c r="V149" s="601"/>
      <c r="W149" s="601"/>
      <c r="X149" s="601"/>
      <c r="Y149" s="601"/>
      <c r="Z149" s="601"/>
    </row>
    <row r="150" spans="1:26" ht="14.25" customHeight="1" x14ac:dyDescent="0.2">
      <c r="A150" s="601"/>
      <c r="B150" s="602"/>
      <c r="C150" s="601"/>
      <c r="D150" s="601"/>
      <c r="E150" s="601"/>
      <c r="F150" s="601"/>
      <c r="G150" s="601"/>
      <c r="H150" s="601"/>
      <c r="I150" s="601"/>
      <c r="J150" s="601"/>
      <c r="K150" s="601"/>
      <c r="L150" s="601"/>
      <c r="M150" s="601"/>
      <c r="N150" s="601"/>
      <c r="O150" s="601"/>
      <c r="P150" s="601"/>
      <c r="Q150" s="601"/>
      <c r="R150" s="601"/>
      <c r="S150" s="601"/>
      <c r="T150" s="601"/>
      <c r="U150" s="601"/>
      <c r="V150" s="601"/>
      <c r="W150" s="601"/>
      <c r="X150" s="601"/>
      <c r="Y150" s="601"/>
      <c r="Z150" s="601"/>
    </row>
    <row r="151" spans="1:26" ht="14.25" customHeight="1" x14ac:dyDescent="0.2">
      <c r="A151" s="601"/>
      <c r="B151" s="602"/>
      <c r="C151" s="601"/>
      <c r="D151" s="601"/>
      <c r="E151" s="601"/>
      <c r="F151" s="601"/>
      <c r="G151" s="601"/>
      <c r="H151" s="601"/>
      <c r="I151" s="601"/>
      <c r="J151" s="601"/>
      <c r="K151" s="601"/>
      <c r="L151" s="601"/>
      <c r="M151" s="601"/>
      <c r="N151" s="601"/>
      <c r="O151" s="601"/>
      <c r="P151" s="601"/>
      <c r="Q151" s="601"/>
      <c r="R151" s="601"/>
      <c r="S151" s="601"/>
      <c r="T151" s="601"/>
      <c r="U151" s="601"/>
      <c r="V151" s="601"/>
      <c r="W151" s="601"/>
      <c r="X151" s="601"/>
      <c r="Y151" s="601"/>
      <c r="Z151" s="601"/>
    </row>
    <row r="152" spans="1:26" ht="14.25" customHeight="1" x14ac:dyDescent="0.2">
      <c r="A152" s="601"/>
      <c r="B152" s="602"/>
      <c r="C152" s="601"/>
      <c r="D152" s="601"/>
      <c r="E152" s="601"/>
      <c r="F152" s="601"/>
      <c r="G152" s="601"/>
      <c r="H152" s="601"/>
      <c r="I152" s="601"/>
      <c r="J152" s="601"/>
      <c r="K152" s="601"/>
      <c r="L152" s="601"/>
      <c r="M152" s="601"/>
      <c r="N152" s="601"/>
      <c r="O152" s="601"/>
      <c r="P152" s="601"/>
      <c r="Q152" s="601"/>
      <c r="R152" s="601"/>
      <c r="S152" s="601"/>
      <c r="T152" s="601"/>
      <c r="U152" s="601"/>
      <c r="V152" s="601"/>
      <c r="W152" s="601"/>
      <c r="X152" s="601"/>
      <c r="Y152" s="601"/>
      <c r="Z152" s="601"/>
    </row>
    <row r="153" spans="1:26" ht="14.25" customHeight="1" x14ac:dyDescent="0.2">
      <c r="A153" s="601"/>
      <c r="B153" s="602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1"/>
      <c r="X153" s="601"/>
      <c r="Y153" s="601"/>
      <c r="Z153" s="601"/>
    </row>
    <row r="154" spans="1:26" ht="14.25" customHeight="1" x14ac:dyDescent="0.2">
      <c r="A154" s="601"/>
      <c r="B154" s="602"/>
      <c r="C154" s="601"/>
      <c r="D154" s="601"/>
      <c r="E154" s="601"/>
      <c r="F154" s="601"/>
      <c r="G154" s="601"/>
      <c r="H154" s="601"/>
      <c r="I154" s="601"/>
      <c r="J154" s="601"/>
      <c r="K154" s="601"/>
      <c r="L154" s="601"/>
      <c r="M154" s="601"/>
      <c r="N154" s="601"/>
      <c r="O154" s="601"/>
      <c r="P154" s="601"/>
      <c r="Q154" s="601"/>
      <c r="R154" s="601"/>
      <c r="S154" s="601"/>
      <c r="T154" s="601"/>
      <c r="U154" s="601"/>
      <c r="V154" s="601"/>
      <c r="W154" s="601"/>
      <c r="X154" s="601"/>
      <c r="Y154" s="601"/>
      <c r="Z154" s="601"/>
    </row>
    <row r="155" spans="1:26" ht="14.25" customHeight="1" x14ac:dyDescent="0.2">
      <c r="A155" s="601"/>
      <c r="B155" s="602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1"/>
      <c r="S155" s="601"/>
      <c r="T155" s="601"/>
      <c r="U155" s="601"/>
      <c r="V155" s="601"/>
      <c r="W155" s="601"/>
      <c r="X155" s="601"/>
      <c r="Y155" s="601"/>
      <c r="Z155" s="601"/>
    </row>
    <row r="156" spans="1:26" ht="14.25" customHeight="1" x14ac:dyDescent="0.2">
      <c r="A156" s="601"/>
      <c r="B156" s="602"/>
      <c r="C156" s="601"/>
      <c r="D156" s="601"/>
      <c r="E156" s="601"/>
      <c r="F156" s="601"/>
      <c r="G156" s="601"/>
      <c r="H156" s="601"/>
      <c r="I156" s="601"/>
      <c r="J156" s="601"/>
      <c r="K156" s="601"/>
      <c r="L156" s="601"/>
      <c r="M156" s="601"/>
      <c r="N156" s="601"/>
      <c r="O156" s="601"/>
      <c r="P156" s="601"/>
      <c r="Q156" s="601"/>
      <c r="R156" s="601"/>
      <c r="S156" s="601"/>
      <c r="T156" s="601"/>
      <c r="U156" s="601"/>
      <c r="V156" s="601"/>
      <c r="W156" s="601"/>
      <c r="X156" s="601"/>
      <c r="Y156" s="601"/>
      <c r="Z156" s="601"/>
    </row>
    <row r="157" spans="1:26" ht="14.25" customHeight="1" x14ac:dyDescent="0.2">
      <c r="A157" s="601"/>
      <c r="B157" s="602"/>
      <c r="C157" s="601"/>
      <c r="D157" s="601"/>
      <c r="E157" s="601"/>
      <c r="F157" s="601"/>
      <c r="G157" s="601"/>
      <c r="H157" s="601"/>
      <c r="I157" s="601"/>
      <c r="J157" s="601"/>
      <c r="K157" s="601"/>
      <c r="L157" s="601"/>
      <c r="M157" s="601"/>
      <c r="N157" s="601"/>
      <c r="O157" s="601"/>
      <c r="P157" s="601"/>
      <c r="Q157" s="601"/>
      <c r="R157" s="601"/>
      <c r="S157" s="601"/>
      <c r="T157" s="601"/>
      <c r="U157" s="601"/>
      <c r="V157" s="601"/>
      <c r="W157" s="601"/>
      <c r="X157" s="601"/>
      <c r="Y157" s="601"/>
      <c r="Z157" s="601"/>
    </row>
    <row r="158" spans="1:26" ht="14.25" customHeight="1" x14ac:dyDescent="0.2">
      <c r="A158" s="601"/>
      <c r="B158" s="602"/>
      <c r="C158" s="601"/>
      <c r="D158" s="601"/>
      <c r="E158" s="601"/>
      <c r="F158" s="601"/>
      <c r="G158" s="601"/>
      <c r="H158" s="601"/>
      <c r="I158" s="601"/>
      <c r="J158" s="601"/>
      <c r="K158" s="601"/>
      <c r="L158" s="601"/>
      <c r="M158" s="601"/>
      <c r="N158" s="601"/>
      <c r="O158" s="601"/>
      <c r="P158" s="601"/>
      <c r="Q158" s="601"/>
      <c r="R158" s="601"/>
      <c r="S158" s="601"/>
      <c r="T158" s="601"/>
      <c r="U158" s="601"/>
      <c r="V158" s="601"/>
      <c r="W158" s="601"/>
      <c r="X158" s="601"/>
      <c r="Y158" s="601"/>
      <c r="Z158" s="601"/>
    </row>
    <row r="159" spans="1:26" ht="14.25" customHeight="1" x14ac:dyDescent="0.2">
      <c r="A159" s="601"/>
      <c r="B159" s="602"/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601"/>
      <c r="N159" s="601"/>
      <c r="O159" s="601"/>
      <c r="P159" s="601"/>
      <c r="Q159" s="601"/>
      <c r="R159" s="601"/>
      <c r="S159" s="601"/>
      <c r="T159" s="601"/>
      <c r="U159" s="601"/>
      <c r="V159" s="601"/>
      <c r="W159" s="601"/>
      <c r="X159" s="601"/>
      <c r="Y159" s="601"/>
      <c r="Z159" s="601"/>
    </row>
    <row r="160" spans="1:26" ht="14.25" customHeight="1" x14ac:dyDescent="0.2">
      <c r="A160" s="601"/>
      <c r="B160" s="602"/>
      <c r="C160" s="601"/>
      <c r="D160" s="601"/>
      <c r="E160" s="601"/>
      <c r="F160" s="601"/>
      <c r="G160" s="601"/>
      <c r="H160" s="601"/>
      <c r="I160" s="601"/>
      <c r="J160" s="601"/>
      <c r="K160" s="601"/>
      <c r="L160" s="601"/>
      <c r="M160" s="601"/>
      <c r="N160" s="601"/>
      <c r="O160" s="601"/>
      <c r="P160" s="601"/>
      <c r="Q160" s="601"/>
      <c r="R160" s="601"/>
      <c r="S160" s="601"/>
      <c r="T160" s="601"/>
      <c r="U160" s="601"/>
      <c r="V160" s="601"/>
      <c r="W160" s="601"/>
      <c r="X160" s="601"/>
      <c r="Y160" s="601"/>
      <c r="Z160" s="601"/>
    </row>
    <row r="161" spans="1:26" ht="14.25" customHeight="1" x14ac:dyDescent="0.2">
      <c r="A161" s="601"/>
      <c r="B161" s="602"/>
      <c r="C161" s="601"/>
      <c r="D161" s="601"/>
      <c r="E161" s="601"/>
      <c r="F161" s="601"/>
      <c r="G161" s="601"/>
      <c r="H161" s="601"/>
      <c r="I161" s="601"/>
      <c r="J161" s="601"/>
      <c r="K161" s="601"/>
      <c r="L161" s="601"/>
      <c r="M161" s="601"/>
      <c r="N161" s="601"/>
      <c r="O161" s="601"/>
      <c r="P161" s="601"/>
      <c r="Q161" s="601"/>
      <c r="R161" s="601"/>
      <c r="S161" s="601"/>
      <c r="T161" s="601"/>
      <c r="U161" s="601"/>
      <c r="V161" s="601"/>
      <c r="W161" s="601"/>
      <c r="X161" s="601"/>
      <c r="Y161" s="601"/>
      <c r="Z161" s="601"/>
    </row>
    <row r="162" spans="1:26" ht="14.25" customHeight="1" x14ac:dyDescent="0.2">
      <c r="A162" s="601"/>
      <c r="B162" s="602"/>
      <c r="C162" s="601"/>
      <c r="D162" s="601"/>
      <c r="E162" s="601"/>
      <c r="F162" s="601"/>
      <c r="G162" s="601"/>
      <c r="H162" s="601"/>
      <c r="I162" s="601"/>
      <c r="J162" s="601"/>
      <c r="K162" s="601"/>
      <c r="L162" s="601"/>
      <c r="M162" s="601"/>
      <c r="N162" s="601"/>
      <c r="O162" s="601"/>
      <c r="P162" s="601"/>
      <c r="Q162" s="601"/>
      <c r="R162" s="601"/>
      <c r="S162" s="601"/>
      <c r="T162" s="601"/>
      <c r="U162" s="601"/>
      <c r="V162" s="601"/>
      <c r="W162" s="601"/>
      <c r="X162" s="601"/>
      <c r="Y162" s="601"/>
      <c r="Z162" s="601"/>
    </row>
    <row r="163" spans="1:26" ht="14.25" customHeight="1" x14ac:dyDescent="0.2">
      <c r="A163" s="601"/>
      <c r="B163" s="602"/>
      <c r="C163" s="601"/>
      <c r="D163" s="601"/>
      <c r="E163" s="601"/>
      <c r="F163" s="601"/>
      <c r="G163" s="601"/>
      <c r="H163" s="601"/>
      <c r="I163" s="601"/>
      <c r="J163" s="601"/>
      <c r="K163" s="601"/>
      <c r="L163" s="601"/>
      <c r="M163" s="601"/>
      <c r="N163" s="601"/>
      <c r="O163" s="601"/>
      <c r="P163" s="601"/>
      <c r="Q163" s="601"/>
      <c r="R163" s="601"/>
      <c r="S163" s="601"/>
      <c r="T163" s="601"/>
      <c r="U163" s="601"/>
      <c r="V163" s="601"/>
      <c r="W163" s="601"/>
      <c r="X163" s="601"/>
      <c r="Y163" s="601"/>
      <c r="Z163" s="601"/>
    </row>
    <row r="164" spans="1:26" ht="14.25" customHeight="1" x14ac:dyDescent="0.2">
      <c r="A164" s="601"/>
      <c r="B164" s="602"/>
      <c r="C164" s="601"/>
      <c r="D164" s="601"/>
      <c r="E164" s="601"/>
      <c r="F164" s="601"/>
      <c r="G164" s="601"/>
      <c r="H164" s="601"/>
      <c r="I164" s="601"/>
      <c r="J164" s="601"/>
      <c r="K164" s="601"/>
      <c r="L164" s="601"/>
      <c r="M164" s="601"/>
      <c r="N164" s="601"/>
      <c r="O164" s="601"/>
      <c r="P164" s="601"/>
      <c r="Q164" s="601"/>
      <c r="R164" s="601"/>
      <c r="S164" s="601"/>
      <c r="T164" s="601"/>
      <c r="U164" s="601"/>
      <c r="V164" s="601"/>
      <c r="W164" s="601"/>
      <c r="X164" s="601"/>
      <c r="Y164" s="601"/>
      <c r="Z164" s="601"/>
    </row>
    <row r="165" spans="1:26" ht="14.25" customHeight="1" x14ac:dyDescent="0.2">
      <c r="A165" s="601"/>
      <c r="B165" s="602"/>
      <c r="C165" s="601"/>
      <c r="D165" s="601"/>
      <c r="E165" s="601"/>
      <c r="F165" s="601"/>
      <c r="G165" s="601"/>
      <c r="H165" s="601"/>
      <c r="I165" s="601"/>
      <c r="J165" s="601"/>
      <c r="K165" s="601"/>
      <c r="L165" s="601"/>
      <c r="M165" s="601"/>
      <c r="N165" s="601"/>
      <c r="O165" s="601"/>
      <c r="P165" s="601"/>
      <c r="Q165" s="601"/>
      <c r="R165" s="601"/>
      <c r="S165" s="601"/>
      <c r="T165" s="601"/>
      <c r="U165" s="601"/>
      <c r="V165" s="601"/>
      <c r="W165" s="601"/>
      <c r="X165" s="601"/>
      <c r="Y165" s="601"/>
      <c r="Z165" s="601"/>
    </row>
    <row r="166" spans="1:26" ht="14.25" customHeight="1" x14ac:dyDescent="0.2">
      <c r="A166" s="601"/>
      <c r="B166" s="602"/>
      <c r="C166" s="601"/>
      <c r="D166" s="601"/>
      <c r="E166" s="601"/>
      <c r="F166" s="601"/>
      <c r="G166" s="601"/>
      <c r="H166" s="601"/>
      <c r="I166" s="601"/>
      <c r="J166" s="601"/>
      <c r="K166" s="601"/>
      <c r="L166" s="601"/>
      <c r="M166" s="601"/>
      <c r="N166" s="601"/>
      <c r="O166" s="601"/>
      <c r="P166" s="601"/>
      <c r="Q166" s="601"/>
      <c r="R166" s="601"/>
      <c r="S166" s="601"/>
      <c r="T166" s="601"/>
      <c r="U166" s="601"/>
      <c r="V166" s="601"/>
      <c r="W166" s="601"/>
      <c r="X166" s="601"/>
      <c r="Y166" s="601"/>
      <c r="Z166" s="601"/>
    </row>
    <row r="167" spans="1:26" ht="14.25" customHeight="1" x14ac:dyDescent="0.2">
      <c r="A167" s="601"/>
      <c r="B167" s="602"/>
      <c r="C167" s="601"/>
      <c r="D167" s="601"/>
      <c r="E167" s="601"/>
      <c r="F167" s="601"/>
      <c r="G167" s="601"/>
      <c r="H167" s="601"/>
      <c r="I167" s="601"/>
      <c r="J167" s="601"/>
      <c r="K167" s="601"/>
      <c r="L167" s="601"/>
      <c r="M167" s="601"/>
      <c r="N167" s="601"/>
      <c r="O167" s="601"/>
      <c r="P167" s="601"/>
      <c r="Q167" s="601"/>
      <c r="R167" s="601"/>
      <c r="S167" s="601"/>
      <c r="T167" s="601"/>
      <c r="U167" s="601"/>
      <c r="V167" s="601"/>
      <c r="W167" s="601"/>
      <c r="X167" s="601"/>
      <c r="Y167" s="601"/>
      <c r="Z167" s="601"/>
    </row>
    <row r="168" spans="1:26" ht="14.25" customHeight="1" x14ac:dyDescent="0.2">
      <c r="A168" s="601"/>
      <c r="B168" s="602"/>
      <c r="C168" s="601"/>
      <c r="D168" s="601"/>
      <c r="E168" s="601"/>
      <c r="F168" s="601"/>
      <c r="G168" s="601"/>
      <c r="H168" s="601"/>
      <c r="I168" s="601"/>
      <c r="J168" s="601"/>
      <c r="K168" s="601"/>
      <c r="L168" s="601"/>
      <c r="M168" s="601"/>
      <c r="N168" s="601"/>
      <c r="O168" s="601"/>
      <c r="P168" s="601"/>
      <c r="Q168" s="601"/>
      <c r="R168" s="601"/>
      <c r="S168" s="601"/>
      <c r="T168" s="601"/>
      <c r="U168" s="601"/>
      <c r="V168" s="601"/>
      <c r="W168" s="601"/>
      <c r="X168" s="601"/>
      <c r="Y168" s="601"/>
      <c r="Z168" s="601"/>
    </row>
    <row r="169" spans="1:26" ht="14.25" customHeight="1" x14ac:dyDescent="0.2">
      <c r="A169" s="601"/>
      <c r="B169" s="602"/>
      <c r="C169" s="601"/>
      <c r="D169" s="601"/>
      <c r="E169" s="601"/>
      <c r="F169" s="601"/>
      <c r="G169" s="601"/>
      <c r="H169" s="601"/>
      <c r="I169" s="601"/>
      <c r="J169" s="601"/>
      <c r="K169" s="601"/>
      <c r="L169" s="601"/>
      <c r="M169" s="601"/>
      <c r="N169" s="601"/>
      <c r="O169" s="601"/>
      <c r="P169" s="601"/>
      <c r="Q169" s="601"/>
      <c r="R169" s="601"/>
      <c r="S169" s="601"/>
      <c r="T169" s="601"/>
      <c r="U169" s="601"/>
      <c r="V169" s="601"/>
      <c r="W169" s="601"/>
      <c r="X169" s="601"/>
      <c r="Y169" s="601"/>
      <c r="Z169" s="601"/>
    </row>
    <row r="170" spans="1:26" ht="14.25" customHeight="1" x14ac:dyDescent="0.2">
      <c r="A170" s="601"/>
      <c r="B170" s="602"/>
      <c r="C170" s="601"/>
      <c r="D170" s="601"/>
      <c r="E170" s="601"/>
      <c r="F170" s="601"/>
      <c r="G170" s="601"/>
      <c r="H170" s="601"/>
      <c r="I170" s="601"/>
      <c r="J170" s="601"/>
      <c r="K170" s="601"/>
      <c r="L170" s="601"/>
      <c r="M170" s="601"/>
      <c r="N170" s="601"/>
      <c r="O170" s="601"/>
      <c r="P170" s="601"/>
      <c r="Q170" s="601"/>
      <c r="R170" s="601"/>
      <c r="S170" s="601"/>
      <c r="T170" s="601"/>
      <c r="U170" s="601"/>
      <c r="V170" s="601"/>
      <c r="W170" s="601"/>
      <c r="X170" s="601"/>
      <c r="Y170" s="601"/>
      <c r="Z170" s="601"/>
    </row>
    <row r="171" spans="1:26" ht="14.25" customHeight="1" x14ac:dyDescent="0.2">
      <c r="A171" s="601"/>
      <c r="B171" s="602"/>
      <c r="C171" s="601"/>
      <c r="D171" s="601"/>
      <c r="E171" s="601"/>
      <c r="F171" s="601"/>
      <c r="G171" s="601"/>
      <c r="H171" s="601"/>
      <c r="I171" s="601"/>
      <c r="J171" s="601"/>
      <c r="K171" s="601"/>
      <c r="L171" s="601"/>
      <c r="M171" s="601"/>
      <c r="N171" s="601"/>
      <c r="O171" s="601"/>
      <c r="P171" s="601"/>
      <c r="Q171" s="601"/>
      <c r="R171" s="601"/>
      <c r="S171" s="601"/>
      <c r="T171" s="601"/>
      <c r="U171" s="601"/>
      <c r="V171" s="601"/>
      <c r="W171" s="601"/>
      <c r="X171" s="601"/>
      <c r="Y171" s="601"/>
      <c r="Z171" s="601"/>
    </row>
    <row r="172" spans="1:26" ht="14.25" customHeight="1" x14ac:dyDescent="0.2">
      <c r="A172" s="601"/>
      <c r="B172" s="602"/>
      <c r="C172" s="601"/>
      <c r="D172" s="601"/>
      <c r="E172" s="601"/>
      <c r="F172" s="601"/>
      <c r="G172" s="601"/>
      <c r="H172" s="601"/>
      <c r="I172" s="601"/>
      <c r="J172" s="601"/>
      <c r="K172" s="601"/>
      <c r="L172" s="601"/>
      <c r="M172" s="601"/>
      <c r="N172" s="601"/>
      <c r="O172" s="601"/>
      <c r="P172" s="601"/>
      <c r="Q172" s="601"/>
      <c r="R172" s="601"/>
      <c r="S172" s="601"/>
      <c r="T172" s="601"/>
      <c r="U172" s="601"/>
      <c r="V172" s="601"/>
      <c r="W172" s="601"/>
      <c r="X172" s="601"/>
      <c r="Y172" s="601"/>
      <c r="Z172" s="601"/>
    </row>
    <row r="173" spans="1:26" ht="14.25" customHeight="1" x14ac:dyDescent="0.2">
      <c r="A173" s="601"/>
      <c r="B173" s="602"/>
      <c r="C173" s="601"/>
      <c r="D173" s="601"/>
      <c r="E173" s="601"/>
      <c r="F173" s="601"/>
      <c r="G173" s="601"/>
      <c r="H173" s="601"/>
      <c r="I173" s="601"/>
      <c r="J173" s="601"/>
      <c r="K173" s="601"/>
      <c r="L173" s="601"/>
      <c r="M173" s="601"/>
      <c r="N173" s="601"/>
      <c r="O173" s="601"/>
      <c r="P173" s="601"/>
      <c r="Q173" s="601"/>
      <c r="R173" s="601"/>
      <c r="S173" s="601"/>
      <c r="T173" s="601"/>
      <c r="U173" s="601"/>
      <c r="V173" s="601"/>
      <c r="W173" s="601"/>
      <c r="X173" s="601"/>
      <c r="Y173" s="601"/>
      <c r="Z173" s="601"/>
    </row>
    <row r="174" spans="1:26" ht="14.25" customHeight="1" x14ac:dyDescent="0.2">
      <c r="A174" s="601"/>
      <c r="B174" s="602"/>
      <c r="C174" s="601"/>
      <c r="D174" s="601"/>
      <c r="E174" s="601"/>
      <c r="F174" s="601"/>
      <c r="G174" s="601"/>
      <c r="H174" s="601"/>
      <c r="I174" s="601"/>
      <c r="J174" s="601"/>
      <c r="K174" s="601"/>
      <c r="L174" s="601"/>
      <c r="M174" s="601"/>
      <c r="N174" s="601"/>
      <c r="O174" s="601"/>
      <c r="P174" s="601"/>
      <c r="Q174" s="601"/>
      <c r="R174" s="601"/>
      <c r="S174" s="601"/>
      <c r="T174" s="601"/>
      <c r="U174" s="601"/>
      <c r="V174" s="601"/>
      <c r="W174" s="601"/>
      <c r="X174" s="601"/>
      <c r="Y174" s="601"/>
      <c r="Z174" s="601"/>
    </row>
    <row r="175" spans="1:26" ht="14.25" customHeight="1" x14ac:dyDescent="0.2">
      <c r="A175" s="601"/>
      <c r="B175" s="602"/>
      <c r="C175" s="601"/>
      <c r="D175" s="601"/>
      <c r="E175" s="601"/>
      <c r="F175" s="601"/>
      <c r="G175" s="601"/>
      <c r="H175" s="601"/>
      <c r="I175" s="601"/>
      <c r="J175" s="601"/>
      <c r="K175" s="601"/>
      <c r="L175" s="601"/>
      <c r="M175" s="601"/>
      <c r="N175" s="601"/>
      <c r="O175" s="601"/>
      <c r="P175" s="601"/>
      <c r="Q175" s="601"/>
      <c r="R175" s="601"/>
      <c r="S175" s="601"/>
      <c r="T175" s="601"/>
      <c r="U175" s="601"/>
      <c r="V175" s="601"/>
      <c r="W175" s="601"/>
      <c r="X175" s="601"/>
      <c r="Y175" s="601"/>
      <c r="Z175" s="601"/>
    </row>
    <row r="176" spans="1:26" ht="14.25" customHeight="1" x14ac:dyDescent="0.2">
      <c r="A176" s="601"/>
      <c r="B176" s="602"/>
      <c r="C176" s="601"/>
      <c r="D176" s="601"/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/>
      <c r="W176" s="601"/>
      <c r="X176" s="601"/>
      <c r="Y176" s="601"/>
      <c r="Z176" s="601"/>
    </row>
    <row r="177" spans="1:26" ht="14.25" customHeight="1" x14ac:dyDescent="0.2">
      <c r="A177" s="601"/>
      <c r="B177" s="602"/>
      <c r="C177" s="601"/>
      <c r="D177" s="601"/>
      <c r="E177" s="601"/>
      <c r="F177" s="601"/>
      <c r="G177" s="601"/>
      <c r="H177" s="601"/>
      <c r="I177" s="601"/>
      <c r="J177" s="601"/>
      <c r="K177" s="601"/>
      <c r="L177" s="601"/>
      <c r="M177" s="601"/>
      <c r="N177" s="601"/>
      <c r="O177" s="601"/>
      <c r="P177" s="601"/>
      <c r="Q177" s="601"/>
      <c r="R177" s="601"/>
      <c r="S177" s="601"/>
      <c r="T177" s="601"/>
      <c r="U177" s="601"/>
      <c r="V177" s="601"/>
      <c r="W177" s="601"/>
      <c r="X177" s="601"/>
      <c r="Y177" s="601"/>
      <c r="Z177" s="601"/>
    </row>
    <row r="178" spans="1:26" ht="14.25" customHeight="1" x14ac:dyDescent="0.2">
      <c r="A178" s="601"/>
      <c r="B178" s="602"/>
      <c r="C178" s="601"/>
      <c r="D178" s="601"/>
      <c r="E178" s="601"/>
      <c r="F178" s="601"/>
      <c r="G178" s="601"/>
      <c r="H178" s="601"/>
      <c r="I178" s="601"/>
      <c r="J178" s="601"/>
      <c r="K178" s="601"/>
      <c r="L178" s="601"/>
      <c r="M178" s="601"/>
      <c r="N178" s="601"/>
      <c r="O178" s="601"/>
      <c r="P178" s="601"/>
      <c r="Q178" s="601"/>
      <c r="R178" s="601"/>
      <c r="S178" s="601"/>
      <c r="T178" s="601"/>
      <c r="U178" s="601"/>
      <c r="V178" s="601"/>
      <c r="W178" s="601"/>
      <c r="X178" s="601"/>
      <c r="Y178" s="601"/>
      <c r="Z178" s="601"/>
    </row>
    <row r="179" spans="1:26" ht="14.25" customHeight="1" x14ac:dyDescent="0.2">
      <c r="A179" s="601"/>
      <c r="B179" s="602"/>
      <c r="C179" s="601"/>
      <c r="D179" s="601"/>
      <c r="E179" s="601"/>
      <c r="F179" s="601"/>
      <c r="G179" s="601"/>
      <c r="H179" s="601"/>
      <c r="I179" s="601"/>
      <c r="J179" s="601"/>
      <c r="K179" s="601"/>
      <c r="L179" s="601"/>
      <c r="M179" s="601"/>
      <c r="N179" s="601"/>
      <c r="O179" s="601"/>
      <c r="P179" s="601"/>
      <c r="Q179" s="601"/>
      <c r="R179" s="601"/>
      <c r="S179" s="601"/>
      <c r="T179" s="601"/>
      <c r="U179" s="601"/>
      <c r="V179" s="601"/>
      <c r="W179" s="601"/>
      <c r="X179" s="601"/>
      <c r="Y179" s="601"/>
      <c r="Z179" s="601"/>
    </row>
    <row r="180" spans="1:26" ht="14.25" customHeight="1" x14ac:dyDescent="0.2">
      <c r="A180" s="601"/>
      <c r="B180" s="602"/>
      <c r="C180" s="601"/>
      <c r="D180" s="601"/>
      <c r="E180" s="601"/>
      <c r="F180" s="601"/>
      <c r="G180" s="601"/>
      <c r="H180" s="601"/>
      <c r="I180" s="601"/>
      <c r="J180" s="601"/>
      <c r="K180" s="601"/>
      <c r="L180" s="601"/>
      <c r="M180" s="601"/>
      <c r="N180" s="601"/>
      <c r="O180" s="601"/>
      <c r="P180" s="601"/>
      <c r="Q180" s="601"/>
      <c r="R180" s="601"/>
      <c r="S180" s="601"/>
      <c r="T180" s="601"/>
      <c r="U180" s="601"/>
      <c r="V180" s="601"/>
      <c r="W180" s="601"/>
      <c r="X180" s="601"/>
      <c r="Y180" s="601"/>
      <c r="Z180" s="601"/>
    </row>
    <row r="181" spans="1:26" ht="14.25" customHeight="1" x14ac:dyDescent="0.2">
      <c r="A181" s="601"/>
      <c r="B181" s="602"/>
      <c r="C181" s="601"/>
      <c r="D181" s="601"/>
      <c r="E181" s="601"/>
      <c r="F181" s="601"/>
      <c r="G181" s="601"/>
      <c r="H181" s="601"/>
      <c r="I181" s="601"/>
      <c r="J181" s="601"/>
      <c r="K181" s="601"/>
      <c r="L181" s="601"/>
      <c r="M181" s="601"/>
      <c r="N181" s="601"/>
      <c r="O181" s="601"/>
      <c r="P181" s="601"/>
      <c r="Q181" s="601"/>
      <c r="R181" s="601"/>
      <c r="S181" s="601"/>
      <c r="T181" s="601"/>
      <c r="U181" s="601"/>
      <c r="V181" s="601"/>
      <c r="W181" s="601"/>
      <c r="X181" s="601"/>
      <c r="Y181" s="601"/>
      <c r="Z181" s="601"/>
    </row>
    <row r="182" spans="1:26" ht="14.25" customHeight="1" x14ac:dyDescent="0.2">
      <c r="A182" s="601"/>
      <c r="B182" s="602"/>
      <c r="C182" s="601"/>
      <c r="D182" s="601"/>
      <c r="E182" s="601"/>
      <c r="F182" s="601"/>
      <c r="G182" s="601"/>
      <c r="H182" s="601"/>
      <c r="I182" s="601"/>
      <c r="J182" s="601"/>
      <c r="K182" s="601"/>
      <c r="L182" s="601"/>
      <c r="M182" s="601"/>
      <c r="N182" s="601"/>
      <c r="O182" s="601"/>
      <c r="P182" s="601"/>
      <c r="Q182" s="601"/>
      <c r="R182" s="601"/>
      <c r="S182" s="601"/>
      <c r="T182" s="601"/>
      <c r="U182" s="601"/>
      <c r="V182" s="601"/>
      <c r="W182" s="601"/>
      <c r="X182" s="601"/>
      <c r="Y182" s="601"/>
      <c r="Z182" s="601"/>
    </row>
    <row r="183" spans="1:26" ht="14.25" customHeight="1" x14ac:dyDescent="0.2">
      <c r="A183" s="601"/>
      <c r="B183" s="602"/>
      <c r="C183" s="601"/>
      <c r="D183" s="601"/>
      <c r="E183" s="601"/>
      <c r="F183" s="601"/>
      <c r="G183" s="601"/>
      <c r="H183" s="601"/>
      <c r="I183" s="601"/>
      <c r="J183" s="601"/>
      <c r="K183" s="601"/>
      <c r="L183" s="601"/>
      <c r="M183" s="601"/>
      <c r="N183" s="601"/>
      <c r="O183" s="601"/>
      <c r="P183" s="601"/>
      <c r="Q183" s="601"/>
      <c r="R183" s="601"/>
      <c r="S183" s="601"/>
      <c r="T183" s="601"/>
      <c r="U183" s="601"/>
      <c r="V183" s="601"/>
      <c r="W183" s="601"/>
      <c r="X183" s="601"/>
      <c r="Y183" s="601"/>
      <c r="Z183" s="601"/>
    </row>
    <row r="184" spans="1:26" ht="14.25" customHeight="1" x14ac:dyDescent="0.2">
      <c r="A184" s="601"/>
      <c r="B184" s="602"/>
      <c r="C184" s="601"/>
      <c r="D184" s="601"/>
      <c r="E184" s="601"/>
      <c r="F184" s="601"/>
      <c r="G184" s="601"/>
      <c r="H184" s="601"/>
      <c r="I184" s="601"/>
      <c r="J184" s="601"/>
      <c r="K184" s="601"/>
      <c r="L184" s="601"/>
      <c r="M184" s="601"/>
      <c r="N184" s="601"/>
      <c r="O184" s="601"/>
      <c r="P184" s="601"/>
      <c r="Q184" s="601"/>
      <c r="R184" s="601"/>
      <c r="S184" s="601"/>
      <c r="T184" s="601"/>
      <c r="U184" s="601"/>
      <c r="V184" s="601"/>
      <c r="W184" s="601"/>
      <c r="X184" s="601"/>
      <c r="Y184" s="601"/>
      <c r="Z184" s="601"/>
    </row>
    <row r="185" spans="1:26" ht="14.25" customHeight="1" x14ac:dyDescent="0.2">
      <c r="A185" s="601"/>
      <c r="B185" s="602"/>
      <c r="C185" s="601"/>
      <c r="D185" s="601"/>
      <c r="E185" s="601"/>
      <c r="F185" s="601"/>
      <c r="G185" s="601"/>
      <c r="H185" s="601"/>
      <c r="I185" s="601"/>
      <c r="J185" s="601"/>
      <c r="K185" s="601"/>
      <c r="L185" s="601"/>
      <c r="M185" s="601"/>
      <c r="N185" s="601"/>
      <c r="O185" s="601"/>
      <c r="P185" s="601"/>
      <c r="Q185" s="601"/>
      <c r="R185" s="601"/>
      <c r="S185" s="601"/>
      <c r="T185" s="601"/>
      <c r="U185" s="601"/>
      <c r="V185" s="601"/>
      <c r="W185" s="601"/>
      <c r="X185" s="601"/>
      <c r="Y185" s="601"/>
      <c r="Z185" s="601"/>
    </row>
    <row r="186" spans="1:26" ht="14.25" customHeight="1" x14ac:dyDescent="0.2">
      <c r="A186" s="601"/>
      <c r="B186" s="602"/>
      <c r="C186" s="601"/>
      <c r="D186" s="601"/>
      <c r="E186" s="601"/>
      <c r="F186" s="601"/>
      <c r="G186" s="601"/>
      <c r="H186" s="601"/>
      <c r="I186" s="601"/>
      <c r="J186" s="601"/>
      <c r="K186" s="601"/>
      <c r="L186" s="601"/>
      <c r="M186" s="601"/>
      <c r="N186" s="601"/>
      <c r="O186" s="601"/>
      <c r="P186" s="601"/>
      <c r="Q186" s="601"/>
      <c r="R186" s="601"/>
      <c r="S186" s="601"/>
      <c r="T186" s="601"/>
      <c r="U186" s="601"/>
      <c r="V186" s="601"/>
      <c r="W186" s="601"/>
      <c r="X186" s="601"/>
      <c r="Y186" s="601"/>
      <c r="Z186" s="601"/>
    </row>
    <row r="187" spans="1:26" ht="14.25" customHeight="1" x14ac:dyDescent="0.2">
      <c r="A187" s="601"/>
      <c r="B187" s="602"/>
      <c r="C187" s="601"/>
      <c r="D187" s="601"/>
      <c r="E187" s="601"/>
      <c r="F187" s="601"/>
      <c r="G187" s="601"/>
      <c r="H187" s="601"/>
      <c r="I187" s="601"/>
      <c r="J187" s="601"/>
      <c r="K187" s="601"/>
      <c r="L187" s="601"/>
      <c r="M187" s="601"/>
      <c r="N187" s="601"/>
      <c r="O187" s="601"/>
      <c r="P187" s="601"/>
      <c r="Q187" s="601"/>
      <c r="R187" s="601"/>
      <c r="S187" s="601"/>
      <c r="T187" s="601"/>
      <c r="U187" s="601"/>
      <c r="V187" s="601"/>
      <c r="W187" s="601"/>
      <c r="X187" s="601"/>
      <c r="Y187" s="601"/>
      <c r="Z187" s="601"/>
    </row>
    <row r="188" spans="1:26" ht="14.25" customHeight="1" x14ac:dyDescent="0.2">
      <c r="A188" s="601"/>
      <c r="B188" s="602"/>
      <c r="C188" s="601"/>
      <c r="D188" s="601"/>
      <c r="E188" s="601"/>
      <c r="F188" s="601"/>
      <c r="G188" s="601"/>
      <c r="H188" s="601"/>
      <c r="I188" s="601"/>
      <c r="J188" s="601"/>
      <c r="K188" s="601"/>
      <c r="L188" s="601"/>
      <c r="M188" s="601"/>
      <c r="N188" s="601"/>
      <c r="O188" s="601"/>
      <c r="P188" s="601"/>
      <c r="Q188" s="601"/>
      <c r="R188" s="601"/>
      <c r="S188" s="601"/>
      <c r="T188" s="601"/>
      <c r="U188" s="601"/>
      <c r="V188" s="601"/>
      <c r="W188" s="601"/>
      <c r="X188" s="601"/>
      <c r="Y188" s="601"/>
      <c r="Z188" s="601"/>
    </row>
    <row r="189" spans="1:26" ht="14.25" customHeight="1" x14ac:dyDescent="0.2">
      <c r="A189" s="601"/>
      <c r="B189" s="602"/>
      <c r="C189" s="601"/>
      <c r="D189" s="601"/>
      <c r="E189" s="601"/>
      <c r="F189" s="601"/>
      <c r="G189" s="601"/>
      <c r="H189" s="601"/>
      <c r="I189" s="601"/>
      <c r="J189" s="601"/>
      <c r="K189" s="601"/>
      <c r="L189" s="601"/>
      <c r="M189" s="601"/>
      <c r="N189" s="601"/>
      <c r="O189" s="601"/>
      <c r="P189" s="601"/>
      <c r="Q189" s="601"/>
      <c r="R189" s="601"/>
      <c r="S189" s="601"/>
      <c r="T189" s="601"/>
      <c r="U189" s="601"/>
      <c r="V189" s="601"/>
      <c r="W189" s="601"/>
      <c r="X189" s="601"/>
      <c r="Y189" s="601"/>
      <c r="Z189" s="601"/>
    </row>
    <row r="190" spans="1:26" ht="14.25" customHeight="1" x14ac:dyDescent="0.2">
      <c r="A190" s="601"/>
      <c r="B190" s="602"/>
      <c r="C190" s="601"/>
      <c r="D190" s="601"/>
      <c r="E190" s="601"/>
      <c r="F190" s="601"/>
      <c r="G190" s="601"/>
      <c r="H190" s="601"/>
      <c r="I190" s="601"/>
      <c r="J190" s="601"/>
      <c r="K190" s="601"/>
      <c r="L190" s="601"/>
      <c r="M190" s="601"/>
      <c r="N190" s="601"/>
      <c r="O190" s="601"/>
      <c r="P190" s="601"/>
      <c r="Q190" s="601"/>
      <c r="R190" s="601"/>
      <c r="S190" s="601"/>
      <c r="T190" s="601"/>
      <c r="U190" s="601"/>
      <c r="V190" s="601"/>
      <c r="W190" s="601"/>
      <c r="X190" s="601"/>
      <c r="Y190" s="601"/>
      <c r="Z190" s="601"/>
    </row>
    <row r="191" spans="1:26" ht="14.25" customHeight="1" x14ac:dyDescent="0.2">
      <c r="A191" s="601"/>
      <c r="B191" s="602"/>
      <c r="C191" s="601"/>
      <c r="D191" s="601"/>
      <c r="E191" s="601"/>
      <c r="F191" s="601"/>
      <c r="G191" s="601"/>
      <c r="H191" s="601"/>
      <c r="I191" s="601"/>
      <c r="J191" s="601"/>
      <c r="K191" s="601"/>
      <c r="L191" s="601"/>
      <c r="M191" s="601"/>
      <c r="N191" s="601"/>
      <c r="O191" s="601"/>
      <c r="P191" s="601"/>
      <c r="Q191" s="601"/>
      <c r="R191" s="601"/>
      <c r="S191" s="601"/>
      <c r="T191" s="601"/>
      <c r="U191" s="601"/>
      <c r="V191" s="601"/>
      <c r="W191" s="601"/>
      <c r="X191" s="601"/>
      <c r="Y191" s="601"/>
      <c r="Z191" s="601"/>
    </row>
    <row r="192" spans="1:26" ht="14.25" customHeight="1" x14ac:dyDescent="0.2">
      <c r="A192" s="601"/>
      <c r="B192" s="602"/>
      <c r="C192" s="601"/>
      <c r="D192" s="601"/>
      <c r="E192" s="601"/>
      <c r="F192" s="601"/>
      <c r="G192" s="601"/>
      <c r="H192" s="601"/>
      <c r="I192" s="601"/>
      <c r="J192" s="601"/>
      <c r="K192" s="601"/>
      <c r="L192" s="601"/>
      <c r="M192" s="601"/>
      <c r="N192" s="601"/>
      <c r="O192" s="601"/>
      <c r="P192" s="601"/>
      <c r="Q192" s="601"/>
      <c r="R192" s="601"/>
      <c r="S192" s="601"/>
      <c r="T192" s="601"/>
      <c r="U192" s="601"/>
      <c r="V192" s="601"/>
      <c r="W192" s="601"/>
      <c r="X192" s="601"/>
      <c r="Y192" s="601"/>
      <c r="Z192" s="601"/>
    </row>
    <row r="193" spans="1:26" ht="14.25" customHeight="1" x14ac:dyDescent="0.2">
      <c r="A193" s="601"/>
      <c r="B193" s="602"/>
      <c r="C193" s="601"/>
      <c r="D193" s="601"/>
      <c r="E193" s="601"/>
      <c r="F193" s="601"/>
      <c r="G193" s="601"/>
      <c r="H193" s="601"/>
      <c r="I193" s="601"/>
      <c r="J193" s="601"/>
      <c r="K193" s="601"/>
      <c r="L193" s="601"/>
      <c r="M193" s="601"/>
      <c r="N193" s="601"/>
      <c r="O193" s="601"/>
      <c r="P193" s="601"/>
      <c r="Q193" s="601"/>
      <c r="R193" s="601"/>
      <c r="S193" s="601"/>
      <c r="T193" s="601"/>
      <c r="U193" s="601"/>
      <c r="V193" s="601"/>
      <c r="W193" s="601"/>
      <c r="X193" s="601"/>
      <c r="Y193" s="601"/>
      <c r="Z193" s="601"/>
    </row>
    <row r="194" spans="1:26" ht="14.25" customHeight="1" x14ac:dyDescent="0.2">
      <c r="A194" s="601"/>
      <c r="B194" s="602"/>
      <c r="C194" s="601"/>
      <c r="D194" s="601"/>
      <c r="E194" s="601"/>
      <c r="F194" s="601"/>
      <c r="G194" s="601"/>
      <c r="H194" s="601"/>
      <c r="I194" s="601"/>
      <c r="J194" s="601"/>
      <c r="K194" s="601"/>
      <c r="L194" s="601"/>
      <c r="M194" s="601"/>
      <c r="N194" s="601"/>
      <c r="O194" s="601"/>
      <c r="P194" s="601"/>
      <c r="Q194" s="601"/>
      <c r="R194" s="601"/>
      <c r="S194" s="601"/>
      <c r="T194" s="601"/>
      <c r="U194" s="601"/>
      <c r="V194" s="601"/>
      <c r="W194" s="601"/>
      <c r="X194" s="601"/>
      <c r="Y194" s="601"/>
      <c r="Z194" s="601"/>
    </row>
    <row r="195" spans="1:26" ht="14.25" customHeight="1" x14ac:dyDescent="0.2">
      <c r="A195" s="601"/>
      <c r="B195" s="602"/>
      <c r="C195" s="601"/>
      <c r="D195" s="601"/>
      <c r="E195" s="601"/>
      <c r="F195" s="601"/>
      <c r="G195" s="601"/>
      <c r="H195" s="601"/>
      <c r="I195" s="601"/>
      <c r="J195" s="601"/>
      <c r="K195" s="601"/>
      <c r="L195" s="601"/>
      <c r="M195" s="601"/>
      <c r="N195" s="601"/>
      <c r="O195" s="601"/>
      <c r="P195" s="601"/>
      <c r="Q195" s="601"/>
      <c r="R195" s="601"/>
      <c r="S195" s="601"/>
      <c r="T195" s="601"/>
      <c r="U195" s="601"/>
      <c r="V195" s="601"/>
      <c r="W195" s="601"/>
      <c r="X195" s="601"/>
      <c r="Y195" s="601"/>
      <c r="Z195" s="601"/>
    </row>
    <row r="196" spans="1:26" ht="14.25" customHeight="1" x14ac:dyDescent="0.2">
      <c r="A196" s="601"/>
      <c r="B196" s="602"/>
      <c r="C196" s="601"/>
      <c r="D196" s="601"/>
      <c r="E196" s="601"/>
      <c r="F196" s="601"/>
      <c r="G196" s="601"/>
      <c r="H196" s="601"/>
      <c r="I196" s="601"/>
      <c r="J196" s="601"/>
      <c r="K196" s="601"/>
      <c r="L196" s="601"/>
      <c r="M196" s="601"/>
      <c r="N196" s="601"/>
      <c r="O196" s="601"/>
      <c r="P196" s="601"/>
      <c r="Q196" s="601"/>
      <c r="R196" s="601"/>
      <c r="S196" s="601"/>
      <c r="T196" s="601"/>
      <c r="U196" s="601"/>
      <c r="V196" s="601"/>
      <c r="W196" s="601"/>
      <c r="X196" s="601"/>
      <c r="Y196" s="601"/>
      <c r="Z196" s="601"/>
    </row>
    <row r="197" spans="1:26" ht="14.25" customHeight="1" x14ac:dyDescent="0.2">
      <c r="A197" s="601"/>
      <c r="B197" s="602"/>
      <c r="C197" s="601"/>
      <c r="D197" s="601"/>
      <c r="E197" s="601"/>
      <c r="F197" s="601"/>
      <c r="G197" s="601"/>
      <c r="H197" s="601"/>
      <c r="I197" s="601"/>
      <c r="J197" s="601"/>
      <c r="K197" s="601"/>
      <c r="L197" s="601"/>
      <c r="M197" s="601"/>
      <c r="N197" s="601"/>
      <c r="O197" s="601"/>
      <c r="P197" s="601"/>
      <c r="Q197" s="601"/>
      <c r="R197" s="601"/>
      <c r="S197" s="601"/>
      <c r="T197" s="601"/>
      <c r="U197" s="601"/>
      <c r="V197" s="601"/>
      <c r="W197" s="601"/>
      <c r="X197" s="601"/>
      <c r="Y197" s="601"/>
      <c r="Z197" s="601"/>
    </row>
    <row r="198" spans="1:26" ht="14.25" customHeight="1" x14ac:dyDescent="0.2">
      <c r="A198" s="601"/>
      <c r="B198" s="602"/>
      <c r="C198" s="601"/>
      <c r="D198" s="601"/>
      <c r="E198" s="601"/>
      <c r="F198" s="601"/>
      <c r="G198" s="601"/>
      <c r="H198" s="601"/>
      <c r="I198" s="601"/>
      <c r="J198" s="601"/>
      <c r="K198" s="601"/>
      <c r="L198" s="601"/>
      <c r="M198" s="601"/>
      <c r="N198" s="601"/>
      <c r="O198" s="601"/>
      <c r="P198" s="601"/>
      <c r="Q198" s="601"/>
      <c r="R198" s="601"/>
      <c r="S198" s="601"/>
      <c r="T198" s="601"/>
      <c r="U198" s="601"/>
      <c r="V198" s="601"/>
      <c r="W198" s="601"/>
      <c r="X198" s="601"/>
      <c r="Y198" s="601"/>
      <c r="Z198" s="601"/>
    </row>
    <row r="199" spans="1:26" ht="14.25" customHeight="1" x14ac:dyDescent="0.2">
      <c r="A199" s="601"/>
      <c r="B199" s="602"/>
      <c r="C199" s="601"/>
      <c r="D199" s="601"/>
      <c r="E199" s="601"/>
      <c r="F199" s="601"/>
      <c r="G199" s="601"/>
      <c r="H199" s="601"/>
      <c r="I199" s="601"/>
      <c r="J199" s="601"/>
      <c r="K199" s="601"/>
      <c r="L199" s="601"/>
      <c r="M199" s="601"/>
      <c r="N199" s="601"/>
      <c r="O199" s="601"/>
      <c r="P199" s="601"/>
      <c r="Q199" s="601"/>
      <c r="R199" s="601"/>
      <c r="S199" s="601"/>
      <c r="T199" s="601"/>
      <c r="U199" s="601"/>
      <c r="V199" s="601"/>
      <c r="W199" s="601"/>
      <c r="X199" s="601"/>
      <c r="Y199" s="601"/>
      <c r="Z199" s="601"/>
    </row>
    <row r="200" spans="1:26" ht="14.25" customHeight="1" x14ac:dyDescent="0.2">
      <c r="A200" s="601"/>
      <c r="B200" s="602"/>
      <c r="C200" s="601"/>
      <c r="D200" s="601"/>
      <c r="E200" s="601"/>
      <c r="F200" s="601"/>
      <c r="G200" s="601"/>
      <c r="H200" s="601"/>
      <c r="I200" s="601"/>
      <c r="J200" s="601"/>
      <c r="K200" s="601"/>
      <c r="L200" s="601"/>
      <c r="M200" s="601"/>
      <c r="N200" s="601"/>
      <c r="O200" s="601"/>
      <c r="P200" s="601"/>
      <c r="Q200" s="601"/>
      <c r="R200" s="601"/>
      <c r="S200" s="601"/>
      <c r="T200" s="601"/>
      <c r="U200" s="601"/>
      <c r="V200" s="601"/>
      <c r="W200" s="601"/>
      <c r="X200" s="601"/>
      <c r="Y200" s="601"/>
      <c r="Z200" s="601"/>
    </row>
    <row r="201" spans="1:26" ht="14.25" customHeight="1" x14ac:dyDescent="0.2">
      <c r="A201" s="601"/>
      <c r="B201" s="602"/>
      <c r="C201" s="601"/>
      <c r="D201" s="601"/>
      <c r="E201" s="601"/>
      <c r="F201" s="601"/>
      <c r="G201" s="601"/>
      <c r="H201" s="601"/>
      <c r="I201" s="601"/>
      <c r="J201" s="601"/>
      <c r="K201" s="601"/>
      <c r="L201" s="601"/>
      <c r="M201" s="601"/>
      <c r="N201" s="601"/>
      <c r="O201" s="601"/>
      <c r="P201" s="601"/>
      <c r="Q201" s="601"/>
      <c r="R201" s="601"/>
      <c r="S201" s="601"/>
      <c r="T201" s="601"/>
      <c r="U201" s="601"/>
      <c r="V201" s="601"/>
      <c r="W201" s="601"/>
      <c r="X201" s="601"/>
      <c r="Y201" s="601"/>
      <c r="Z201" s="601"/>
    </row>
    <row r="202" spans="1:26" ht="14.25" customHeight="1" x14ac:dyDescent="0.2">
      <c r="A202" s="601"/>
      <c r="B202" s="602"/>
      <c r="C202" s="601"/>
      <c r="D202" s="601"/>
      <c r="E202" s="601"/>
      <c r="F202" s="601"/>
      <c r="G202" s="601"/>
      <c r="H202" s="601"/>
      <c r="I202" s="601"/>
      <c r="J202" s="601"/>
      <c r="K202" s="601"/>
      <c r="L202" s="601"/>
      <c r="M202" s="601"/>
      <c r="N202" s="601"/>
      <c r="O202" s="601"/>
      <c r="P202" s="601"/>
      <c r="Q202" s="601"/>
      <c r="R202" s="601"/>
      <c r="S202" s="601"/>
      <c r="T202" s="601"/>
      <c r="U202" s="601"/>
      <c r="V202" s="601"/>
      <c r="W202" s="601"/>
      <c r="X202" s="601"/>
      <c r="Y202" s="601"/>
      <c r="Z202" s="601"/>
    </row>
    <row r="203" spans="1:26" ht="14.25" customHeight="1" x14ac:dyDescent="0.2">
      <c r="A203" s="601"/>
      <c r="B203" s="602"/>
      <c r="C203" s="601"/>
      <c r="D203" s="601"/>
      <c r="E203" s="601"/>
      <c r="F203" s="601"/>
      <c r="G203" s="601"/>
      <c r="H203" s="601"/>
      <c r="I203" s="601"/>
      <c r="J203" s="601"/>
      <c r="K203" s="601"/>
      <c r="L203" s="601"/>
      <c r="M203" s="601"/>
      <c r="N203" s="601"/>
      <c r="O203" s="601"/>
      <c r="P203" s="601"/>
      <c r="Q203" s="601"/>
      <c r="R203" s="601"/>
      <c r="S203" s="601"/>
      <c r="T203" s="601"/>
      <c r="U203" s="601"/>
      <c r="V203" s="601"/>
      <c r="W203" s="601"/>
      <c r="X203" s="601"/>
      <c r="Y203" s="601"/>
      <c r="Z203" s="601"/>
    </row>
    <row r="204" spans="1:26" ht="14.25" customHeight="1" x14ac:dyDescent="0.2">
      <c r="A204" s="601"/>
      <c r="B204" s="602"/>
      <c r="C204" s="601"/>
      <c r="D204" s="601"/>
      <c r="E204" s="601"/>
      <c r="F204" s="601"/>
      <c r="G204" s="601"/>
      <c r="H204" s="601"/>
      <c r="I204" s="601"/>
      <c r="J204" s="601"/>
      <c r="K204" s="601"/>
      <c r="L204" s="601"/>
      <c r="M204" s="601"/>
      <c r="N204" s="601"/>
      <c r="O204" s="601"/>
      <c r="P204" s="601"/>
      <c r="Q204" s="601"/>
      <c r="R204" s="601"/>
      <c r="S204" s="601"/>
      <c r="T204" s="601"/>
      <c r="U204" s="601"/>
      <c r="V204" s="601"/>
      <c r="W204" s="601"/>
      <c r="X204" s="601"/>
      <c r="Y204" s="601"/>
      <c r="Z204" s="601"/>
    </row>
    <row r="205" spans="1:26" ht="14.25" customHeight="1" x14ac:dyDescent="0.2">
      <c r="A205" s="601"/>
      <c r="B205" s="602"/>
      <c r="C205" s="601"/>
      <c r="D205" s="601"/>
      <c r="E205" s="601"/>
      <c r="F205" s="601"/>
      <c r="G205" s="601"/>
      <c r="H205" s="601"/>
      <c r="I205" s="601"/>
      <c r="J205" s="601"/>
      <c r="K205" s="601"/>
      <c r="L205" s="601"/>
      <c r="M205" s="601"/>
      <c r="N205" s="601"/>
      <c r="O205" s="601"/>
      <c r="P205" s="601"/>
      <c r="Q205" s="601"/>
      <c r="R205" s="601"/>
      <c r="S205" s="601"/>
      <c r="T205" s="601"/>
      <c r="U205" s="601"/>
      <c r="V205" s="601"/>
      <c r="W205" s="601"/>
      <c r="X205" s="601"/>
      <c r="Y205" s="601"/>
      <c r="Z205" s="601"/>
    </row>
    <row r="206" spans="1:26" ht="14.25" customHeight="1" x14ac:dyDescent="0.2">
      <c r="A206" s="601"/>
      <c r="B206" s="602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1"/>
      <c r="S206" s="601"/>
      <c r="T206" s="601"/>
      <c r="U206" s="601"/>
      <c r="V206" s="601"/>
      <c r="W206" s="601"/>
      <c r="X206" s="601"/>
      <c r="Y206" s="601"/>
      <c r="Z206" s="601"/>
    </row>
    <row r="207" spans="1:26" ht="14.25" customHeight="1" x14ac:dyDescent="0.2">
      <c r="A207" s="601"/>
      <c r="B207" s="602"/>
      <c r="C207" s="601"/>
      <c r="D207" s="601"/>
      <c r="E207" s="601"/>
      <c r="F207" s="601"/>
      <c r="G207" s="601"/>
      <c r="H207" s="601"/>
      <c r="I207" s="601"/>
      <c r="J207" s="601"/>
      <c r="K207" s="601"/>
      <c r="L207" s="601"/>
      <c r="M207" s="601"/>
      <c r="N207" s="601"/>
      <c r="O207" s="601"/>
      <c r="P207" s="601"/>
      <c r="Q207" s="601"/>
      <c r="R207" s="601"/>
      <c r="S207" s="601"/>
      <c r="T207" s="601"/>
      <c r="U207" s="601"/>
      <c r="V207" s="601"/>
      <c r="W207" s="601"/>
      <c r="X207" s="601"/>
      <c r="Y207" s="601"/>
      <c r="Z207" s="601"/>
    </row>
    <row r="208" spans="1:26" ht="14.25" customHeight="1" x14ac:dyDescent="0.2">
      <c r="A208" s="601"/>
      <c r="B208" s="602"/>
      <c r="C208" s="601"/>
      <c r="D208" s="601"/>
      <c r="E208" s="601"/>
      <c r="F208" s="601"/>
      <c r="G208" s="601"/>
      <c r="H208" s="601"/>
      <c r="I208" s="601"/>
      <c r="J208" s="601"/>
      <c r="K208" s="601"/>
      <c r="L208" s="601"/>
      <c r="M208" s="601"/>
      <c r="N208" s="601"/>
      <c r="O208" s="601"/>
      <c r="P208" s="601"/>
      <c r="Q208" s="601"/>
      <c r="R208" s="601"/>
      <c r="S208" s="601"/>
      <c r="T208" s="601"/>
      <c r="U208" s="601"/>
      <c r="V208" s="601"/>
      <c r="W208" s="601"/>
      <c r="X208" s="601"/>
      <c r="Y208" s="601"/>
      <c r="Z208" s="601"/>
    </row>
    <row r="209" spans="1:26" ht="14.25" customHeight="1" x14ac:dyDescent="0.2">
      <c r="A209" s="601"/>
      <c r="B209" s="602"/>
      <c r="C209" s="601"/>
      <c r="D209" s="601"/>
      <c r="E209" s="601"/>
      <c r="F209" s="601"/>
      <c r="G209" s="601"/>
      <c r="H209" s="601"/>
      <c r="I209" s="601"/>
      <c r="J209" s="601"/>
      <c r="K209" s="601"/>
      <c r="L209" s="601"/>
      <c r="M209" s="601"/>
      <c r="N209" s="601"/>
      <c r="O209" s="601"/>
      <c r="P209" s="601"/>
      <c r="Q209" s="601"/>
      <c r="R209" s="601"/>
      <c r="S209" s="601"/>
      <c r="T209" s="601"/>
      <c r="U209" s="601"/>
      <c r="V209" s="601"/>
      <c r="W209" s="601"/>
      <c r="X209" s="601"/>
      <c r="Y209" s="601"/>
      <c r="Z209" s="601"/>
    </row>
    <row r="210" spans="1:26" ht="14.25" customHeight="1" x14ac:dyDescent="0.2">
      <c r="A210" s="601"/>
      <c r="B210" s="602"/>
      <c r="C210" s="601"/>
      <c r="D210" s="601"/>
      <c r="E210" s="601"/>
      <c r="F210" s="601"/>
      <c r="G210" s="601"/>
      <c r="H210" s="601"/>
      <c r="I210" s="601"/>
      <c r="J210" s="601"/>
      <c r="K210" s="601"/>
      <c r="L210" s="601"/>
      <c r="M210" s="601"/>
      <c r="N210" s="601"/>
      <c r="O210" s="601"/>
      <c r="P210" s="601"/>
      <c r="Q210" s="601"/>
      <c r="R210" s="601"/>
      <c r="S210" s="601"/>
      <c r="T210" s="601"/>
      <c r="U210" s="601"/>
      <c r="V210" s="601"/>
      <c r="W210" s="601"/>
      <c r="X210" s="601"/>
      <c r="Y210" s="601"/>
      <c r="Z210" s="601"/>
    </row>
    <row r="211" spans="1:26" ht="14.25" customHeight="1" x14ac:dyDescent="0.2">
      <c r="A211" s="601"/>
      <c r="B211" s="602"/>
      <c r="C211" s="601"/>
      <c r="D211" s="601"/>
      <c r="E211" s="601"/>
      <c r="F211" s="601"/>
      <c r="G211" s="601"/>
      <c r="H211" s="601"/>
      <c r="I211" s="601"/>
      <c r="J211" s="601"/>
      <c r="K211" s="601"/>
      <c r="L211" s="601"/>
      <c r="M211" s="601"/>
      <c r="N211" s="601"/>
      <c r="O211" s="601"/>
      <c r="P211" s="601"/>
      <c r="Q211" s="601"/>
      <c r="R211" s="601"/>
      <c r="S211" s="601"/>
      <c r="T211" s="601"/>
      <c r="U211" s="601"/>
      <c r="V211" s="601"/>
      <c r="W211" s="601"/>
      <c r="X211" s="601"/>
      <c r="Y211" s="601"/>
      <c r="Z211" s="601"/>
    </row>
    <row r="212" spans="1:26" ht="14.25" customHeight="1" x14ac:dyDescent="0.2">
      <c r="A212" s="601"/>
      <c r="B212" s="602"/>
      <c r="C212" s="601"/>
      <c r="D212" s="601"/>
      <c r="E212" s="601"/>
      <c r="F212" s="601"/>
      <c r="G212" s="601"/>
      <c r="H212" s="601"/>
      <c r="I212" s="601"/>
      <c r="J212" s="601"/>
      <c r="K212" s="601"/>
      <c r="L212" s="601"/>
      <c r="M212" s="601"/>
      <c r="N212" s="601"/>
      <c r="O212" s="601"/>
      <c r="P212" s="601"/>
      <c r="Q212" s="601"/>
      <c r="R212" s="601"/>
      <c r="S212" s="601"/>
      <c r="T212" s="601"/>
      <c r="U212" s="601"/>
      <c r="V212" s="601"/>
      <c r="W212" s="601"/>
      <c r="X212" s="601"/>
      <c r="Y212" s="601"/>
      <c r="Z212" s="601"/>
    </row>
    <row r="213" spans="1:26" ht="14.25" customHeight="1" x14ac:dyDescent="0.2">
      <c r="A213" s="601"/>
      <c r="B213" s="602"/>
      <c r="C213" s="601"/>
      <c r="D213" s="601"/>
      <c r="E213" s="601"/>
      <c r="F213" s="601"/>
      <c r="G213" s="601"/>
      <c r="H213" s="601"/>
      <c r="I213" s="601"/>
      <c r="J213" s="601"/>
      <c r="K213" s="601"/>
      <c r="L213" s="601"/>
      <c r="M213" s="601"/>
      <c r="N213" s="601"/>
      <c r="O213" s="601"/>
      <c r="P213" s="601"/>
      <c r="Q213" s="601"/>
      <c r="R213" s="601"/>
      <c r="S213" s="601"/>
      <c r="T213" s="601"/>
      <c r="U213" s="601"/>
      <c r="V213" s="601"/>
      <c r="W213" s="601"/>
      <c r="X213" s="601"/>
      <c r="Y213" s="601"/>
      <c r="Z213" s="601"/>
    </row>
    <row r="214" spans="1:26" ht="14.25" customHeight="1" x14ac:dyDescent="0.2">
      <c r="A214" s="601"/>
      <c r="B214" s="602"/>
      <c r="C214" s="601"/>
      <c r="D214" s="601"/>
      <c r="E214" s="601"/>
      <c r="F214" s="601"/>
      <c r="G214" s="601"/>
      <c r="H214" s="601"/>
      <c r="I214" s="601"/>
      <c r="J214" s="601"/>
      <c r="K214" s="601"/>
      <c r="L214" s="601"/>
      <c r="M214" s="601"/>
      <c r="N214" s="601"/>
      <c r="O214" s="601"/>
      <c r="P214" s="601"/>
      <c r="Q214" s="601"/>
      <c r="R214" s="601"/>
      <c r="S214" s="601"/>
      <c r="T214" s="601"/>
      <c r="U214" s="601"/>
      <c r="V214" s="601"/>
      <c r="W214" s="601"/>
      <c r="X214" s="601"/>
      <c r="Y214" s="601"/>
      <c r="Z214" s="601"/>
    </row>
    <row r="215" spans="1:26" ht="14.25" customHeight="1" x14ac:dyDescent="0.2">
      <c r="A215" s="601"/>
      <c r="B215" s="602"/>
      <c r="C215" s="601"/>
      <c r="D215" s="601"/>
      <c r="E215" s="601"/>
      <c r="F215" s="601"/>
      <c r="G215" s="601"/>
      <c r="H215" s="601"/>
      <c r="I215" s="601"/>
      <c r="J215" s="601"/>
      <c r="K215" s="601"/>
      <c r="L215" s="601"/>
      <c r="M215" s="601"/>
      <c r="N215" s="601"/>
      <c r="O215" s="601"/>
      <c r="P215" s="601"/>
      <c r="Q215" s="601"/>
      <c r="R215" s="601"/>
      <c r="S215" s="601"/>
      <c r="T215" s="601"/>
      <c r="U215" s="601"/>
      <c r="V215" s="601"/>
      <c r="W215" s="601"/>
      <c r="X215" s="601"/>
      <c r="Y215" s="601"/>
      <c r="Z215" s="601"/>
    </row>
    <row r="216" spans="1:26" ht="14.25" customHeight="1" x14ac:dyDescent="0.2">
      <c r="A216" s="601"/>
      <c r="B216" s="602"/>
      <c r="C216" s="601"/>
      <c r="D216" s="601"/>
      <c r="E216" s="601"/>
      <c r="F216" s="601"/>
      <c r="G216" s="601"/>
      <c r="H216" s="601"/>
      <c r="I216" s="601"/>
      <c r="J216" s="601"/>
      <c r="K216" s="601"/>
      <c r="L216" s="601"/>
      <c r="M216" s="601"/>
      <c r="N216" s="601"/>
      <c r="O216" s="601"/>
      <c r="P216" s="601"/>
      <c r="Q216" s="601"/>
      <c r="R216" s="601"/>
      <c r="S216" s="601"/>
      <c r="T216" s="601"/>
      <c r="U216" s="601"/>
      <c r="V216" s="601"/>
      <c r="W216" s="601"/>
      <c r="X216" s="601"/>
      <c r="Y216" s="601"/>
      <c r="Z216" s="601"/>
    </row>
    <row r="217" spans="1:26" ht="14.25" customHeight="1" x14ac:dyDescent="0.2">
      <c r="A217" s="601"/>
      <c r="B217" s="602"/>
      <c r="C217" s="601"/>
      <c r="D217" s="601"/>
      <c r="E217" s="601"/>
      <c r="F217" s="601"/>
      <c r="G217" s="601"/>
      <c r="H217" s="601"/>
      <c r="I217" s="601"/>
      <c r="J217" s="601"/>
      <c r="K217" s="601"/>
      <c r="L217" s="601"/>
      <c r="M217" s="601"/>
      <c r="N217" s="601"/>
      <c r="O217" s="601"/>
      <c r="P217" s="601"/>
      <c r="Q217" s="601"/>
      <c r="R217" s="601"/>
      <c r="S217" s="601"/>
      <c r="T217" s="601"/>
      <c r="U217" s="601"/>
      <c r="V217" s="601"/>
      <c r="W217" s="601"/>
      <c r="X217" s="601"/>
      <c r="Y217" s="601"/>
      <c r="Z217" s="601"/>
    </row>
    <row r="218" spans="1:26" ht="14.25" customHeight="1" x14ac:dyDescent="0.2">
      <c r="A218" s="601"/>
      <c r="B218" s="602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  <c r="Z218" s="601"/>
    </row>
    <row r="219" spans="1:26" ht="14.25" customHeight="1" x14ac:dyDescent="0.2">
      <c r="A219" s="601"/>
      <c r="B219" s="602"/>
      <c r="C219" s="601"/>
      <c r="D219" s="601"/>
      <c r="E219" s="601"/>
      <c r="F219" s="601"/>
      <c r="G219" s="601"/>
      <c r="H219" s="601"/>
      <c r="I219" s="601"/>
      <c r="J219" s="601"/>
      <c r="K219" s="601"/>
      <c r="L219" s="601"/>
      <c r="M219" s="601"/>
      <c r="N219" s="601"/>
      <c r="O219" s="601"/>
      <c r="P219" s="601"/>
      <c r="Q219" s="601"/>
      <c r="R219" s="601"/>
      <c r="S219" s="601"/>
      <c r="T219" s="601"/>
      <c r="U219" s="601"/>
      <c r="V219" s="601"/>
      <c r="W219" s="601"/>
      <c r="X219" s="601"/>
      <c r="Y219" s="601"/>
      <c r="Z219" s="601"/>
    </row>
    <row r="220" spans="1:26" ht="14.25" customHeight="1" x14ac:dyDescent="0.2">
      <c r="A220" s="601"/>
      <c r="B220" s="602"/>
      <c r="C220" s="601"/>
      <c r="D220" s="601"/>
      <c r="E220" s="601"/>
      <c r="F220" s="601"/>
      <c r="G220" s="601"/>
      <c r="H220" s="601"/>
      <c r="I220" s="601"/>
      <c r="J220" s="601"/>
      <c r="K220" s="601"/>
      <c r="L220" s="601"/>
      <c r="M220" s="601"/>
      <c r="N220" s="601"/>
      <c r="O220" s="601"/>
      <c r="P220" s="601"/>
      <c r="Q220" s="601"/>
      <c r="R220" s="601"/>
      <c r="S220" s="601"/>
      <c r="T220" s="601"/>
      <c r="U220" s="601"/>
      <c r="V220" s="601"/>
      <c r="W220" s="601"/>
      <c r="X220" s="601"/>
      <c r="Y220" s="601"/>
      <c r="Z220" s="601"/>
    </row>
    <row r="221" spans="1:26" ht="14.25" customHeight="1" x14ac:dyDescent="0.2">
      <c r="A221" s="601"/>
      <c r="B221" s="602"/>
      <c r="C221" s="601"/>
      <c r="D221" s="601"/>
      <c r="E221" s="601"/>
      <c r="F221" s="601"/>
      <c r="G221" s="601"/>
      <c r="H221" s="601"/>
      <c r="I221" s="601"/>
      <c r="J221" s="601"/>
      <c r="K221" s="601"/>
      <c r="L221" s="601"/>
      <c r="M221" s="601"/>
      <c r="N221" s="601"/>
      <c r="O221" s="601"/>
      <c r="P221" s="601"/>
      <c r="Q221" s="601"/>
      <c r="R221" s="601"/>
      <c r="S221" s="601"/>
      <c r="T221" s="601"/>
      <c r="U221" s="601"/>
      <c r="V221" s="601"/>
      <c r="W221" s="601"/>
      <c r="X221" s="601"/>
      <c r="Y221" s="601"/>
      <c r="Z221" s="601"/>
    </row>
    <row r="222" spans="1:26" ht="14.25" customHeight="1" x14ac:dyDescent="0.2">
      <c r="A222" s="601"/>
      <c r="B222" s="602"/>
      <c r="C222" s="601"/>
      <c r="D222" s="601"/>
      <c r="E222" s="601"/>
      <c r="F222" s="601"/>
      <c r="G222" s="601"/>
      <c r="H222" s="601"/>
      <c r="I222" s="601"/>
      <c r="J222" s="601"/>
      <c r="K222" s="601"/>
      <c r="L222" s="601"/>
      <c r="M222" s="601"/>
      <c r="N222" s="601"/>
      <c r="O222" s="601"/>
      <c r="P222" s="601"/>
      <c r="Q222" s="601"/>
      <c r="R222" s="601"/>
      <c r="S222" s="601"/>
      <c r="T222" s="601"/>
      <c r="U222" s="601"/>
      <c r="V222" s="601"/>
      <c r="W222" s="601"/>
      <c r="X222" s="601"/>
      <c r="Y222" s="601"/>
      <c r="Z222" s="601"/>
    </row>
    <row r="223" spans="1:26" ht="14.25" customHeight="1" x14ac:dyDescent="0.2">
      <c r="A223" s="601"/>
      <c r="B223" s="602"/>
      <c r="C223" s="601"/>
      <c r="D223" s="601"/>
      <c r="E223" s="601"/>
      <c r="F223" s="601"/>
      <c r="G223" s="601"/>
      <c r="H223" s="601"/>
      <c r="I223" s="601"/>
      <c r="J223" s="601"/>
      <c r="K223" s="601"/>
      <c r="L223" s="601"/>
      <c r="M223" s="601"/>
      <c r="N223" s="601"/>
      <c r="O223" s="601"/>
      <c r="P223" s="601"/>
      <c r="Q223" s="601"/>
      <c r="R223" s="601"/>
      <c r="S223" s="601"/>
      <c r="T223" s="601"/>
      <c r="U223" s="601"/>
      <c r="V223" s="601"/>
      <c r="W223" s="601"/>
      <c r="X223" s="601"/>
      <c r="Y223" s="601"/>
      <c r="Z223" s="601"/>
    </row>
    <row r="224" spans="1:26" ht="14.25" customHeight="1" x14ac:dyDescent="0.2">
      <c r="A224" s="601"/>
      <c r="B224" s="602"/>
      <c r="C224" s="601"/>
      <c r="D224" s="601"/>
      <c r="E224" s="601"/>
      <c r="F224" s="601"/>
      <c r="G224" s="601"/>
      <c r="H224" s="601"/>
      <c r="I224" s="601"/>
      <c r="J224" s="601"/>
      <c r="K224" s="601"/>
      <c r="L224" s="601"/>
      <c r="M224" s="601"/>
      <c r="N224" s="601"/>
      <c r="O224" s="601"/>
      <c r="P224" s="601"/>
      <c r="Q224" s="601"/>
      <c r="R224" s="601"/>
      <c r="S224" s="601"/>
      <c r="T224" s="601"/>
      <c r="U224" s="601"/>
      <c r="V224" s="601"/>
      <c r="W224" s="601"/>
      <c r="X224" s="601"/>
      <c r="Y224" s="601"/>
      <c r="Z224" s="601"/>
    </row>
    <row r="225" spans="1:26" ht="14.25" customHeight="1" x14ac:dyDescent="0.2">
      <c r="A225" s="601"/>
      <c r="B225" s="602"/>
      <c r="C225" s="601"/>
      <c r="D225" s="601"/>
      <c r="E225" s="601"/>
      <c r="F225" s="601"/>
      <c r="G225" s="601"/>
      <c r="H225" s="601"/>
      <c r="I225" s="601"/>
      <c r="J225" s="601"/>
      <c r="K225" s="601"/>
      <c r="L225" s="601"/>
      <c r="M225" s="601"/>
      <c r="N225" s="601"/>
      <c r="O225" s="601"/>
      <c r="P225" s="601"/>
      <c r="Q225" s="601"/>
      <c r="R225" s="601"/>
      <c r="S225" s="601"/>
      <c r="T225" s="601"/>
      <c r="U225" s="601"/>
      <c r="V225" s="601"/>
      <c r="W225" s="601"/>
      <c r="X225" s="601"/>
      <c r="Y225" s="601"/>
      <c r="Z225" s="601"/>
    </row>
    <row r="226" spans="1:26" ht="14.25" customHeight="1" x14ac:dyDescent="0.2">
      <c r="A226" s="601"/>
      <c r="B226" s="602"/>
      <c r="C226" s="601"/>
      <c r="D226" s="601"/>
      <c r="E226" s="601"/>
      <c r="F226" s="601"/>
      <c r="G226" s="601"/>
      <c r="H226" s="601"/>
      <c r="I226" s="601"/>
      <c r="J226" s="601"/>
      <c r="K226" s="601"/>
      <c r="L226" s="601"/>
      <c r="M226" s="601"/>
      <c r="N226" s="601"/>
      <c r="O226" s="601"/>
      <c r="P226" s="601"/>
      <c r="Q226" s="601"/>
      <c r="R226" s="601"/>
      <c r="S226" s="601"/>
      <c r="T226" s="601"/>
      <c r="U226" s="601"/>
      <c r="V226" s="601"/>
      <c r="W226" s="601"/>
      <c r="X226" s="601"/>
      <c r="Y226" s="601"/>
      <c r="Z226" s="601"/>
    </row>
    <row r="227" spans="1:26" ht="14.25" customHeight="1" x14ac:dyDescent="0.2">
      <c r="A227" s="601"/>
      <c r="B227" s="602"/>
      <c r="C227" s="601"/>
      <c r="D227" s="601"/>
      <c r="E227" s="601"/>
      <c r="F227" s="601"/>
      <c r="G227" s="601"/>
      <c r="H227" s="601"/>
      <c r="I227" s="601"/>
      <c r="J227" s="601"/>
      <c r="K227" s="601"/>
      <c r="L227" s="601"/>
      <c r="M227" s="601"/>
      <c r="N227" s="601"/>
      <c r="O227" s="601"/>
      <c r="P227" s="601"/>
      <c r="Q227" s="601"/>
      <c r="R227" s="601"/>
      <c r="S227" s="601"/>
      <c r="T227" s="601"/>
      <c r="U227" s="601"/>
      <c r="V227" s="601"/>
      <c r="W227" s="601"/>
      <c r="X227" s="601"/>
      <c r="Y227" s="601"/>
      <c r="Z227" s="601"/>
    </row>
    <row r="228" spans="1:26" ht="14.25" customHeight="1" x14ac:dyDescent="0.2">
      <c r="A228" s="601"/>
      <c r="B228" s="602"/>
      <c r="C228" s="601"/>
      <c r="D228" s="601"/>
      <c r="E228" s="601"/>
      <c r="F228" s="601"/>
      <c r="G228" s="601"/>
      <c r="H228" s="601"/>
      <c r="I228" s="601"/>
      <c r="J228" s="601"/>
      <c r="K228" s="601"/>
      <c r="L228" s="601"/>
      <c r="M228" s="601"/>
      <c r="N228" s="601"/>
      <c r="O228" s="601"/>
      <c r="P228" s="601"/>
      <c r="Q228" s="601"/>
      <c r="R228" s="601"/>
      <c r="S228" s="601"/>
      <c r="T228" s="601"/>
      <c r="U228" s="601"/>
      <c r="V228" s="601"/>
      <c r="W228" s="601"/>
      <c r="X228" s="601"/>
      <c r="Y228" s="601"/>
      <c r="Z228" s="601"/>
    </row>
    <row r="229" spans="1:26" ht="14.25" customHeight="1" x14ac:dyDescent="0.2">
      <c r="A229" s="601"/>
      <c r="B229" s="602"/>
      <c r="C229" s="601"/>
      <c r="D229" s="601"/>
      <c r="E229" s="601"/>
      <c r="F229" s="601"/>
      <c r="G229" s="601"/>
      <c r="H229" s="601"/>
      <c r="I229" s="601"/>
      <c r="J229" s="601"/>
      <c r="K229" s="601"/>
      <c r="L229" s="601"/>
      <c r="M229" s="601"/>
      <c r="N229" s="601"/>
      <c r="O229" s="601"/>
      <c r="P229" s="601"/>
      <c r="Q229" s="601"/>
      <c r="R229" s="601"/>
      <c r="S229" s="601"/>
      <c r="T229" s="601"/>
      <c r="U229" s="601"/>
      <c r="V229" s="601"/>
      <c r="W229" s="601"/>
      <c r="X229" s="601"/>
      <c r="Y229" s="601"/>
      <c r="Z229" s="601"/>
    </row>
    <row r="230" spans="1:26" ht="14.25" customHeight="1" x14ac:dyDescent="0.2">
      <c r="A230" s="601"/>
      <c r="B230" s="602"/>
      <c r="C230" s="601"/>
      <c r="D230" s="601"/>
      <c r="E230" s="601"/>
      <c r="F230" s="601"/>
      <c r="G230" s="601"/>
      <c r="H230" s="601"/>
      <c r="I230" s="601"/>
      <c r="J230" s="601"/>
      <c r="K230" s="601"/>
      <c r="L230" s="601"/>
      <c r="M230" s="601"/>
      <c r="N230" s="601"/>
      <c r="O230" s="601"/>
      <c r="P230" s="601"/>
      <c r="Q230" s="601"/>
      <c r="R230" s="601"/>
      <c r="S230" s="601"/>
      <c r="T230" s="601"/>
      <c r="U230" s="601"/>
      <c r="V230" s="601"/>
      <c r="W230" s="601"/>
      <c r="X230" s="601"/>
      <c r="Y230" s="601"/>
      <c r="Z230" s="601"/>
    </row>
    <row r="231" spans="1:26" ht="14.25" customHeight="1" x14ac:dyDescent="0.2">
      <c r="A231" s="601"/>
      <c r="B231" s="602"/>
      <c r="C231" s="601"/>
      <c r="D231" s="601"/>
      <c r="E231" s="601"/>
      <c r="F231" s="601"/>
      <c r="G231" s="601"/>
      <c r="H231" s="601"/>
      <c r="I231" s="601"/>
      <c r="J231" s="601"/>
      <c r="K231" s="601"/>
      <c r="L231" s="601"/>
      <c r="M231" s="601"/>
      <c r="N231" s="601"/>
      <c r="O231" s="601"/>
      <c r="P231" s="601"/>
      <c r="Q231" s="601"/>
      <c r="R231" s="601"/>
      <c r="S231" s="601"/>
      <c r="T231" s="601"/>
      <c r="U231" s="601"/>
      <c r="V231" s="601"/>
      <c r="W231" s="601"/>
      <c r="X231" s="601"/>
      <c r="Y231" s="601"/>
      <c r="Z231" s="601"/>
    </row>
    <row r="232" spans="1:26" ht="14.25" customHeight="1" x14ac:dyDescent="0.2">
      <c r="A232" s="601"/>
      <c r="B232" s="602"/>
      <c r="C232" s="601"/>
      <c r="D232" s="601"/>
      <c r="E232" s="601"/>
      <c r="F232" s="601"/>
      <c r="G232" s="601"/>
      <c r="H232" s="601"/>
      <c r="I232" s="601"/>
      <c r="J232" s="601"/>
      <c r="K232" s="601"/>
      <c r="L232" s="601"/>
      <c r="M232" s="601"/>
      <c r="N232" s="601"/>
      <c r="O232" s="601"/>
      <c r="P232" s="601"/>
      <c r="Q232" s="601"/>
      <c r="R232" s="601"/>
      <c r="S232" s="601"/>
      <c r="T232" s="601"/>
      <c r="U232" s="601"/>
      <c r="V232" s="601"/>
      <c r="W232" s="601"/>
      <c r="X232" s="601"/>
      <c r="Y232" s="601"/>
      <c r="Z232" s="601"/>
    </row>
    <row r="233" spans="1:26" ht="14.25" customHeight="1" x14ac:dyDescent="0.2">
      <c r="A233" s="601"/>
      <c r="B233" s="602"/>
      <c r="C233" s="601"/>
      <c r="D233" s="601"/>
      <c r="E233" s="601"/>
      <c r="F233" s="601"/>
      <c r="G233" s="601"/>
      <c r="H233" s="601"/>
      <c r="I233" s="601"/>
      <c r="J233" s="601"/>
      <c r="K233" s="601"/>
      <c r="L233" s="601"/>
      <c r="M233" s="601"/>
      <c r="N233" s="601"/>
      <c r="O233" s="601"/>
      <c r="P233" s="601"/>
      <c r="Q233" s="601"/>
      <c r="R233" s="601"/>
      <c r="S233" s="601"/>
      <c r="T233" s="601"/>
      <c r="U233" s="601"/>
      <c r="V233" s="601"/>
      <c r="W233" s="601"/>
      <c r="X233" s="601"/>
      <c r="Y233" s="601"/>
      <c r="Z233" s="601"/>
    </row>
    <row r="234" spans="1:26" ht="14.25" customHeight="1" x14ac:dyDescent="0.2">
      <c r="A234" s="601"/>
      <c r="B234" s="602"/>
      <c r="C234" s="601"/>
      <c r="D234" s="601"/>
      <c r="E234" s="601"/>
      <c r="F234" s="601"/>
      <c r="G234" s="601"/>
      <c r="H234" s="601"/>
      <c r="I234" s="601"/>
      <c r="J234" s="601"/>
      <c r="K234" s="601"/>
      <c r="L234" s="601"/>
      <c r="M234" s="601"/>
      <c r="N234" s="601"/>
      <c r="O234" s="601"/>
      <c r="P234" s="601"/>
      <c r="Q234" s="601"/>
      <c r="R234" s="601"/>
      <c r="S234" s="601"/>
      <c r="T234" s="601"/>
      <c r="U234" s="601"/>
      <c r="V234" s="601"/>
      <c r="W234" s="601"/>
      <c r="X234" s="601"/>
      <c r="Y234" s="601"/>
      <c r="Z234" s="601"/>
    </row>
    <row r="235" spans="1:26" ht="14.25" customHeight="1" x14ac:dyDescent="0.2">
      <c r="A235" s="601"/>
      <c r="B235" s="602"/>
      <c r="C235" s="601"/>
      <c r="D235" s="601"/>
      <c r="E235" s="601"/>
      <c r="F235" s="601"/>
      <c r="G235" s="601"/>
      <c r="H235" s="601"/>
      <c r="I235" s="601"/>
      <c r="J235" s="601"/>
      <c r="K235" s="601"/>
      <c r="L235" s="601"/>
      <c r="M235" s="601"/>
      <c r="N235" s="601"/>
      <c r="O235" s="601"/>
      <c r="P235" s="601"/>
      <c r="Q235" s="601"/>
      <c r="R235" s="601"/>
      <c r="S235" s="601"/>
      <c r="T235" s="601"/>
      <c r="U235" s="601"/>
      <c r="V235" s="601"/>
      <c r="W235" s="601"/>
      <c r="X235" s="601"/>
      <c r="Y235" s="601"/>
      <c r="Z235" s="601"/>
    </row>
    <row r="236" spans="1:26" ht="14.25" customHeight="1" x14ac:dyDescent="0.2">
      <c r="A236" s="601"/>
      <c r="B236" s="602"/>
      <c r="C236" s="601"/>
      <c r="D236" s="601"/>
      <c r="E236" s="601"/>
      <c r="F236" s="601"/>
      <c r="G236" s="601"/>
      <c r="H236" s="601"/>
      <c r="I236" s="601"/>
      <c r="J236" s="601"/>
      <c r="K236" s="601"/>
      <c r="L236" s="601"/>
      <c r="M236" s="601"/>
      <c r="N236" s="601"/>
      <c r="O236" s="601"/>
      <c r="P236" s="601"/>
      <c r="Q236" s="601"/>
      <c r="R236" s="601"/>
      <c r="S236" s="601"/>
      <c r="T236" s="601"/>
      <c r="U236" s="601"/>
      <c r="V236" s="601"/>
      <c r="W236" s="601"/>
      <c r="X236" s="601"/>
      <c r="Y236" s="601"/>
      <c r="Z236" s="601"/>
    </row>
    <row r="237" spans="1:26" ht="14.25" customHeight="1" x14ac:dyDescent="0.2">
      <c r="A237" s="601"/>
      <c r="B237" s="602"/>
      <c r="C237" s="601"/>
      <c r="D237" s="601"/>
      <c r="E237" s="601"/>
      <c r="F237" s="601"/>
      <c r="G237" s="601"/>
      <c r="H237" s="601"/>
      <c r="I237" s="601"/>
      <c r="J237" s="601"/>
      <c r="K237" s="601"/>
      <c r="L237" s="601"/>
      <c r="M237" s="601"/>
      <c r="N237" s="601"/>
      <c r="O237" s="601"/>
      <c r="P237" s="601"/>
      <c r="Q237" s="601"/>
      <c r="R237" s="601"/>
      <c r="S237" s="601"/>
      <c r="T237" s="601"/>
      <c r="U237" s="601"/>
      <c r="V237" s="601"/>
      <c r="W237" s="601"/>
      <c r="X237" s="601"/>
      <c r="Y237" s="601"/>
      <c r="Z237" s="601"/>
    </row>
    <row r="238" spans="1:26" ht="14.25" customHeight="1" x14ac:dyDescent="0.2">
      <c r="A238" s="601"/>
      <c r="B238" s="602"/>
      <c r="C238" s="601"/>
      <c r="D238" s="601"/>
      <c r="E238" s="601"/>
      <c r="F238" s="601"/>
      <c r="G238" s="601"/>
      <c r="H238" s="601"/>
      <c r="I238" s="601"/>
      <c r="J238" s="601"/>
      <c r="K238" s="601"/>
      <c r="L238" s="601"/>
      <c r="M238" s="601"/>
      <c r="N238" s="601"/>
      <c r="O238" s="601"/>
      <c r="P238" s="601"/>
      <c r="Q238" s="601"/>
      <c r="R238" s="601"/>
      <c r="S238" s="601"/>
      <c r="T238" s="601"/>
      <c r="U238" s="601"/>
      <c r="V238" s="601"/>
      <c r="W238" s="601"/>
      <c r="X238" s="601"/>
      <c r="Y238" s="601"/>
      <c r="Z238" s="601"/>
    </row>
    <row r="239" spans="1:26" ht="14.25" customHeight="1" x14ac:dyDescent="0.2">
      <c r="A239" s="601"/>
      <c r="B239" s="602"/>
      <c r="C239" s="601"/>
      <c r="D239" s="601"/>
      <c r="E239" s="601"/>
      <c r="F239" s="601"/>
      <c r="G239" s="601"/>
      <c r="H239" s="601"/>
      <c r="I239" s="601"/>
      <c r="J239" s="601"/>
      <c r="K239" s="601"/>
      <c r="L239" s="601"/>
      <c r="M239" s="601"/>
      <c r="N239" s="601"/>
      <c r="O239" s="601"/>
      <c r="P239" s="601"/>
      <c r="Q239" s="601"/>
      <c r="R239" s="601"/>
      <c r="S239" s="601"/>
      <c r="T239" s="601"/>
      <c r="U239" s="601"/>
      <c r="V239" s="601"/>
      <c r="W239" s="601"/>
      <c r="X239" s="601"/>
      <c r="Y239" s="601"/>
      <c r="Z239" s="601"/>
    </row>
    <row r="240" spans="1:26" ht="14.25" customHeight="1" x14ac:dyDescent="0.2">
      <c r="A240" s="601"/>
      <c r="B240" s="602"/>
      <c r="C240" s="601"/>
      <c r="D240" s="601"/>
      <c r="E240" s="601"/>
      <c r="F240" s="601"/>
      <c r="G240" s="601"/>
      <c r="H240" s="601"/>
      <c r="I240" s="601"/>
      <c r="J240" s="601"/>
      <c r="K240" s="601"/>
      <c r="L240" s="601"/>
      <c r="M240" s="601"/>
      <c r="N240" s="601"/>
      <c r="O240" s="601"/>
      <c r="P240" s="601"/>
      <c r="Q240" s="601"/>
      <c r="R240" s="601"/>
      <c r="S240" s="601"/>
      <c r="T240" s="601"/>
      <c r="U240" s="601"/>
      <c r="V240" s="601"/>
      <c r="W240" s="601"/>
      <c r="X240" s="601"/>
      <c r="Y240" s="601"/>
      <c r="Z240" s="601"/>
    </row>
    <row r="241" spans="1:26" ht="14.25" customHeight="1" x14ac:dyDescent="0.2">
      <c r="A241" s="601"/>
      <c r="B241" s="602"/>
      <c r="C241" s="601"/>
      <c r="D241" s="601"/>
      <c r="E241" s="601"/>
      <c r="F241" s="601"/>
      <c r="G241" s="601"/>
      <c r="H241" s="601"/>
      <c r="I241" s="601"/>
      <c r="J241" s="601"/>
      <c r="K241" s="601"/>
      <c r="L241" s="601"/>
      <c r="M241" s="601"/>
      <c r="N241" s="601"/>
      <c r="O241" s="601"/>
      <c r="P241" s="601"/>
      <c r="Q241" s="601"/>
      <c r="R241" s="601"/>
      <c r="S241" s="601"/>
      <c r="T241" s="601"/>
      <c r="U241" s="601"/>
      <c r="V241" s="601"/>
      <c r="W241" s="601"/>
      <c r="X241" s="601"/>
      <c r="Y241" s="601"/>
      <c r="Z241" s="601"/>
    </row>
    <row r="242" spans="1:26" ht="14.25" customHeight="1" x14ac:dyDescent="0.2">
      <c r="A242" s="601"/>
      <c r="B242" s="602"/>
      <c r="C242" s="601"/>
      <c r="D242" s="601"/>
      <c r="E242" s="601"/>
      <c r="F242" s="601"/>
      <c r="G242" s="601"/>
      <c r="H242" s="601"/>
      <c r="I242" s="601"/>
      <c r="J242" s="601"/>
      <c r="K242" s="601"/>
      <c r="L242" s="601"/>
      <c r="M242" s="601"/>
      <c r="N242" s="601"/>
      <c r="O242" s="601"/>
      <c r="P242" s="601"/>
      <c r="Q242" s="601"/>
      <c r="R242" s="601"/>
      <c r="S242" s="601"/>
      <c r="T242" s="601"/>
      <c r="U242" s="601"/>
      <c r="V242" s="601"/>
      <c r="W242" s="601"/>
      <c r="X242" s="601"/>
      <c r="Y242" s="601"/>
      <c r="Z242" s="601"/>
    </row>
    <row r="243" spans="1:26" ht="14.25" customHeight="1" x14ac:dyDescent="0.2">
      <c r="A243" s="601"/>
      <c r="B243" s="602"/>
      <c r="C243" s="601"/>
      <c r="D243" s="601"/>
      <c r="E243" s="601"/>
      <c r="F243" s="601"/>
      <c r="G243" s="601"/>
      <c r="H243" s="601"/>
      <c r="I243" s="601"/>
      <c r="J243" s="601"/>
      <c r="K243" s="601"/>
      <c r="L243" s="601"/>
      <c r="M243" s="601"/>
      <c r="N243" s="601"/>
      <c r="O243" s="601"/>
      <c r="P243" s="601"/>
      <c r="Q243" s="601"/>
      <c r="R243" s="601"/>
      <c r="S243" s="601"/>
      <c r="T243" s="601"/>
      <c r="U243" s="601"/>
      <c r="V243" s="601"/>
      <c r="W243" s="601"/>
      <c r="X243" s="601"/>
      <c r="Y243" s="601"/>
      <c r="Z243" s="601"/>
    </row>
    <row r="244" spans="1:26" ht="14.25" customHeight="1" x14ac:dyDescent="0.2">
      <c r="A244" s="601"/>
      <c r="B244" s="602"/>
      <c r="C244" s="601"/>
      <c r="D244" s="601"/>
      <c r="E244" s="601"/>
      <c r="F244" s="601"/>
      <c r="G244" s="601"/>
      <c r="H244" s="601"/>
      <c r="I244" s="601"/>
      <c r="J244" s="601"/>
      <c r="K244" s="601"/>
      <c r="L244" s="601"/>
      <c r="M244" s="601"/>
      <c r="N244" s="601"/>
      <c r="O244" s="601"/>
      <c r="P244" s="601"/>
      <c r="Q244" s="601"/>
      <c r="R244" s="601"/>
      <c r="S244" s="601"/>
      <c r="T244" s="601"/>
      <c r="U244" s="601"/>
      <c r="V244" s="601"/>
      <c r="W244" s="601"/>
      <c r="X244" s="601"/>
      <c r="Y244" s="601"/>
      <c r="Z244" s="601"/>
    </row>
    <row r="245" spans="1:26" ht="14.25" customHeight="1" x14ac:dyDescent="0.2">
      <c r="A245" s="601"/>
      <c r="B245" s="602"/>
      <c r="C245" s="601"/>
      <c r="D245" s="601"/>
      <c r="E245" s="601"/>
      <c r="F245" s="601"/>
      <c r="G245" s="601"/>
      <c r="H245" s="601"/>
      <c r="I245" s="601"/>
      <c r="J245" s="601"/>
      <c r="K245" s="601"/>
      <c r="L245" s="601"/>
      <c r="M245" s="601"/>
      <c r="N245" s="601"/>
      <c r="O245" s="601"/>
      <c r="P245" s="601"/>
      <c r="Q245" s="601"/>
      <c r="R245" s="601"/>
      <c r="S245" s="601"/>
      <c r="T245" s="601"/>
      <c r="U245" s="601"/>
      <c r="V245" s="601"/>
      <c r="W245" s="601"/>
      <c r="X245" s="601"/>
      <c r="Y245" s="601"/>
      <c r="Z245" s="601"/>
    </row>
    <row r="246" spans="1:26" ht="14.25" customHeight="1" x14ac:dyDescent="0.2">
      <c r="A246" s="601"/>
      <c r="B246" s="602"/>
      <c r="C246" s="601"/>
      <c r="D246" s="601"/>
      <c r="E246" s="601"/>
      <c r="F246" s="601"/>
      <c r="G246" s="601"/>
      <c r="H246" s="601"/>
      <c r="I246" s="601"/>
      <c r="J246" s="601"/>
      <c r="K246" s="601"/>
      <c r="L246" s="601"/>
      <c r="M246" s="601"/>
      <c r="N246" s="601"/>
      <c r="O246" s="601"/>
      <c r="P246" s="601"/>
      <c r="Q246" s="601"/>
      <c r="R246" s="601"/>
      <c r="S246" s="601"/>
      <c r="T246" s="601"/>
      <c r="U246" s="601"/>
      <c r="V246" s="601"/>
      <c r="W246" s="601"/>
      <c r="X246" s="601"/>
      <c r="Y246" s="601"/>
      <c r="Z246" s="601"/>
    </row>
    <row r="247" spans="1:26" ht="14.25" customHeight="1" x14ac:dyDescent="0.2">
      <c r="A247" s="601"/>
      <c r="B247" s="602"/>
      <c r="C247" s="601"/>
      <c r="D247" s="601"/>
      <c r="E247" s="601"/>
      <c r="F247" s="601"/>
      <c r="G247" s="601"/>
      <c r="H247" s="601"/>
      <c r="I247" s="601"/>
      <c r="J247" s="601"/>
      <c r="K247" s="601"/>
      <c r="L247" s="601"/>
      <c r="M247" s="601"/>
      <c r="N247" s="601"/>
      <c r="O247" s="601"/>
      <c r="P247" s="601"/>
      <c r="Q247" s="601"/>
      <c r="R247" s="601"/>
      <c r="S247" s="601"/>
      <c r="T247" s="601"/>
      <c r="U247" s="601"/>
      <c r="V247" s="601"/>
      <c r="W247" s="601"/>
      <c r="X247" s="601"/>
      <c r="Y247" s="601"/>
      <c r="Z247" s="601"/>
    </row>
    <row r="248" spans="1:26" ht="14.25" customHeight="1" x14ac:dyDescent="0.2">
      <c r="A248" s="601"/>
      <c r="B248" s="602"/>
      <c r="C248" s="601"/>
      <c r="D248" s="601"/>
      <c r="E248" s="601"/>
      <c r="F248" s="601"/>
      <c r="G248" s="601"/>
      <c r="H248" s="601"/>
      <c r="I248" s="601"/>
      <c r="J248" s="601"/>
      <c r="K248" s="601"/>
      <c r="L248" s="601"/>
      <c r="M248" s="601"/>
      <c r="N248" s="601"/>
      <c r="O248" s="601"/>
      <c r="P248" s="601"/>
      <c r="Q248" s="601"/>
      <c r="R248" s="601"/>
      <c r="S248" s="601"/>
      <c r="T248" s="601"/>
      <c r="U248" s="601"/>
      <c r="V248" s="601"/>
      <c r="W248" s="601"/>
      <c r="X248" s="601"/>
      <c r="Y248" s="601"/>
      <c r="Z248" s="601"/>
    </row>
    <row r="249" spans="1:26" ht="14.25" customHeight="1" x14ac:dyDescent="0.2">
      <c r="A249" s="601"/>
      <c r="B249" s="602"/>
      <c r="C249" s="601"/>
      <c r="D249" s="601"/>
      <c r="E249" s="601"/>
      <c r="F249" s="601"/>
      <c r="G249" s="601"/>
      <c r="H249" s="601"/>
      <c r="I249" s="601"/>
      <c r="J249" s="601"/>
      <c r="K249" s="601"/>
      <c r="L249" s="601"/>
      <c r="M249" s="601"/>
      <c r="N249" s="601"/>
      <c r="O249" s="601"/>
      <c r="P249" s="601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</row>
    <row r="250" spans="1:26" ht="14.25" customHeight="1" x14ac:dyDescent="0.2">
      <c r="A250" s="601"/>
      <c r="B250" s="602"/>
      <c r="C250" s="601"/>
      <c r="D250" s="601"/>
      <c r="E250" s="601"/>
      <c r="F250" s="601"/>
      <c r="G250" s="601"/>
      <c r="H250" s="601"/>
      <c r="I250" s="601"/>
      <c r="J250" s="601"/>
      <c r="K250" s="601"/>
      <c r="L250" s="601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</row>
    <row r="251" spans="1:26" ht="14.25" customHeight="1" x14ac:dyDescent="0.2">
      <c r="A251" s="601"/>
      <c r="B251" s="602"/>
      <c r="C251" s="601"/>
      <c r="D251" s="601"/>
      <c r="E251" s="601"/>
      <c r="F251" s="601"/>
      <c r="G251" s="601"/>
      <c r="H251" s="601"/>
      <c r="I251" s="601"/>
      <c r="J251" s="601"/>
      <c r="K251" s="601"/>
      <c r="L251" s="601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</row>
    <row r="252" spans="1:26" ht="14.25" customHeight="1" x14ac:dyDescent="0.2">
      <c r="A252" s="601"/>
      <c r="B252" s="602"/>
      <c r="C252" s="601"/>
      <c r="D252" s="601"/>
      <c r="E252" s="601"/>
      <c r="F252" s="601"/>
      <c r="G252" s="601"/>
      <c r="H252" s="601"/>
      <c r="I252" s="601"/>
      <c r="J252" s="601"/>
      <c r="K252" s="601"/>
      <c r="L252" s="601"/>
      <c r="M252" s="601"/>
      <c r="N252" s="601"/>
      <c r="O252" s="601"/>
      <c r="P252" s="601"/>
      <c r="Q252" s="601"/>
      <c r="R252" s="601"/>
      <c r="S252" s="601"/>
      <c r="T252" s="601"/>
      <c r="U252" s="601"/>
      <c r="V252" s="601"/>
      <c r="W252" s="601"/>
      <c r="X252" s="601"/>
      <c r="Y252" s="601"/>
      <c r="Z252" s="601"/>
    </row>
    <row r="253" spans="1:26" ht="14.25" customHeight="1" x14ac:dyDescent="0.2">
      <c r="A253" s="601"/>
      <c r="B253" s="602"/>
      <c r="C253" s="601"/>
      <c r="D253" s="601"/>
      <c r="E253" s="601"/>
      <c r="F253" s="601"/>
      <c r="G253" s="601"/>
      <c r="H253" s="601"/>
      <c r="I253" s="601"/>
      <c r="J253" s="601"/>
      <c r="K253" s="601"/>
      <c r="L253" s="601"/>
      <c r="M253" s="601"/>
      <c r="N253" s="601"/>
      <c r="O253" s="601"/>
      <c r="P253" s="601"/>
      <c r="Q253" s="601"/>
      <c r="R253" s="601"/>
      <c r="S253" s="601"/>
      <c r="T253" s="601"/>
      <c r="U253" s="601"/>
      <c r="V253" s="601"/>
      <c r="W253" s="601"/>
      <c r="X253" s="601"/>
      <c r="Y253" s="601"/>
      <c r="Z253" s="601"/>
    </row>
    <row r="254" spans="1:26" ht="14.25" customHeight="1" x14ac:dyDescent="0.2">
      <c r="A254" s="601"/>
      <c r="B254" s="602"/>
      <c r="C254" s="601"/>
      <c r="D254" s="601"/>
      <c r="E254" s="601"/>
      <c r="F254" s="601"/>
      <c r="G254" s="601"/>
      <c r="H254" s="601"/>
      <c r="I254" s="601"/>
      <c r="J254" s="601"/>
      <c r="K254" s="601"/>
      <c r="L254" s="601"/>
      <c r="M254" s="601"/>
      <c r="N254" s="601"/>
      <c r="O254" s="601"/>
      <c r="P254" s="601"/>
      <c r="Q254" s="601"/>
      <c r="R254" s="601"/>
      <c r="S254" s="601"/>
      <c r="T254" s="601"/>
      <c r="U254" s="601"/>
      <c r="V254" s="601"/>
      <c r="W254" s="601"/>
      <c r="X254" s="601"/>
      <c r="Y254" s="601"/>
      <c r="Z254" s="601"/>
    </row>
    <row r="255" spans="1:26" ht="14.25" customHeight="1" x14ac:dyDescent="0.2">
      <c r="A255" s="601"/>
      <c r="B255" s="602"/>
      <c r="C255" s="601"/>
      <c r="D255" s="601"/>
      <c r="E255" s="601"/>
      <c r="F255" s="601"/>
      <c r="G255" s="601"/>
      <c r="H255" s="601"/>
      <c r="I255" s="601"/>
      <c r="J255" s="601"/>
      <c r="K255" s="601"/>
      <c r="L255" s="601"/>
      <c r="M255" s="601"/>
      <c r="N255" s="601"/>
      <c r="O255" s="601"/>
      <c r="P255" s="601"/>
      <c r="Q255" s="601"/>
      <c r="R255" s="601"/>
      <c r="S255" s="601"/>
      <c r="T255" s="601"/>
      <c r="U255" s="601"/>
      <c r="V255" s="601"/>
      <c r="W255" s="601"/>
      <c r="X255" s="601"/>
      <c r="Y255" s="601"/>
      <c r="Z255" s="601"/>
    </row>
    <row r="256" spans="1:26" ht="14.25" customHeight="1" x14ac:dyDescent="0.2">
      <c r="A256" s="601"/>
      <c r="B256" s="602"/>
      <c r="C256" s="601"/>
      <c r="D256" s="601"/>
      <c r="E256" s="601"/>
      <c r="F256" s="601"/>
      <c r="G256" s="601"/>
      <c r="H256" s="601"/>
      <c r="I256" s="601"/>
      <c r="J256" s="601"/>
      <c r="K256" s="601"/>
      <c r="L256" s="601"/>
      <c r="M256" s="601"/>
      <c r="N256" s="601"/>
      <c r="O256" s="601"/>
      <c r="P256" s="601"/>
      <c r="Q256" s="601"/>
      <c r="R256" s="601"/>
      <c r="S256" s="601"/>
      <c r="T256" s="601"/>
      <c r="U256" s="601"/>
      <c r="V256" s="601"/>
      <c r="W256" s="601"/>
      <c r="X256" s="601"/>
      <c r="Y256" s="601"/>
      <c r="Z256" s="601"/>
    </row>
    <row r="257" spans="1:26" ht="14.25" customHeight="1" x14ac:dyDescent="0.2">
      <c r="A257" s="601"/>
      <c r="B257" s="602"/>
      <c r="C257" s="601"/>
      <c r="D257" s="601"/>
      <c r="E257" s="601"/>
      <c r="F257" s="601"/>
      <c r="G257" s="601"/>
      <c r="H257" s="601"/>
      <c r="I257" s="601"/>
      <c r="J257" s="601"/>
      <c r="K257" s="601"/>
      <c r="L257" s="601"/>
      <c r="M257" s="601"/>
      <c r="N257" s="601"/>
      <c r="O257" s="601"/>
      <c r="P257" s="601"/>
      <c r="Q257" s="601"/>
      <c r="R257" s="601"/>
      <c r="S257" s="601"/>
      <c r="T257" s="601"/>
      <c r="U257" s="601"/>
      <c r="V257" s="601"/>
      <c r="W257" s="601"/>
      <c r="X257" s="601"/>
      <c r="Y257" s="601"/>
      <c r="Z257" s="601"/>
    </row>
    <row r="258" spans="1:26" ht="14.25" customHeight="1" x14ac:dyDescent="0.2">
      <c r="A258" s="601"/>
      <c r="B258" s="602"/>
      <c r="C258" s="601"/>
      <c r="D258" s="601"/>
      <c r="E258" s="601"/>
      <c r="F258" s="601"/>
      <c r="G258" s="601"/>
      <c r="H258" s="601"/>
      <c r="I258" s="601"/>
      <c r="J258" s="601"/>
      <c r="K258" s="601"/>
      <c r="L258" s="601"/>
      <c r="M258" s="601"/>
      <c r="N258" s="601"/>
      <c r="O258" s="601"/>
      <c r="P258" s="601"/>
      <c r="Q258" s="601"/>
      <c r="R258" s="601"/>
      <c r="S258" s="601"/>
      <c r="T258" s="601"/>
      <c r="U258" s="601"/>
      <c r="V258" s="601"/>
      <c r="W258" s="601"/>
      <c r="X258" s="601"/>
      <c r="Y258" s="601"/>
      <c r="Z258" s="601"/>
    </row>
    <row r="259" spans="1:26" ht="14.25" customHeight="1" x14ac:dyDescent="0.2">
      <c r="A259" s="601"/>
      <c r="B259" s="602"/>
      <c r="C259" s="601"/>
      <c r="D259" s="601"/>
      <c r="E259" s="601"/>
      <c r="F259" s="601"/>
      <c r="G259" s="601"/>
      <c r="H259" s="601"/>
      <c r="I259" s="601"/>
      <c r="J259" s="601"/>
      <c r="K259" s="601"/>
      <c r="L259" s="601"/>
      <c r="M259" s="601"/>
      <c r="N259" s="601"/>
      <c r="O259" s="601"/>
      <c r="P259" s="601"/>
      <c r="Q259" s="601"/>
      <c r="R259" s="601"/>
      <c r="S259" s="601"/>
      <c r="T259" s="601"/>
      <c r="U259" s="601"/>
      <c r="V259" s="601"/>
      <c r="W259" s="601"/>
      <c r="X259" s="601"/>
      <c r="Y259" s="601"/>
      <c r="Z259" s="601"/>
    </row>
    <row r="260" spans="1:26" ht="14.25" customHeight="1" x14ac:dyDescent="0.2">
      <c r="A260" s="601"/>
      <c r="B260" s="602"/>
      <c r="C260" s="601"/>
      <c r="D260" s="601"/>
      <c r="E260" s="601"/>
      <c r="F260" s="601"/>
      <c r="G260" s="601"/>
      <c r="H260" s="601"/>
      <c r="I260" s="601"/>
      <c r="J260" s="601"/>
      <c r="K260" s="601"/>
      <c r="L260" s="601"/>
      <c r="M260" s="601"/>
      <c r="N260" s="601"/>
      <c r="O260" s="601"/>
      <c r="P260" s="601"/>
      <c r="Q260" s="601"/>
      <c r="R260" s="601"/>
      <c r="S260" s="601"/>
      <c r="T260" s="601"/>
      <c r="U260" s="601"/>
      <c r="V260" s="601"/>
      <c r="W260" s="601"/>
      <c r="X260" s="601"/>
      <c r="Y260" s="601"/>
      <c r="Z260" s="601"/>
    </row>
    <row r="261" spans="1:26" ht="14.25" customHeight="1" x14ac:dyDescent="0.2">
      <c r="A261" s="601"/>
      <c r="B261" s="602"/>
      <c r="C261" s="601"/>
      <c r="D261" s="601"/>
      <c r="E261" s="601"/>
      <c r="F261" s="601"/>
      <c r="G261" s="601"/>
      <c r="H261" s="601"/>
      <c r="I261" s="601"/>
      <c r="J261" s="601"/>
      <c r="K261" s="601"/>
      <c r="L261" s="601"/>
      <c r="M261" s="601"/>
      <c r="N261" s="601"/>
      <c r="O261" s="601"/>
      <c r="P261" s="601"/>
      <c r="Q261" s="601"/>
      <c r="R261" s="601"/>
      <c r="S261" s="601"/>
      <c r="T261" s="601"/>
      <c r="U261" s="601"/>
      <c r="V261" s="601"/>
      <c r="W261" s="601"/>
      <c r="X261" s="601"/>
      <c r="Y261" s="601"/>
      <c r="Z261" s="601"/>
    </row>
    <row r="262" spans="1:26" ht="14.25" customHeight="1" x14ac:dyDescent="0.2">
      <c r="A262" s="601"/>
      <c r="B262" s="602"/>
      <c r="C262" s="601"/>
      <c r="D262" s="601"/>
      <c r="E262" s="601"/>
      <c r="F262" s="601"/>
      <c r="G262" s="601"/>
      <c r="H262" s="601"/>
      <c r="I262" s="601"/>
      <c r="J262" s="601"/>
      <c r="K262" s="601"/>
      <c r="L262" s="601"/>
      <c r="M262" s="601"/>
      <c r="N262" s="601"/>
      <c r="O262" s="601"/>
      <c r="P262" s="601"/>
      <c r="Q262" s="601"/>
      <c r="R262" s="601"/>
      <c r="S262" s="601"/>
      <c r="T262" s="601"/>
      <c r="U262" s="601"/>
      <c r="V262" s="601"/>
      <c r="W262" s="601"/>
      <c r="X262" s="601"/>
      <c r="Y262" s="601"/>
      <c r="Z262" s="601"/>
    </row>
    <row r="263" spans="1:26" ht="14.25" customHeight="1" x14ac:dyDescent="0.2">
      <c r="A263" s="601"/>
      <c r="B263" s="602"/>
      <c r="C263" s="601"/>
      <c r="D263" s="601"/>
      <c r="E263" s="601"/>
      <c r="F263" s="601"/>
      <c r="G263" s="601"/>
      <c r="H263" s="601"/>
      <c r="I263" s="601"/>
      <c r="J263" s="601"/>
      <c r="K263" s="601"/>
      <c r="L263" s="601"/>
      <c r="M263" s="601"/>
      <c r="N263" s="601"/>
      <c r="O263" s="601"/>
      <c r="P263" s="601"/>
      <c r="Q263" s="601"/>
      <c r="R263" s="601"/>
      <c r="S263" s="601"/>
      <c r="T263" s="601"/>
      <c r="U263" s="601"/>
      <c r="V263" s="601"/>
      <c r="W263" s="601"/>
      <c r="X263" s="601"/>
      <c r="Y263" s="601"/>
      <c r="Z263" s="601"/>
    </row>
    <row r="264" spans="1:26" ht="14.25" customHeight="1" x14ac:dyDescent="0.2">
      <c r="A264" s="601"/>
      <c r="B264" s="602"/>
      <c r="C264" s="601"/>
      <c r="D264" s="601"/>
      <c r="E264" s="601"/>
      <c r="F264" s="601"/>
      <c r="G264" s="601"/>
      <c r="H264" s="601"/>
      <c r="I264" s="601"/>
      <c r="J264" s="601"/>
      <c r="K264" s="601"/>
      <c r="L264" s="601"/>
      <c r="M264" s="601"/>
      <c r="N264" s="601"/>
      <c r="O264" s="601"/>
      <c r="P264" s="601"/>
      <c r="Q264" s="601"/>
      <c r="R264" s="601"/>
      <c r="S264" s="601"/>
      <c r="T264" s="601"/>
      <c r="U264" s="601"/>
      <c r="V264" s="601"/>
      <c r="W264" s="601"/>
      <c r="X264" s="601"/>
      <c r="Y264" s="601"/>
      <c r="Z264" s="601"/>
    </row>
    <row r="265" spans="1:26" ht="14.25" customHeight="1" x14ac:dyDescent="0.2">
      <c r="A265" s="601"/>
      <c r="B265" s="602"/>
      <c r="C265" s="601"/>
      <c r="D265" s="601"/>
      <c r="E265" s="601"/>
      <c r="F265" s="601"/>
      <c r="G265" s="601"/>
      <c r="H265" s="601"/>
      <c r="I265" s="601"/>
      <c r="J265" s="601"/>
      <c r="K265" s="601"/>
      <c r="L265" s="601"/>
      <c r="M265" s="601"/>
      <c r="N265" s="601"/>
      <c r="O265" s="601"/>
      <c r="P265" s="601"/>
      <c r="Q265" s="601"/>
      <c r="R265" s="601"/>
      <c r="S265" s="601"/>
      <c r="T265" s="601"/>
      <c r="U265" s="601"/>
      <c r="V265" s="601"/>
      <c r="W265" s="601"/>
      <c r="X265" s="601"/>
      <c r="Y265" s="601"/>
      <c r="Z265" s="601"/>
    </row>
    <row r="266" spans="1:26" ht="14.25" customHeight="1" x14ac:dyDescent="0.2">
      <c r="A266" s="601"/>
      <c r="B266" s="602"/>
      <c r="C266" s="601"/>
      <c r="D266" s="601"/>
      <c r="E266" s="601"/>
      <c r="F266" s="601"/>
      <c r="G266" s="601"/>
      <c r="H266" s="601"/>
      <c r="I266" s="601"/>
      <c r="J266" s="601"/>
      <c r="K266" s="601"/>
      <c r="L266" s="601"/>
      <c r="M266" s="601"/>
      <c r="N266" s="601"/>
      <c r="O266" s="601"/>
      <c r="P266" s="601"/>
      <c r="Q266" s="601"/>
      <c r="R266" s="601"/>
      <c r="S266" s="601"/>
      <c r="T266" s="601"/>
      <c r="U266" s="601"/>
      <c r="V266" s="601"/>
      <c r="W266" s="601"/>
      <c r="X266" s="601"/>
      <c r="Y266" s="601"/>
      <c r="Z266" s="601"/>
    </row>
    <row r="267" spans="1:26" ht="14.25" customHeight="1" x14ac:dyDescent="0.2">
      <c r="A267" s="601"/>
      <c r="B267" s="602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1"/>
      <c r="X267" s="601"/>
      <c r="Y267" s="601"/>
      <c r="Z267" s="601"/>
    </row>
    <row r="268" spans="1:26" ht="14.25" customHeight="1" x14ac:dyDescent="0.2">
      <c r="A268" s="601"/>
      <c r="B268" s="602"/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</row>
    <row r="269" spans="1:26" ht="14.25" customHeight="1" x14ac:dyDescent="0.2">
      <c r="A269" s="601"/>
      <c r="B269" s="602"/>
      <c r="C269" s="601"/>
      <c r="D269" s="601"/>
      <c r="E269" s="601"/>
      <c r="F269" s="601"/>
      <c r="G269" s="601"/>
      <c r="H269" s="601"/>
      <c r="I269" s="601"/>
      <c r="J269" s="601"/>
      <c r="K269" s="601"/>
      <c r="L269" s="601"/>
      <c r="M269" s="601"/>
      <c r="N269" s="601"/>
      <c r="O269" s="601"/>
      <c r="P269" s="601"/>
      <c r="Q269" s="601"/>
      <c r="R269" s="601"/>
      <c r="S269" s="601"/>
      <c r="T269" s="601"/>
      <c r="U269" s="601"/>
      <c r="V269" s="601"/>
      <c r="W269" s="601"/>
      <c r="X269" s="601"/>
      <c r="Y269" s="601"/>
      <c r="Z269" s="601"/>
    </row>
    <row r="270" spans="1:26" ht="14.25" customHeight="1" x14ac:dyDescent="0.2">
      <c r="A270" s="601"/>
      <c r="B270" s="602"/>
      <c r="C270" s="601"/>
      <c r="D270" s="601"/>
      <c r="E270" s="601"/>
      <c r="F270" s="601"/>
      <c r="G270" s="601"/>
      <c r="H270" s="601"/>
      <c r="I270" s="601"/>
      <c r="J270" s="601"/>
      <c r="K270" s="601"/>
      <c r="L270" s="601"/>
      <c r="M270" s="601"/>
      <c r="N270" s="601"/>
      <c r="O270" s="601"/>
      <c r="P270" s="601"/>
      <c r="Q270" s="601"/>
      <c r="R270" s="601"/>
      <c r="S270" s="601"/>
      <c r="T270" s="601"/>
      <c r="U270" s="601"/>
      <c r="V270" s="601"/>
      <c r="W270" s="601"/>
      <c r="X270" s="601"/>
      <c r="Y270" s="601"/>
      <c r="Z270" s="601"/>
    </row>
    <row r="271" spans="1:26" ht="14.25" customHeight="1" x14ac:dyDescent="0.2">
      <c r="A271" s="601"/>
      <c r="B271" s="602"/>
      <c r="C271" s="601"/>
      <c r="D271" s="601"/>
      <c r="E271" s="601"/>
      <c r="F271" s="601"/>
      <c r="G271" s="601"/>
      <c r="H271" s="601"/>
      <c r="I271" s="601"/>
      <c r="J271" s="601"/>
      <c r="K271" s="601"/>
      <c r="L271" s="601"/>
      <c r="M271" s="601"/>
      <c r="N271" s="601"/>
      <c r="O271" s="601"/>
      <c r="P271" s="601"/>
      <c r="Q271" s="601"/>
      <c r="R271" s="601"/>
      <c r="S271" s="601"/>
      <c r="T271" s="601"/>
      <c r="U271" s="601"/>
      <c r="V271" s="601"/>
      <c r="W271" s="601"/>
      <c r="X271" s="601"/>
      <c r="Y271" s="601"/>
      <c r="Z271" s="601"/>
    </row>
    <row r="272" spans="1:26" ht="14.25" customHeight="1" x14ac:dyDescent="0.2">
      <c r="A272" s="601"/>
      <c r="B272" s="602"/>
      <c r="C272" s="601"/>
      <c r="D272" s="601"/>
      <c r="E272" s="601"/>
      <c r="F272" s="601"/>
      <c r="G272" s="601"/>
      <c r="H272" s="601"/>
      <c r="I272" s="601"/>
      <c r="J272" s="601"/>
      <c r="K272" s="601"/>
      <c r="L272" s="601"/>
      <c r="M272" s="601"/>
      <c r="N272" s="601"/>
      <c r="O272" s="601"/>
      <c r="P272" s="601"/>
      <c r="Q272" s="601"/>
      <c r="R272" s="601"/>
      <c r="S272" s="601"/>
      <c r="T272" s="601"/>
      <c r="U272" s="601"/>
      <c r="V272" s="601"/>
      <c r="W272" s="601"/>
      <c r="X272" s="601"/>
      <c r="Y272" s="601"/>
      <c r="Z272" s="601"/>
    </row>
    <row r="273" spans="1:26" ht="14.25" customHeight="1" x14ac:dyDescent="0.2">
      <c r="A273" s="601"/>
      <c r="B273" s="602"/>
      <c r="C273" s="601"/>
      <c r="D273" s="601"/>
      <c r="E273" s="601"/>
      <c r="F273" s="601"/>
      <c r="G273" s="601"/>
      <c r="H273" s="601"/>
      <c r="I273" s="601"/>
      <c r="J273" s="601"/>
      <c r="K273" s="601"/>
      <c r="L273" s="601"/>
      <c r="M273" s="601"/>
      <c r="N273" s="601"/>
      <c r="O273" s="601"/>
      <c r="P273" s="601"/>
      <c r="Q273" s="601"/>
      <c r="R273" s="601"/>
      <c r="S273" s="601"/>
      <c r="T273" s="601"/>
      <c r="U273" s="601"/>
      <c r="V273" s="601"/>
      <c r="W273" s="601"/>
      <c r="X273" s="601"/>
      <c r="Y273" s="601"/>
      <c r="Z273" s="601"/>
    </row>
    <row r="274" spans="1:26" ht="14.25" customHeight="1" x14ac:dyDescent="0.2">
      <c r="A274" s="601"/>
      <c r="B274" s="602"/>
      <c r="C274" s="601"/>
      <c r="D274" s="601"/>
      <c r="E274" s="601"/>
      <c r="F274" s="601"/>
      <c r="G274" s="601"/>
      <c r="H274" s="601"/>
      <c r="I274" s="601"/>
      <c r="J274" s="601"/>
      <c r="K274" s="601"/>
      <c r="L274" s="601"/>
      <c r="M274" s="601"/>
      <c r="N274" s="601"/>
      <c r="O274" s="601"/>
      <c r="P274" s="601"/>
      <c r="Q274" s="601"/>
      <c r="R274" s="601"/>
      <c r="S274" s="601"/>
      <c r="T274" s="601"/>
      <c r="U274" s="601"/>
      <c r="V274" s="601"/>
      <c r="W274" s="601"/>
      <c r="X274" s="601"/>
      <c r="Y274" s="601"/>
      <c r="Z274" s="601"/>
    </row>
    <row r="275" spans="1:26" ht="14.25" customHeight="1" x14ac:dyDescent="0.2">
      <c r="A275" s="601"/>
      <c r="B275" s="602"/>
      <c r="C275" s="601"/>
      <c r="D275" s="601"/>
      <c r="E275" s="601"/>
      <c r="F275" s="601"/>
      <c r="G275" s="601"/>
      <c r="H275" s="601"/>
      <c r="I275" s="601"/>
      <c r="J275" s="601"/>
      <c r="K275" s="601"/>
      <c r="L275" s="601"/>
      <c r="M275" s="601"/>
      <c r="N275" s="601"/>
      <c r="O275" s="601"/>
      <c r="P275" s="601"/>
      <c r="Q275" s="601"/>
      <c r="R275" s="601"/>
      <c r="S275" s="601"/>
      <c r="T275" s="601"/>
      <c r="U275" s="601"/>
      <c r="V275" s="601"/>
      <c r="W275" s="601"/>
      <c r="X275" s="601"/>
      <c r="Y275" s="601"/>
      <c r="Z275" s="601"/>
    </row>
    <row r="276" spans="1:26" ht="14.25" customHeight="1" x14ac:dyDescent="0.2">
      <c r="A276" s="601"/>
      <c r="B276" s="602"/>
      <c r="C276" s="601"/>
      <c r="D276" s="601"/>
      <c r="E276" s="601"/>
      <c r="F276" s="601"/>
      <c r="G276" s="601"/>
      <c r="H276" s="601"/>
      <c r="I276" s="601"/>
      <c r="J276" s="601"/>
      <c r="K276" s="601"/>
      <c r="L276" s="601"/>
      <c r="M276" s="601"/>
      <c r="N276" s="601"/>
      <c r="O276" s="601"/>
      <c r="P276" s="601"/>
      <c r="Q276" s="601"/>
      <c r="R276" s="601"/>
      <c r="S276" s="601"/>
      <c r="T276" s="601"/>
      <c r="U276" s="601"/>
      <c r="V276" s="601"/>
      <c r="W276" s="601"/>
      <c r="X276" s="601"/>
      <c r="Y276" s="601"/>
      <c r="Z276" s="601"/>
    </row>
    <row r="277" spans="1:26" ht="14.25" customHeight="1" x14ac:dyDescent="0.2">
      <c r="A277" s="601"/>
      <c r="B277" s="602"/>
      <c r="C277" s="601"/>
      <c r="D277" s="601"/>
      <c r="E277" s="601"/>
      <c r="F277" s="601"/>
      <c r="G277" s="601"/>
      <c r="H277" s="601"/>
      <c r="I277" s="601"/>
      <c r="J277" s="601"/>
      <c r="K277" s="601"/>
      <c r="L277" s="601"/>
      <c r="M277" s="601"/>
      <c r="N277" s="601"/>
      <c r="O277" s="601"/>
      <c r="P277" s="601"/>
      <c r="Q277" s="601"/>
      <c r="R277" s="601"/>
      <c r="S277" s="601"/>
      <c r="T277" s="601"/>
      <c r="U277" s="601"/>
      <c r="V277" s="601"/>
      <c r="W277" s="601"/>
      <c r="X277" s="601"/>
      <c r="Y277" s="601"/>
      <c r="Z277" s="601"/>
    </row>
    <row r="278" spans="1:26" ht="14.25" customHeight="1" x14ac:dyDescent="0.2">
      <c r="A278" s="601"/>
      <c r="B278" s="602"/>
      <c r="C278" s="601"/>
      <c r="D278" s="601"/>
      <c r="E278" s="601"/>
      <c r="F278" s="601"/>
      <c r="G278" s="601"/>
      <c r="H278" s="601"/>
      <c r="I278" s="601"/>
      <c r="J278" s="601"/>
      <c r="K278" s="601"/>
      <c r="L278" s="601"/>
      <c r="M278" s="601"/>
      <c r="N278" s="601"/>
      <c r="O278" s="601"/>
      <c r="P278" s="601"/>
      <c r="Q278" s="601"/>
      <c r="R278" s="601"/>
      <c r="S278" s="601"/>
      <c r="T278" s="601"/>
      <c r="U278" s="601"/>
      <c r="V278" s="601"/>
      <c r="W278" s="601"/>
      <c r="X278" s="601"/>
      <c r="Y278" s="601"/>
      <c r="Z278" s="601"/>
    </row>
    <row r="279" spans="1:26" ht="14.25" customHeight="1" x14ac:dyDescent="0.2">
      <c r="A279" s="601"/>
      <c r="B279" s="602"/>
      <c r="C279" s="601"/>
      <c r="D279" s="601"/>
      <c r="E279" s="601"/>
      <c r="F279" s="601"/>
      <c r="G279" s="601"/>
      <c r="H279" s="601"/>
      <c r="I279" s="601"/>
      <c r="J279" s="601"/>
      <c r="K279" s="601"/>
      <c r="L279" s="601"/>
      <c r="M279" s="601"/>
      <c r="N279" s="601"/>
      <c r="O279" s="601"/>
      <c r="P279" s="601"/>
      <c r="Q279" s="601"/>
      <c r="R279" s="601"/>
      <c r="S279" s="601"/>
      <c r="T279" s="601"/>
      <c r="U279" s="601"/>
      <c r="V279" s="601"/>
      <c r="W279" s="601"/>
      <c r="X279" s="601"/>
      <c r="Y279" s="601"/>
      <c r="Z279" s="601"/>
    </row>
    <row r="280" spans="1:26" ht="14.25" customHeight="1" x14ac:dyDescent="0.2">
      <c r="A280" s="601"/>
      <c r="B280" s="602"/>
      <c r="C280" s="601"/>
      <c r="D280" s="601"/>
      <c r="E280" s="601"/>
      <c r="F280" s="601"/>
      <c r="G280" s="601"/>
      <c r="H280" s="601"/>
      <c r="I280" s="601"/>
      <c r="J280" s="601"/>
      <c r="K280" s="601"/>
      <c r="L280" s="601"/>
      <c r="M280" s="601"/>
      <c r="N280" s="601"/>
      <c r="O280" s="601"/>
      <c r="P280" s="601"/>
      <c r="Q280" s="601"/>
      <c r="R280" s="601"/>
      <c r="S280" s="601"/>
      <c r="T280" s="601"/>
      <c r="U280" s="601"/>
      <c r="V280" s="601"/>
      <c r="W280" s="601"/>
      <c r="X280" s="601"/>
      <c r="Y280" s="601"/>
      <c r="Z280" s="601"/>
    </row>
    <row r="281" spans="1:26" ht="14.25" customHeight="1" x14ac:dyDescent="0.2">
      <c r="A281" s="601"/>
      <c r="B281" s="602"/>
      <c r="C281" s="601"/>
      <c r="D281" s="601"/>
      <c r="E281" s="601"/>
      <c r="F281" s="601"/>
      <c r="G281" s="601"/>
      <c r="H281" s="601"/>
      <c r="I281" s="601"/>
      <c r="J281" s="601"/>
      <c r="K281" s="601"/>
      <c r="L281" s="601"/>
      <c r="M281" s="601"/>
      <c r="N281" s="601"/>
      <c r="O281" s="601"/>
      <c r="P281" s="601"/>
      <c r="Q281" s="601"/>
      <c r="R281" s="601"/>
      <c r="S281" s="601"/>
      <c r="T281" s="601"/>
      <c r="U281" s="601"/>
      <c r="V281" s="601"/>
      <c r="W281" s="601"/>
      <c r="X281" s="601"/>
      <c r="Y281" s="601"/>
      <c r="Z281" s="601"/>
    </row>
    <row r="282" spans="1:26" ht="14.25" customHeight="1" x14ac:dyDescent="0.2">
      <c r="A282" s="601"/>
      <c r="B282" s="602"/>
      <c r="C282" s="601"/>
      <c r="D282" s="601"/>
      <c r="E282" s="601"/>
      <c r="F282" s="601"/>
      <c r="G282" s="601"/>
      <c r="H282" s="601"/>
      <c r="I282" s="601"/>
      <c r="J282" s="601"/>
      <c r="K282" s="601"/>
      <c r="L282" s="601"/>
      <c r="M282" s="601"/>
      <c r="N282" s="601"/>
      <c r="O282" s="601"/>
      <c r="P282" s="601"/>
      <c r="Q282" s="601"/>
      <c r="R282" s="601"/>
      <c r="S282" s="601"/>
      <c r="T282" s="601"/>
      <c r="U282" s="601"/>
      <c r="V282" s="601"/>
      <c r="W282" s="601"/>
      <c r="X282" s="601"/>
      <c r="Y282" s="601"/>
      <c r="Z282" s="601"/>
    </row>
    <row r="283" spans="1:26" ht="14.25" customHeight="1" x14ac:dyDescent="0.2">
      <c r="A283" s="601"/>
      <c r="B283" s="602"/>
      <c r="C283" s="601"/>
      <c r="D283" s="601"/>
      <c r="E283" s="601"/>
      <c r="F283" s="601"/>
      <c r="G283" s="601"/>
      <c r="H283" s="601"/>
      <c r="I283" s="601"/>
      <c r="J283" s="601"/>
      <c r="K283" s="601"/>
      <c r="L283" s="601"/>
      <c r="M283" s="601"/>
      <c r="N283" s="601"/>
      <c r="O283" s="601"/>
      <c r="P283" s="601"/>
      <c r="Q283" s="601"/>
      <c r="R283" s="601"/>
      <c r="S283" s="601"/>
      <c r="T283" s="601"/>
      <c r="U283" s="601"/>
      <c r="V283" s="601"/>
      <c r="W283" s="601"/>
      <c r="X283" s="601"/>
      <c r="Y283" s="601"/>
      <c r="Z283" s="601"/>
    </row>
    <row r="284" spans="1:26" ht="14.25" customHeight="1" x14ac:dyDescent="0.2">
      <c r="A284" s="601"/>
      <c r="B284" s="602"/>
      <c r="C284" s="601"/>
      <c r="D284" s="601"/>
      <c r="E284" s="601"/>
      <c r="F284" s="601"/>
      <c r="G284" s="601"/>
      <c r="H284" s="601"/>
      <c r="I284" s="601"/>
      <c r="J284" s="601"/>
      <c r="K284" s="601"/>
      <c r="L284" s="601"/>
      <c r="M284" s="601"/>
      <c r="N284" s="601"/>
      <c r="O284" s="601"/>
      <c r="P284" s="601"/>
      <c r="Q284" s="601"/>
      <c r="R284" s="601"/>
      <c r="S284" s="601"/>
      <c r="T284" s="601"/>
      <c r="U284" s="601"/>
      <c r="V284" s="601"/>
      <c r="W284" s="601"/>
      <c r="X284" s="601"/>
      <c r="Y284" s="601"/>
      <c r="Z284" s="601"/>
    </row>
    <row r="285" spans="1:26" ht="14.25" customHeight="1" x14ac:dyDescent="0.2">
      <c r="A285" s="601"/>
      <c r="B285" s="602"/>
      <c r="C285" s="601"/>
      <c r="D285" s="601"/>
      <c r="E285" s="601"/>
      <c r="F285" s="601"/>
      <c r="G285" s="601"/>
      <c r="H285" s="601"/>
      <c r="I285" s="601"/>
      <c r="J285" s="601"/>
      <c r="K285" s="601"/>
      <c r="L285" s="601"/>
      <c r="M285" s="601"/>
      <c r="N285" s="601"/>
      <c r="O285" s="601"/>
      <c r="P285" s="601"/>
      <c r="Q285" s="601"/>
      <c r="R285" s="601"/>
      <c r="S285" s="601"/>
      <c r="T285" s="601"/>
      <c r="U285" s="601"/>
      <c r="V285" s="601"/>
      <c r="W285" s="601"/>
      <c r="X285" s="601"/>
      <c r="Y285" s="601"/>
      <c r="Z285" s="601"/>
    </row>
    <row r="286" spans="1:26" ht="14.25" customHeight="1" x14ac:dyDescent="0.2">
      <c r="A286" s="601"/>
      <c r="B286" s="602"/>
      <c r="C286" s="601"/>
      <c r="D286" s="601"/>
      <c r="E286" s="601"/>
      <c r="F286" s="601"/>
      <c r="G286" s="601"/>
      <c r="H286" s="601"/>
      <c r="I286" s="601"/>
      <c r="J286" s="601"/>
      <c r="K286" s="601"/>
      <c r="L286" s="601"/>
      <c r="M286" s="601"/>
      <c r="N286" s="601"/>
      <c r="O286" s="601"/>
      <c r="P286" s="601"/>
      <c r="Q286" s="601"/>
      <c r="R286" s="601"/>
      <c r="S286" s="601"/>
      <c r="T286" s="601"/>
      <c r="U286" s="601"/>
      <c r="V286" s="601"/>
      <c r="W286" s="601"/>
      <c r="X286" s="601"/>
      <c r="Y286" s="601"/>
      <c r="Z286" s="601"/>
    </row>
    <row r="287" spans="1:26" ht="14.25" customHeight="1" x14ac:dyDescent="0.2">
      <c r="A287" s="601"/>
      <c r="B287" s="602"/>
      <c r="C287" s="601"/>
      <c r="D287" s="601"/>
      <c r="E287" s="601"/>
      <c r="F287" s="601"/>
      <c r="G287" s="601"/>
      <c r="H287" s="601"/>
      <c r="I287" s="601"/>
      <c r="J287" s="601"/>
      <c r="K287" s="601"/>
      <c r="L287" s="601"/>
      <c r="M287" s="601"/>
      <c r="N287" s="601"/>
      <c r="O287" s="601"/>
      <c r="P287" s="601"/>
      <c r="Q287" s="601"/>
      <c r="R287" s="601"/>
      <c r="S287" s="601"/>
      <c r="T287" s="601"/>
      <c r="U287" s="601"/>
      <c r="V287" s="601"/>
      <c r="W287" s="601"/>
      <c r="X287" s="601"/>
      <c r="Y287" s="601"/>
      <c r="Z287" s="601"/>
    </row>
    <row r="288" spans="1:26" ht="14.25" customHeight="1" x14ac:dyDescent="0.2">
      <c r="A288" s="601"/>
      <c r="B288" s="602"/>
      <c r="C288" s="601"/>
      <c r="D288" s="601"/>
      <c r="E288" s="601"/>
      <c r="F288" s="601"/>
      <c r="G288" s="601"/>
      <c r="H288" s="601"/>
      <c r="I288" s="601"/>
      <c r="J288" s="601"/>
      <c r="K288" s="601"/>
      <c r="L288" s="601"/>
      <c r="M288" s="601"/>
      <c r="N288" s="601"/>
      <c r="O288" s="601"/>
      <c r="P288" s="601"/>
      <c r="Q288" s="601"/>
      <c r="R288" s="601"/>
      <c r="S288" s="601"/>
      <c r="T288" s="601"/>
      <c r="U288" s="601"/>
      <c r="V288" s="601"/>
      <c r="W288" s="601"/>
      <c r="X288" s="601"/>
      <c r="Y288" s="601"/>
      <c r="Z288" s="601"/>
    </row>
    <row r="289" spans="1:26" ht="14.25" customHeight="1" x14ac:dyDescent="0.2">
      <c r="A289" s="601"/>
      <c r="B289" s="602"/>
      <c r="C289" s="601"/>
      <c r="D289" s="601"/>
      <c r="E289" s="601"/>
      <c r="F289" s="601"/>
      <c r="G289" s="601"/>
      <c r="H289" s="601"/>
      <c r="I289" s="601"/>
      <c r="J289" s="601"/>
      <c r="K289" s="601"/>
      <c r="L289" s="601"/>
      <c r="M289" s="601"/>
      <c r="N289" s="601"/>
      <c r="O289" s="601"/>
      <c r="P289" s="601"/>
      <c r="Q289" s="601"/>
      <c r="R289" s="601"/>
      <c r="S289" s="601"/>
      <c r="T289" s="601"/>
      <c r="U289" s="601"/>
      <c r="V289" s="601"/>
      <c r="W289" s="601"/>
      <c r="X289" s="601"/>
      <c r="Y289" s="601"/>
      <c r="Z289" s="601"/>
    </row>
    <row r="290" spans="1:26" ht="14.25" customHeight="1" x14ac:dyDescent="0.2">
      <c r="A290" s="601"/>
      <c r="B290" s="602"/>
      <c r="C290" s="601"/>
      <c r="D290" s="601"/>
      <c r="E290" s="601"/>
      <c r="F290" s="601"/>
      <c r="G290" s="601"/>
      <c r="H290" s="601"/>
      <c r="I290" s="601"/>
      <c r="J290" s="601"/>
      <c r="K290" s="601"/>
      <c r="L290" s="601"/>
      <c r="M290" s="601"/>
      <c r="N290" s="601"/>
      <c r="O290" s="601"/>
      <c r="P290" s="601"/>
      <c r="Q290" s="601"/>
      <c r="R290" s="601"/>
      <c r="S290" s="601"/>
      <c r="T290" s="601"/>
      <c r="U290" s="601"/>
      <c r="V290" s="601"/>
      <c r="W290" s="601"/>
      <c r="X290" s="601"/>
      <c r="Y290" s="601"/>
      <c r="Z290" s="601"/>
    </row>
    <row r="291" spans="1:26" ht="14.25" customHeight="1" x14ac:dyDescent="0.2">
      <c r="A291" s="601"/>
      <c r="B291" s="602"/>
      <c r="C291" s="601"/>
      <c r="D291" s="601"/>
      <c r="E291" s="601"/>
      <c r="F291" s="601"/>
      <c r="G291" s="601"/>
      <c r="H291" s="601"/>
      <c r="I291" s="601"/>
      <c r="J291" s="601"/>
      <c r="K291" s="601"/>
      <c r="L291" s="601"/>
      <c r="M291" s="601"/>
      <c r="N291" s="601"/>
      <c r="O291" s="601"/>
      <c r="P291" s="601"/>
      <c r="Q291" s="601"/>
      <c r="R291" s="601"/>
      <c r="S291" s="601"/>
      <c r="T291" s="601"/>
      <c r="U291" s="601"/>
      <c r="V291" s="601"/>
      <c r="W291" s="601"/>
      <c r="X291" s="601"/>
      <c r="Y291" s="601"/>
      <c r="Z291" s="601"/>
    </row>
    <row r="292" spans="1:26" ht="14.25" customHeight="1" x14ac:dyDescent="0.2">
      <c r="A292" s="601"/>
      <c r="B292" s="602"/>
      <c r="C292" s="601"/>
      <c r="D292" s="601"/>
      <c r="E292" s="601"/>
      <c r="F292" s="601"/>
      <c r="G292" s="601"/>
      <c r="H292" s="601"/>
      <c r="I292" s="601"/>
      <c r="J292" s="601"/>
      <c r="K292" s="601"/>
      <c r="L292" s="601"/>
      <c r="M292" s="601"/>
      <c r="N292" s="601"/>
      <c r="O292" s="601"/>
      <c r="P292" s="601"/>
      <c r="Q292" s="601"/>
      <c r="R292" s="601"/>
      <c r="S292" s="601"/>
      <c r="T292" s="601"/>
      <c r="U292" s="601"/>
      <c r="V292" s="601"/>
      <c r="W292" s="601"/>
      <c r="X292" s="601"/>
      <c r="Y292" s="601"/>
      <c r="Z292" s="601"/>
    </row>
    <row r="293" spans="1:26" ht="14.25" customHeight="1" x14ac:dyDescent="0.2">
      <c r="A293" s="601"/>
      <c r="B293" s="602"/>
      <c r="C293" s="601"/>
      <c r="D293" s="601"/>
      <c r="E293" s="601"/>
      <c r="F293" s="601"/>
      <c r="G293" s="601"/>
      <c r="H293" s="601"/>
      <c r="I293" s="601"/>
      <c r="J293" s="601"/>
      <c r="K293" s="601"/>
      <c r="L293" s="601"/>
      <c r="M293" s="601"/>
      <c r="N293" s="601"/>
      <c r="O293" s="601"/>
      <c r="P293" s="601"/>
      <c r="Q293" s="601"/>
      <c r="R293" s="601"/>
      <c r="S293" s="601"/>
      <c r="T293" s="601"/>
      <c r="U293" s="601"/>
      <c r="V293" s="601"/>
      <c r="W293" s="601"/>
      <c r="X293" s="601"/>
      <c r="Y293" s="601"/>
      <c r="Z293" s="601"/>
    </row>
    <row r="294" spans="1:26" ht="14.25" customHeight="1" x14ac:dyDescent="0.2">
      <c r="A294" s="601"/>
      <c r="B294" s="602"/>
      <c r="C294" s="601"/>
      <c r="D294" s="601"/>
      <c r="E294" s="601"/>
      <c r="F294" s="601"/>
      <c r="G294" s="601"/>
      <c r="H294" s="601"/>
      <c r="I294" s="601"/>
      <c r="J294" s="601"/>
      <c r="K294" s="601"/>
      <c r="L294" s="601"/>
      <c r="M294" s="601"/>
      <c r="N294" s="601"/>
      <c r="O294" s="601"/>
      <c r="P294" s="601"/>
      <c r="Q294" s="601"/>
      <c r="R294" s="601"/>
      <c r="S294" s="601"/>
      <c r="T294" s="601"/>
      <c r="U294" s="601"/>
      <c r="V294" s="601"/>
      <c r="W294" s="601"/>
      <c r="X294" s="601"/>
      <c r="Y294" s="601"/>
      <c r="Z294" s="601"/>
    </row>
    <row r="295" spans="1:26" ht="14.25" customHeight="1" x14ac:dyDescent="0.2">
      <c r="A295" s="601"/>
      <c r="B295" s="602"/>
      <c r="C295" s="601"/>
      <c r="D295" s="601"/>
      <c r="E295" s="601"/>
      <c r="F295" s="601"/>
      <c r="G295" s="601"/>
      <c r="H295" s="601"/>
      <c r="I295" s="601"/>
      <c r="J295" s="601"/>
      <c r="K295" s="601"/>
      <c r="L295" s="601"/>
      <c r="M295" s="601"/>
      <c r="N295" s="601"/>
      <c r="O295" s="601"/>
      <c r="P295" s="601"/>
      <c r="Q295" s="601"/>
      <c r="R295" s="601"/>
      <c r="S295" s="601"/>
      <c r="T295" s="601"/>
      <c r="U295" s="601"/>
      <c r="V295" s="601"/>
      <c r="W295" s="601"/>
      <c r="X295" s="601"/>
      <c r="Y295" s="601"/>
      <c r="Z295" s="601"/>
    </row>
    <row r="296" spans="1:26" ht="14.25" customHeight="1" x14ac:dyDescent="0.2">
      <c r="A296" s="601"/>
      <c r="B296" s="602"/>
      <c r="C296" s="601"/>
      <c r="D296" s="601"/>
      <c r="E296" s="601"/>
      <c r="F296" s="601"/>
      <c r="G296" s="601"/>
      <c r="H296" s="601"/>
      <c r="I296" s="601"/>
      <c r="J296" s="601"/>
      <c r="K296" s="601"/>
      <c r="L296" s="601"/>
      <c r="M296" s="601"/>
      <c r="N296" s="601"/>
      <c r="O296" s="601"/>
      <c r="P296" s="601"/>
      <c r="Q296" s="601"/>
      <c r="R296" s="601"/>
      <c r="S296" s="601"/>
      <c r="T296" s="601"/>
      <c r="U296" s="601"/>
      <c r="V296" s="601"/>
      <c r="W296" s="601"/>
      <c r="X296" s="601"/>
      <c r="Y296" s="601"/>
      <c r="Z296" s="601"/>
    </row>
    <row r="297" spans="1:26" ht="14.25" customHeight="1" x14ac:dyDescent="0.2">
      <c r="A297" s="601"/>
      <c r="B297" s="602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1"/>
      <c r="X297" s="601"/>
      <c r="Y297" s="601"/>
      <c r="Z297" s="601"/>
    </row>
    <row r="298" spans="1:26" ht="14.25" customHeight="1" x14ac:dyDescent="0.2">
      <c r="A298" s="601"/>
      <c r="B298" s="602"/>
      <c r="C298" s="601"/>
      <c r="D298" s="601"/>
      <c r="E298" s="601"/>
      <c r="F298" s="601"/>
      <c r="G298" s="601"/>
      <c r="H298" s="601"/>
      <c r="I298" s="601"/>
      <c r="J298" s="601"/>
      <c r="K298" s="601"/>
      <c r="L298" s="601"/>
      <c r="M298" s="601"/>
      <c r="N298" s="601"/>
      <c r="O298" s="601"/>
      <c r="P298" s="601"/>
      <c r="Q298" s="601"/>
      <c r="R298" s="601"/>
      <c r="S298" s="601"/>
      <c r="T298" s="601"/>
      <c r="U298" s="601"/>
      <c r="V298" s="601"/>
      <c r="W298" s="601"/>
      <c r="X298" s="601"/>
      <c r="Y298" s="601"/>
      <c r="Z298" s="601"/>
    </row>
    <row r="299" spans="1:26" ht="14.25" customHeight="1" x14ac:dyDescent="0.2">
      <c r="A299" s="601"/>
      <c r="B299" s="602"/>
      <c r="C299" s="601"/>
      <c r="D299" s="601"/>
      <c r="E299" s="601"/>
      <c r="F299" s="601"/>
      <c r="G299" s="601"/>
      <c r="H299" s="601"/>
      <c r="I299" s="601"/>
      <c r="J299" s="601"/>
      <c r="K299" s="601"/>
      <c r="L299" s="601"/>
      <c r="M299" s="601"/>
      <c r="N299" s="601"/>
      <c r="O299" s="601"/>
      <c r="P299" s="601"/>
      <c r="Q299" s="601"/>
      <c r="R299" s="601"/>
      <c r="S299" s="601"/>
      <c r="T299" s="601"/>
      <c r="U299" s="601"/>
      <c r="V299" s="601"/>
      <c r="W299" s="601"/>
      <c r="X299" s="601"/>
      <c r="Y299" s="601"/>
      <c r="Z299" s="601"/>
    </row>
    <row r="300" spans="1:26" ht="14.25" customHeight="1" x14ac:dyDescent="0.2">
      <c r="A300" s="601"/>
      <c r="B300" s="602"/>
      <c r="C300" s="601"/>
      <c r="D300" s="601"/>
      <c r="E300" s="601"/>
      <c r="F300" s="601"/>
      <c r="G300" s="601"/>
      <c r="H300" s="601"/>
      <c r="I300" s="601"/>
      <c r="J300" s="601"/>
      <c r="K300" s="601"/>
      <c r="L300" s="601"/>
      <c r="M300" s="601"/>
      <c r="N300" s="601"/>
      <c r="O300" s="601"/>
      <c r="P300" s="601"/>
      <c r="Q300" s="601"/>
      <c r="R300" s="601"/>
      <c r="S300" s="601"/>
      <c r="T300" s="601"/>
      <c r="U300" s="601"/>
      <c r="V300" s="601"/>
      <c r="W300" s="601"/>
      <c r="X300" s="601"/>
      <c r="Y300" s="601"/>
      <c r="Z300" s="601"/>
    </row>
    <row r="301" spans="1:26" ht="14.25" customHeight="1" x14ac:dyDescent="0.2">
      <c r="A301" s="601"/>
      <c r="B301" s="602"/>
      <c r="C301" s="601"/>
      <c r="D301" s="601"/>
      <c r="E301" s="601"/>
      <c r="F301" s="601"/>
      <c r="G301" s="601"/>
      <c r="H301" s="601"/>
      <c r="I301" s="601"/>
      <c r="J301" s="601"/>
      <c r="K301" s="601"/>
      <c r="L301" s="601"/>
      <c r="M301" s="601"/>
      <c r="N301" s="601"/>
      <c r="O301" s="601"/>
      <c r="P301" s="601"/>
      <c r="Q301" s="601"/>
      <c r="R301" s="601"/>
      <c r="S301" s="601"/>
      <c r="T301" s="601"/>
      <c r="U301" s="601"/>
      <c r="V301" s="601"/>
      <c r="W301" s="601"/>
      <c r="X301" s="601"/>
      <c r="Y301" s="601"/>
      <c r="Z301" s="601"/>
    </row>
    <row r="302" spans="1:26" ht="14.25" customHeight="1" x14ac:dyDescent="0.2">
      <c r="A302" s="601"/>
      <c r="B302" s="602"/>
      <c r="C302" s="601"/>
      <c r="D302" s="601"/>
      <c r="E302" s="601"/>
      <c r="F302" s="601"/>
      <c r="G302" s="601"/>
      <c r="H302" s="601"/>
      <c r="I302" s="601"/>
      <c r="J302" s="601"/>
      <c r="K302" s="601"/>
      <c r="L302" s="601"/>
      <c r="M302" s="601"/>
      <c r="N302" s="601"/>
      <c r="O302" s="601"/>
      <c r="P302" s="601"/>
      <c r="Q302" s="601"/>
      <c r="R302" s="601"/>
      <c r="S302" s="601"/>
      <c r="T302" s="601"/>
      <c r="U302" s="601"/>
      <c r="V302" s="601"/>
      <c r="W302" s="601"/>
      <c r="X302" s="601"/>
      <c r="Y302" s="601"/>
      <c r="Z302" s="601"/>
    </row>
    <row r="303" spans="1:26" ht="14.25" customHeight="1" x14ac:dyDescent="0.2">
      <c r="A303" s="601"/>
      <c r="B303" s="602"/>
      <c r="C303" s="601"/>
      <c r="D303" s="601"/>
      <c r="E303" s="601"/>
      <c r="F303" s="601"/>
      <c r="G303" s="601"/>
      <c r="H303" s="601"/>
      <c r="I303" s="601"/>
      <c r="J303" s="601"/>
      <c r="K303" s="601"/>
      <c r="L303" s="601"/>
      <c r="M303" s="601"/>
      <c r="N303" s="601"/>
      <c r="O303" s="601"/>
      <c r="P303" s="601"/>
      <c r="Q303" s="601"/>
      <c r="R303" s="601"/>
      <c r="S303" s="601"/>
      <c r="T303" s="601"/>
      <c r="U303" s="601"/>
      <c r="V303" s="601"/>
      <c r="W303" s="601"/>
      <c r="X303" s="601"/>
      <c r="Y303" s="601"/>
      <c r="Z303" s="601"/>
    </row>
    <row r="304" spans="1:26" ht="14.25" customHeight="1" x14ac:dyDescent="0.2">
      <c r="A304" s="601"/>
      <c r="B304" s="602"/>
      <c r="C304" s="601"/>
      <c r="D304" s="601"/>
      <c r="E304" s="601"/>
      <c r="F304" s="601"/>
      <c r="G304" s="601"/>
      <c r="H304" s="601"/>
      <c r="I304" s="601"/>
      <c r="J304" s="601"/>
      <c r="K304" s="601"/>
      <c r="L304" s="601"/>
      <c r="M304" s="601"/>
      <c r="N304" s="601"/>
      <c r="O304" s="601"/>
      <c r="P304" s="601"/>
      <c r="Q304" s="601"/>
      <c r="R304" s="601"/>
      <c r="S304" s="601"/>
      <c r="T304" s="601"/>
      <c r="U304" s="601"/>
      <c r="V304" s="601"/>
      <c r="W304" s="601"/>
      <c r="X304" s="601"/>
      <c r="Y304" s="601"/>
      <c r="Z304" s="601"/>
    </row>
    <row r="305" spans="1:26" ht="14.25" customHeight="1" x14ac:dyDescent="0.2">
      <c r="A305" s="601"/>
      <c r="B305" s="602"/>
      <c r="C305" s="601"/>
      <c r="D305" s="601"/>
      <c r="E305" s="601"/>
      <c r="F305" s="601"/>
      <c r="G305" s="601"/>
      <c r="H305" s="601"/>
      <c r="I305" s="601"/>
      <c r="J305" s="601"/>
      <c r="K305" s="601"/>
      <c r="L305" s="601"/>
      <c r="M305" s="601"/>
      <c r="N305" s="601"/>
      <c r="O305" s="601"/>
      <c r="P305" s="601"/>
      <c r="Q305" s="601"/>
      <c r="R305" s="601"/>
      <c r="S305" s="601"/>
      <c r="T305" s="601"/>
      <c r="U305" s="601"/>
      <c r="V305" s="601"/>
      <c r="W305" s="601"/>
      <c r="X305" s="601"/>
      <c r="Y305" s="601"/>
      <c r="Z305" s="601"/>
    </row>
    <row r="306" spans="1:26" ht="14.25" customHeight="1" x14ac:dyDescent="0.2">
      <c r="A306" s="601"/>
      <c r="B306" s="602"/>
      <c r="C306" s="601"/>
      <c r="D306" s="601"/>
      <c r="E306" s="601"/>
      <c r="F306" s="601"/>
      <c r="G306" s="601"/>
      <c r="H306" s="601"/>
      <c r="I306" s="601"/>
      <c r="J306" s="601"/>
      <c r="K306" s="601"/>
      <c r="L306" s="601"/>
      <c r="M306" s="601"/>
      <c r="N306" s="601"/>
      <c r="O306" s="601"/>
      <c r="P306" s="601"/>
      <c r="Q306" s="601"/>
      <c r="R306" s="601"/>
      <c r="S306" s="601"/>
      <c r="T306" s="601"/>
      <c r="U306" s="601"/>
      <c r="V306" s="601"/>
      <c r="W306" s="601"/>
      <c r="X306" s="601"/>
      <c r="Y306" s="601"/>
      <c r="Z306" s="601"/>
    </row>
    <row r="307" spans="1:26" ht="14.25" customHeight="1" x14ac:dyDescent="0.2">
      <c r="A307" s="601"/>
      <c r="B307" s="602"/>
      <c r="C307" s="601"/>
      <c r="D307" s="601"/>
      <c r="E307" s="601"/>
      <c r="F307" s="601"/>
      <c r="G307" s="601"/>
      <c r="H307" s="601"/>
      <c r="I307" s="601"/>
      <c r="J307" s="601"/>
      <c r="K307" s="601"/>
      <c r="L307" s="601"/>
      <c r="M307" s="601"/>
      <c r="N307" s="601"/>
      <c r="O307" s="601"/>
      <c r="P307" s="601"/>
      <c r="Q307" s="601"/>
      <c r="R307" s="601"/>
      <c r="S307" s="601"/>
      <c r="T307" s="601"/>
      <c r="U307" s="601"/>
      <c r="V307" s="601"/>
      <c r="W307" s="601"/>
      <c r="X307" s="601"/>
      <c r="Y307" s="601"/>
      <c r="Z307" s="601"/>
    </row>
    <row r="308" spans="1:26" ht="14.25" customHeight="1" x14ac:dyDescent="0.2">
      <c r="A308" s="601"/>
      <c r="B308" s="602"/>
      <c r="C308" s="601"/>
      <c r="D308" s="601"/>
      <c r="E308" s="601"/>
      <c r="F308" s="601"/>
      <c r="G308" s="601"/>
      <c r="H308" s="601"/>
      <c r="I308" s="601"/>
      <c r="J308" s="601"/>
      <c r="K308" s="601"/>
      <c r="L308" s="601"/>
      <c r="M308" s="601"/>
      <c r="N308" s="601"/>
      <c r="O308" s="601"/>
      <c r="P308" s="601"/>
      <c r="Q308" s="601"/>
      <c r="R308" s="601"/>
      <c r="S308" s="601"/>
      <c r="T308" s="601"/>
      <c r="U308" s="601"/>
      <c r="V308" s="601"/>
      <c r="W308" s="601"/>
      <c r="X308" s="601"/>
      <c r="Y308" s="601"/>
      <c r="Z308" s="601"/>
    </row>
    <row r="309" spans="1:26" ht="14.25" customHeight="1" x14ac:dyDescent="0.2">
      <c r="A309" s="601"/>
      <c r="B309" s="602"/>
      <c r="C309" s="601"/>
      <c r="D309" s="601"/>
      <c r="E309" s="601"/>
      <c r="F309" s="601"/>
      <c r="G309" s="601"/>
      <c r="H309" s="601"/>
      <c r="I309" s="601"/>
      <c r="J309" s="601"/>
      <c r="K309" s="601"/>
      <c r="L309" s="601"/>
      <c r="M309" s="601"/>
      <c r="N309" s="601"/>
      <c r="O309" s="601"/>
      <c r="P309" s="601"/>
      <c r="Q309" s="601"/>
      <c r="R309" s="601"/>
      <c r="S309" s="601"/>
      <c r="T309" s="601"/>
      <c r="U309" s="601"/>
      <c r="V309" s="601"/>
      <c r="W309" s="601"/>
      <c r="X309" s="601"/>
      <c r="Y309" s="601"/>
      <c r="Z309" s="601"/>
    </row>
    <row r="310" spans="1:26" ht="14.25" customHeight="1" x14ac:dyDescent="0.2">
      <c r="A310" s="601"/>
      <c r="B310" s="602"/>
      <c r="C310" s="601"/>
      <c r="D310" s="601"/>
      <c r="E310" s="601"/>
      <c r="F310" s="601"/>
      <c r="G310" s="601"/>
      <c r="H310" s="601"/>
      <c r="I310" s="601"/>
      <c r="J310" s="601"/>
      <c r="K310" s="601"/>
      <c r="L310" s="601"/>
      <c r="M310" s="601"/>
      <c r="N310" s="601"/>
      <c r="O310" s="601"/>
      <c r="P310" s="601"/>
      <c r="Q310" s="601"/>
      <c r="R310" s="601"/>
      <c r="S310" s="601"/>
      <c r="T310" s="601"/>
      <c r="U310" s="601"/>
      <c r="V310" s="601"/>
      <c r="W310" s="601"/>
      <c r="X310" s="601"/>
      <c r="Y310" s="601"/>
      <c r="Z310" s="601"/>
    </row>
    <row r="311" spans="1:26" ht="14.25" customHeight="1" x14ac:dyDescent="0.2">
      <c r="A311" s="601"/>
      <c r="B311" s="602"/>
      <c r="C311" s="601"/>
      <c r="D311" s="601"/>
      <c r="E311" s="601"/>
      <c r="F311" s="601"/>
      <c r="G311" s="601"/>
      <c r="H311" s="601"/>
      <c r="I311" s="601"/>
      <c r="J311" s="601"/>
      <c r="K311" s="601"/>
      <c r="L311" s="601"/>
      <c r="M311" s="601"/>
      <c r="N311" s="601"/>
      <c r="O311" s="601"/>
      <c r="P311" s="601"/>
      <c r="Q311" s="601"/>
      <c r="R311" s="601"/>
      <c r="S311" s="601"/>
      <c r="T311" s="601"/>
      <c r="U311" s="601"/>
      <c r="V311" s="601"/>
      <c r="W311" s="601"/>
      <c r="X311" s="601"/>
      <c r="Y311" s="601"/>
      <c r="Z311" s="601"/>
    </row>
    <row r="312" spans="1:26" ht="14.25" customHeight="1" x14ac:dyDescent="0.2">
      <c r="A312" s="601"/>
      <c r="B312" s="602"/>
      <c r="C312" s="601"/>
      <c r="D312" s="601"/>
      <c r="E312" s="601"/>
      <c r="F312" s="601"/>
      <c r="G312" s="601"/>
      <c r="H312" s="601"/>
      <c r="I312" s="601"/>
      <c r="J312" s="601"/>
      <c r="K312" s="601"/>
      <c r="L312" s="601"/>
      <c r="M312" s="601"/>
      <c r="N312" s="601"/>
      <c r="O312" s="601"/>
      <c r="P312" s="601"/>
      <c r="Q312" s="601"/>
      <c r="R312" s="601"/>
      <c r="S312" s="601"/>
      <c r="T312" s="601"/>
      <c r="U312" s="601"/>
      <c r="V312" s="601"/>
      <c r="W312" s="601"/>
      <c r="X312" s="601"/>
      <c r="Y312" s="601"/>
      <c r="Z312" s="601"/>
    </row>
    <row r="313" spans="1:26" ht="14.25" customHeight="1" x14ac:dyDescent="0.2">
      <c r="A313" s="601"/>
      <c r="B313" s="602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601"/>
      <c r="N313" s="601"/>
      <c r="O313" s="601"/>
      <c r="P313" s="601"/>
      <c r="Q313" s="601"/>
      <c r="R313" s="601"/>
      <c r="S313" s="601"/>
      <c r="T313" s="601"/>
      <c r="U313" s="601"/>
      <c r="V313" s="601"/>
      <c r="W313" s="601"/>
      <c r="X313" s="601"/>
      <c r="Y313" s="601"/>
      <c r="Z313" s="601"/>
    </row>
    <row r="314" spans="1:26" ht="14.25" customHeight="1" x14ac:dyDescent="0.2">
      <c r="A314" s="601"/>
      <c r="B314" s="602"/>
      <c r="C314" s="601"/>
      <c r="D314" s="601"/>
      <c r="E314" s="601"/>
      <c r="F314" s="601"/>
      <c r="G314" s="601"/>
      <c r="H314" s="601"/>
      <c r="I314" s="601"/>
      <c r="J314" s="601"/>
      <c r="K314" s="601"/>
      <c r="L314" s="601"/>
      <c r="M314" s="601"/>
      <c r="N314" s="601"/>
      <c r="O314" s="601"/>
      <c r="P314" s="601"/>
      <c r="Q314" s="601"/>
      <c r="R314" s="601"/>
      <c r="S314" s="601"/>
      <c r="T314" s="601"/>
      <c r="U314" s="601"/>
      <c r="V314" s="601"/>
      <c r="W314" s="601"/>
      <c r="X314" s="601"/>
      <c r="Y314" s="601"/>
      <c r="Z314" s="601"/>
    </row>
    <row r="315" spans="1:26" ht="14.25" customHeight="1" x14ac:dyDescent="0.2">
      <c r="A315" s="601"/>
      <c r="B315" s="602"/>
      <c r="C315" s="601"/>
      <c r="D315" s="601"/>
      <c r="E315" s="601"/>
      <c r="F315" s="601"/>
      <c r="G315" s="601"/>
      <c r="H315" s="601"/>
      <c r="I315" s="601"/>
      <c r="J315" s="601"/>
      <c r="K315" s="601"/>
      <c r="L315" s="601"/>
      <c r="M315" s="601"/>
      <c r="N315" s="601"/>
      <c r="O315" s="601"/>
      <c r="P315" s="601"/>
      <c r="Q315" s="601"/>
      <c r="R315" s="601"/>
      <c r="S315" s="601"/>
      <c r="T315" s="601"/>
      <c r="U315" s="601"/>
      <c r="V315" s="601"/>
      <c r="W315" s="601"/>
      <c r="X315" s="601"/>
      <c r="Y315" s="601"/>
      <c r="Z315" s="601"/>
    </row>
    <row r="316" spans="1:26" ht="14.25" customHeight="1" x14ac:dyDescent="0.2">
      <c r="A316" s="601"/>
      <c r="B316" s="602"/>
      <c r="C316" s="601"/>
      <c r="D316" s="601"/>
      <c r="E316" s="601"/>
      <c r="F316" s="601"/>
      <c r="G316" s="601"/>
      <c r="H316" s="601"/>
      <c r="I316" s="601"/>
      <c r="J316" s="601"/>
      <c r="K316" s="601"/>
      <c r="L316" s="601"/>
      <c r="M316" s="601"/>
      <c r="N316" s="601"/>
      <c r="O316" s="601"/>
      <c r="P316" s="601"/>
      <c r="Q316" s="601"/>
      <c r="R316" s="601"/>
      <c r="S316" s="601"/>
      <c r="T316" s="601"/>
      <c r="U316" s="601"/>
      <c r="V316" s="601"/>
      <c r="W316" s="601"/>
      <c r="X316" s="601"/>
      <c r="Y316" s="601"/>
      <c r="Z316" s="601"/>
    </row>
    <row r="317" spans="1:26" ht="14.25" customHeight="1" x14ac:dyDescent="0.2">
      <c r="A317" s="601"/>
      <c r="B317" s="602"/>
      <c r="C317" s="601"/>
      <c r="D317" s="601"/>
      <c r="E317" s="601"/>
      <c r="F317" s="601"/>
      <c r="G317" s="601"/>
      <c r="H317" s="601"/>
      <c r="I317" s="601"/>
      <c r="J317" s="601"/>
      <c r="K317" s="601"/>
      <c r="L317" s="601"/>
      <c r="M317" s="601"/>
      <c r="N317" s="601"/>
      <c r="O317" s="601"/>
      <c r="P317" s="601"/>
      <c r="Q317" s="601"/>
      <c r="R317" s="601"/>
      <c r="S317" s="601"/>
      <c r="T317" s="601"/>
      <c r="U317" s="601"/>
      <c r="V317" s="601"/>
      <c r="W317" s="601"/>
      <c r="X317" s="601"/>
      <c r="Y317" s="601"/>
      <c r="Z317" s="601"/>
    </row>
    <row r="318" spans="1:26" ht="14.25" customHeight="1" x14ac:dyDescent="0.2">
      <c r="A318" s="601"/>
      <c r="B318" s="602"/>
      <c r="C318" s="601"/>
      <c r="D318" s="601"/>
      <c r="E318" s="601"/>
      <c r="F318" s="601"/>
      <c r="G318" s="601"/>
      <c r="H318" s="601"/>
      <c r="I318" s="601"/>
      <c r="J318" s="601"/>
      <c r="K318" s="601"/>
      <c r="L318" s="601"/>
      <c r="M318" s="601"/>
      <c r="N318" s="601"/>
      <c r="O318" s="601"/>
      <c r="P318" s="601"/>
      <c r="Q318" s="601"/>
      <c r="R318" s="601"/>
      <c r="S318" s="601"/>
      <c r="T318" s="601"/>
      <c r="U318" s="601"/>
      <c r="V318" s="601"/>
      <c r="W318" s="601"/>
      <c r="X318" s="601"/>
      <c r="Y318" s="601"/>
      <c r="Z318" s="601"/>
    </row>
    <row r="319" spans="1:26" ht="14.25" customHeight="1" x14ac:dyDescent="0.2">
      <c r="A319" s="601"/>
      <c r="B319" s="602"/>
      <c r="C319" s="601"/>
      <c r="D319" s="601"/>
      <c r="E319" s="601"/>
      <c r="F319" s="601"/>
      <c r="G319" s="601"/>
      <c r="H319" s="601"/>
      <c r="I319" s="601"/>
      <c r="J319" s="601"/>
      <c r="K319" s="601"/>
      <c r="L319" s="601"/>
      <c r="M319" s="601"/>
      <c r="N319" s="601"/>
      <c r="O319" s="601"/>
      <c r="P319" s="601"/>
      <c r="Q319" s="601"/>
      <c r="R319" s="601"/>
      <c r="S319" s="601"/>
      <c r="T319" s="601"/>
      <c r="U319" s="601"/>
      <c r="V319" s="601"/>
      <c r="W319" s="601"/>
      <c r="X319" s="601"/>
      <c r="Y319" s="601"/>
      <c r="Z319" s="601"/>
    </row>
    <row r="320" spans="1:26" ht="14.25" customHeight="1" x14ac:dyDescent="0.2">
      <c r="A320" s="601"/>
      <c r="B320" s="602"/>
      <c r="C320" s="601"/>
      <c r="D320" s="601"/>
      <c r="E320" s="601"/>
      <c r="F320" s="601"/>
      <c r="G320" s="601"/>
      <c r="H320" s="601"/>
      <c r="I320" s="601"/>
      <c r="J320" s="601"/>
      <c r="K320" s="601"/>
      <c r="L320" s="601"/>
      <c r="M320" s="601"/>
      <c r="N320" s="601"/>
      <c r="O320" s="601"/>
      <c r="P320" s="601"/>
      <c r="Q320" s="601"/>
      <c r="R320" s="601"/>
      <c r="S320" s="601"/>
      <c r="T320" s="601"/>
      <c r="U320" s="601"/>
      <c r="V320" s="601"/>
      <c r="W320" s="601"/>
      <c r="X320" s="601"/>
      <c r="Y320" s="601"/>
      <c r="Z320" s="601"/>
    </row>
    <row r="321" spans="1:26" ht="14.25" customHeight="1" x14ac:dyDescent="0.2">
      <c r="A321" s="601"/>
      <c r="B321" s="602"/>
      <c r="C321" s="601"/>
      <c r="D321" s="601"/>
      <c r="E321" s="601"/>
      <c r="F321" s="601"/>
      <c r="G321" s="601"/>
      <c r="H321" s="601"/>
      <c r="I321" s="601"/>
      <c r="J321" s="601"/>
      <c r="K321" s="601"/>
      <c r="L321" s="601"/>
      <c r="M321" s="601"/>
      <c r="N321" s="601"/>
      <c r="O321" s="601"/>
      <c r="P321" s="601"/>
      <c r="Q321" s="601"/>
      <c r="R321" s="601"/>
      <c r="S321" s="601"/>
      <c r="T321" s="601"/>
      <c r="U321" s="601"/>
      <c r="V321" s="601"/>
      <c r="W321" s="601"/>
      <c r="X321" s="601"/>
      <c r="Y321" s="601"/>
      <c r="Z321" s="601"/>
    </row>
    <row r="322" spans="1:26" ht="14.25" customHeight="1" x14ac:dyDescent="0.2">
      <c r="A322" s="601"/>
      <c r="B322" s="602"/>
      <c r="C322" s="601"/>
      <c r="D322" s="601"/>
      <c r="E322" s="601"/>
      <c r="F322" s="601"/>
      <c r="G322" s="601"/>
      <c r="H322" s="601"/>
      <c r="I322" s="601"/>
      <c r="J322" s="601"/>
      <c r="K322" s="601"/>
      <c r="L322" s="601"/>
      <c r="M322" s="601"/>
      <c r="N322" s="601"/>
      <c r="O322" s="601"/>
      <c r="P322" s="601"/>
      <c r="Q322" s="601"/>
      <c r="R322" s="601"/>
      <c r="S322" s="601"/>
      <c r="T322" s="601"/>
      <c r="U322" s="601"/>
      <c r="V322" s="601"/>
      <c r="W322" s="601"/>
      <c r="X322" s="601"/>
      <c r="Y322" s="601"/>
      <c r="Z322" s="601"/>
    </row>
    <row r="323" spans="1:26" ht="14.25" customHeight="1" x14ac:dyDescent="0.2">
      <c r="A323" s="601"/>
      <c r="B323" s="602"/>
      <c r="C323" s="601"/>
      <c r="D323" s="601"/>
      <c r="E323" s="601"/>
      <c r="F323" s="601"/>
      <c r="G323" s="601"/>
      <c r="H323" s="601"/>
      <c r="I323" s="601"/>
      <c r="J323" s="601"/>
      <c r="K323" s="601"/>
      <c r="L323" s="601"/>
      <c r="M323" s="601"/>
      <c r="N323" s="601"/>
      <c r="O323" s="601"/>
      <c r="P323" s="601"/>
      <c r="Q323" s="601"/>
      <c r="R323" s="601"/>
      <c r="S323" s="601"/>
      <c r="T323" s="601"/>
      <c r="U323" s="601"/>
      <c r="V323" s="601"/>
      <c r="W323" s="601"/>
      <c r="X323" s="601"/>
      <c r="Y323" s="601"/>
      <c r="Z323" s="601"/>
    </row>
    <row r="324" spans="1:26" ht="14.25" customHeight="1" x14ac:dyDescent="0.2">
      <c r="A324" s="601"/>
      <c r="B324" s="602"/>
      <c r="C324" s="601"/>
      <c r="D324" s="601"/>
      <c r="E324" s="601"/>
      <c r="F324" s="601"/>
      <c r="G324" s="601"/>
      <c r="H324" s="601"/>
      <c r="I324" s="601"/>
      <c r="J324" s="601"/>
      <c r="K324" s="601"/>
      <c r="L324" s="601"/>
      <c r="M324" s="601"/>
      <c r="N324" s="601"/>
      <c r="O324" s="601"/>
      <c r="P324" s="601"/>
      <c r="Q324" s="601"/>
      <c r="R324" s="601"/>
      <c r="S324" s="601"/>
      <c r="T324" s="601"/>
      <c r="U324" s="601"/>
      <c r="V324" s="601"/>
      <c r="W324" s="601"/>
      <c r="X324" s="601"/>
      <c r="Y324" s="601"/>
      <c r="Z324" s="601"/>
    </row>
    <row r="325" spans="1:26" ht="14.25" customHeight="1" x14ac:dyDescent="0.2">
      <c r="A325" s="601"/>
      <c r="B325" s="602"/>
      <c r="C325" s="601"/>
      <c r="D325" s="601"/>
      <c r="E325" s="601"/>
      <c r="F325" s="601"/>
      <c r="G325" s="601"/>
      <c r="H325" s="601"/>
      <c r="I325" s="601"/>
      <c r="J325" s="601"/>
      <c r="K325" s="601"/>
      <c r="L325" s="601"/>
      <c r="M325" s="601"/>
      <c r="N325" s="601"/>
      <c r="O325" s="601"/>
      <c r="P325" s="601"/>
      <c r="Q325" s="601"/>
      <c r="R325" s="601"/>
      <c r="S325" s="601"/>
      <c r="T325" s="601"/>
      <c r="U325" s="601"/>
      <c r="V325" s="601"/>
      <c r="W325" s="601"/>
      <c r="X325" s="601"/>
      <c r="Y325" s="601"/>
      <c r="Z325" s="601"/>
    </row>
    <row r="326" spans="1:26" ht="14.25" customHeight="1" x14ac:dyDescent="0.2">
      <c r="A326" s="601"/>
      <c r="B326" s="602"/>
      <c r="C326" s="601"/>
      <c r="D326" s="601"/>
      <c r="E326" s="601"/>
      <c r="F326" s="601"/>
      <c r="G326" s="601"/>
      <c r="H326" s="601"/>
      <c r="I326" s="601"/>
      <c r="J326" s="601"/>
      <c r="K326" s="601"/>
      <c r="L326" s="601"/>
      <c r="M326" s="601"/>
      <c r="N326" s="601"/>
      <c r="O326" s="601"/>
      <c r="P326" s="601"/>
      <c r="Q326" s="601"/>
      <c r="R326" s="601"/>
      <c r="S326" s="601"/>
      <c r="T326" s="601"/>
      <c r="U326" s="601"/>
      <c r="V326" s="601"/>
      <c r="W326" s="601"/>
      <c r="X326" s="601"/>
      <c r="Y326" s="601"/>
      <c r="Z326" s="601"/>
    </row>
    <row r="327" spans="1:26" ht="14.25" customHeight="1" x14ac:dyDescent="0.2">
      <c r="A327" s="601"/>
      <c r="B327" s="602"/>
      <c r="C327" s="601"/>
      <c r="D327" s="601"/>
      <c r="E327" s="601"/>
      <c r="F327" s="601"/>
      <c r="G327" s="601"/>
      <c r="H327" s="601"/>
      <c r="I327" s="601"/>
      <c r="J327" s="601"/>
      <c r="K327" s="601"/>
      <c r="L327" s="601"/>
      <c r="M327" s="601"/>
      <c r="N327" s="601"/>
      <c r="O327" s="601"/>
      <c r="P327" s="601"/>
      <c r="Q327" s="601"/>
      <c r="R327" s="601"/>
      <c r="S327" s="601"/>
      <c r="T327" s="601"/>
      <c r="U327" s="601"/>
      <c r="V327" s="601"/>
      <c r="W327" s="601"/>
      <c r="X327" s="601"/>
      <c r="Y327" s="601"/>
      <c r="Z327" s="601"/>
    </row>
    <row r="328" spans="1:26" ht="14.25" customHeight="1" x14ac:dyDescent="0.2">
      <c r="A328" s="601"/>
      <c r="B328" s="602"/>
      <c r="C328" s="601"/>
      <c r="D328" s="601"/>
      <c r="E328" s="601"/>
      <c r="F328" s="601"/>
      <c r="G328" s="601"/>
      <c r="H328" s="601"/>
      <c r="I328" s="601"/>
      <c r="J328" s="601"/>
      <c r="K328" s="601"/>
      <c r="L328" s="601"/>
      <c r="M328" s="601"/>
      <c r="N328" s="601"/>
      <c r="O328" s="601"/>
      <c r="P328" s="601"/>
      <c r="Q328" s="601"/>
      <c r="R328" s="601"/>
      <c r="S328" s="601"/>
      <c r="T328" s="601"/>
      <c r="U328" s="601"/>
      <c r="V328" s="601"/>
      <c r="W328" s="601"/>
      <c r="X328" s="601"/>
      <c r="Y328" s="601"/>
      <c r="Z328" s="601"/>
    </row>
    <row r="329" spans="1:26" ht="14.25" customHeight="1" x14ac:dyDescent="0.2">
      <c r="A329" s="601"/>
      <c r="B329" s="602"/>
      <c r="C329" s="601"/>
      <c r="D329" s="601"/>
      <c r="E329" s="601"/>
      <c r="F329" s="601"/>
      <c r="G329" s="601"/>
      <c r="H329" s="601"/>
      <c r="I329" s="601"/>
      <c r="J329" s="601"/>
      <c r="K329" s="601"/>
      <c r="L329" s="601"/>
      <c r="M329" s="601"/>
      <c r="N329" s="601"/>
      <c r="O329" s="601"/>
      <c r="P329" s="601"/>
      <c r="Q329" s="601"/>
      <c r="R329" s="601"/>
      <c r="S329" s="601"/>
      <c r="T329" s="601"/>
      <c r="U329" s="601"/>
      <c r="V329" s="601"/>
      <c r="W329" s="601"/>
      <c r="X329" s="601"/>
      <c r="Y329" s="601"/>
      <c r="Z329" s="601"/>
    </row>
    <row r="330" spans="1:26" ht="14.25" customHeight="1" x14ac:dyDescent="0.2">
      <c r="A330" s="601"/>
      <c r="B330" s="602"/>
      <c r="C330" s="601"/>
      <c r="D330" s="601"/>
      <c r="E330" s="601"/>
      <c r="F330" s="601"/>
      <c r="G330" s="601"/>
      <c r="H330" s="601"/>
      <c r="I330" s="601"/>
      <c r="J330" s="601"/>
      <c r="K330" s="601"/>
      <c r="L330" s="601"/>
      <c r="M330" s="601"/>
      <c r="N330" s="601"/>
      <c r="O330" s="601"/>
      <c r="P330" s="601"/>
      <c r="Q330" s="601"/>
      <c r="R330" s="601"/>
      <c r="S330" s="601"/>
      <c r="T330" s="601"/>
      <c r="U330" s="601"/>
      <c r="V330" s="601"/>
      <c r="W330" s="601"/>
      <c r="X330" s="601"/>
      <c r="Y330" s="601"/>
      <c r="Z330" s="601"/>
    </row>
    <row r="331" spans="1:26" ht="14.25" customHeight="1" x14ac:dyDescent="0.2">
      <c r="A331" s="601"/>
      <c r="B331" s="602"/>
      <c r="C331" s="601"/>
      <c r="D331" s="601"/>
      <c r="E331" s="601"/>
      <c r="F331" s="601"/>
      <c r="G331" s="601"/>
      <c r="H331" s="601"/>
      <c r="I331" s="601"/>
      <c r="J331" s="601"/>
      <c r="K331" s="601"/>
      <c r="L331" s="601"/>
      <c r="M331" s="601"/>
      <c r="N331" s="601"/>
      <c r="O331" s="601"/>
      <c r="P331" s="601"/>
      <c r="Q331" s="601"/>
      <c r="R331" s="601"/>
      <c r="S331" s="601"/>
      <c r="T331" s="601"/>
      <c r="U331" s="601"/>
      <c r="V331" s="601"/>
      <c r="W331" s="601"/>
      <c r="X331" s="601"/>
      <c r="Y331" s="601"/>
      <c r="Z331" s="601"/>
    </row>
    <row r="332" spans="1:26" ht="14.25" customHeight="1" x14ac:dyDescent="0.2">
      <c r="A332" s="601"/>
      <c r="B332" s="602"/>
      <c r="C332" s="601"/>
      <c r="D332" s="601"/>
      <c r="E332" s="601"/>
      <c r="F332" s="601"/>
      <c r="G332" s="601"/>
      <c r="H332" s="601"/>
      <c r="I332" s="601"/>
      <c r="J332" s="601"/>
      <c r="K332" s="601"/>
      <c r="L332" s="601"/>
      <c r="M332" s="601"/>
      <c r="N332" s="601"/>
      <c r="O332" s="601"/>
      <c r="P332" s="601"/>
      <c r="Q332" s="601"/>
      <c r="R332" s="601"/>
      <c r="S332" s="601"/>
      <c r="T332" s="601"/>
      <c r="U332" s="601"/>
      <c r="V332" s="601"/>
      <c r="W332" s="601"/>
      <c r="X332" s="601"/>
      <c r="Y332" s="601"/>
      <c r="Z332" s="601"/>
    </row>
    <row r="333" spans="1:26" ht="14.25" customHeight="1" x14ac:dyDescent="0.2">
      <c r="A333" s="601"/>
      <c r="B333" s="602"/>
      <c r="C333" s="601"/>
      <c r="D333" s="601"/>
      <c r="E333" s="601"/>
      <c r="F333" s="601"/>
      <c r="G333" s="601"/>
      <c r="H333" s="601"/>
      <c r="I333" s="601"/>
      <c r="J333" s="601"/>
      <c r="K333" s="601"/>
      <c r="L333" s="601"/>
      <c r="M333" s="601"/>
      <c r="N333" s="601"/>
      <c r="O333" s="601"/>
      <c r="P333" s="601"/>
      <c r="Q333" s="601"/>
      <c r="R333" s="601"/>
      <c r="S333" s="601"/>
      <c r="T333" s="601"/>
      <c r="U333" s="601"/>
      <c r="V333" s="601"/>
      <c r="W333" s="601"/>
      <c r="X333" s="601"/>
      <c r="Y333" s="601"/>
      <c r="Z333" s="601"/>
    </row>
    <row r="334" spans="1:26" ht="14.25" customHeight="1" x14ac:dyDescent="0.2">
      <c r="A334" s="601"/>
      <c r="B334" s="602"/>
      <c r="C334" s="601"/>
      <c r="D334" s="601"/>
      <c r="E334" s="601"/>
      <c r="F334" s="601"/>
      <c r="G334" s="601"/>
      <c r="H334" s="601"/>
      <c r="I334" s="601"/>
      <c r="J334" s="601"/>
      <c r="K334" s="601"/>
      <c r="L334" s="601"/>
      <c r="M334" s="601"/>
      <c r="N334" s="601"/>
      <c r="O334" s="601"/>
      <c r="P334" s="601"/>
      <c r="Q334" s="601"/>
      <c r="R334" s="601"/>
      <c r="S334" s="601"/>
      <c r="T334" s="601"/>
      <c r="U334" s="601"/>
      <c r="V334" s="601"/>
      <c r="W334" s="601"/>
      <c r="X334" s="601"/>
      <c r="Y334" s="601"/>
      <c r="Z334" s="601"/>
    </row>
    <row r="335" spans="1:26" ht="14.25" customHeight="1" x14ac:dyDescent="0.2">
      <c r="A335" s="601"/>
      <c r="B335" s="602"/>
      <c r="C335" s="601"/>
      <c r="D335" s="601"/>
      <c r="E335" s="601"/>
      <c r="F335" s="601"/>
      <c r="G335" s="601"/>
      <c r="H335" s="601"/>
      <c r="I335" s="601"/>
      <c r="J335" s="601"/>
      <c r="K335" s="601"/>
      <c r="L335" s="601"/>
      <c r="M335" s="601"/>
      <c r="N335" s="601"/>
      <c r="O335" s="601"/>
      <c r="P335" s="601"/>
      <c r="Q335" s="601"/>
      <c r="R335" s="601"/>
      <c r="S335" s="601"/>
      <c r="T335" s="601"/>
      <c r="U335" s="601"/>
      <c r="V335" s="601"/>
      <c r="W335" s="601"/>
      <c r="X335" s="601"/>
      <c r="Y335" s="601"/>
      <c r="Z335" s="601"/>
    </row>
    <row r="336" spans="1:26" ht="14.25" customHeight="1" x14ac:dyDescent="0.2">
      <c r="A336" s="601"/>
      <c r="B336" s="602"/>
      <c r="C336" s="601"/>
      <c r="D336" s="601"/>
      <c r="E336" s="601"/>
      <c r="F336" s="601"/>
      <c r="G336" s="601"/>
      <c r="H336" s="601"/>
      <c r="I336" s="601"/>
      <c r="J336" s="601"/>
      <c r="K336" s="601"/>
      <c r="L336" s="601"/>
      <c r="M336" s="601"/>
      <c r="N336" s="601"/>
      <c r="O336" s="601"/>
      <c r="P336" s="601"/>
      <c r="Q336" s="601"/>
      <c r="R336" s="601"/>
      <c r="S336" s="601"/>
      <c r="T336" s="601"/>
      <c r="U336" s="601"/>
      <c r="V336" s="601"/>
      <c r="W336" s="601"/>
      <c r="X336" s="601"/>
      <c r="Y336" s="601"/>
      <c r="Z336" s="601"/>
    </row>
    <row r="337" spans="1:26" ht="14.25" customHeight="1" x14ac:dyDescent="0.2">
      <c r="A337" s="601"/>
      <c r="B337" s="602"/>
      <c r="C337" s="601"/>
      <c r="D337" s="601"/>
      <c r="E337" s="601"/>
      <c r="F337" s="601"/>
      <c r="G337" s="601"/>
      <c r="H337" s="601"/>
      <c r="I337" s="601"/>
      <c r="J337" s="601"/>
      <c r="K337" s="601"/>
      <c r="L337" s="601"/>
      <c r="M337" s="601"/>
      <c r="N337" s="601"/>
      <c r="O337" s="601"/>
      <c r="P337" s="601"/>
      <c r="Q337" s="601"/>
      <c r="R337" s="601"/>
      <c r="S337" s="601"/>
      <c r="T337" s="601"/>
      <c r="U337" s="601"/>
      <c r="V337" s="601"/>
      <c r="W337" s="601"/>
      <c r="X337" s="601"/>
      <c r="Y337" s="601"/>
      <c r="Z337" s="601"/>
    </row>
    <row r="338" spans="1:26" ht="14.25" customHeight="1" x14ac:dyDescent="0.2">
      <c r="A338" s="601"/>
      <c r="B338" s="602"/>
      <c r="C338" s="601"/>
      <c r="D338" s="601"/>
      <c r="E338" s="601"/>
      <c r="F338" s="601"/>
      <c r="G338" s="601"/>
      <c r="H338" s="601"/>
      <c r="I338" s="601"/>
      <c r="J338" s="601"/>
      <c r="K338" s="601"/>
      <c r="L338" s="601"/>
      <c r="M338" s="601"/>
      <c r="N338" s="601"/>
      <c r="O338" s="601"/>
      <c r="P338" s="601"/>
      <c r="Q338" s="601"/>
      <c r="R338" s="601"/>
      <c r="S338" s="601"/>
      <c r="T338" s="601"/>
      <c r="U338" s="601"/>
      <c r="V338" s="601"/>
      <c r="W338" s="601"/>
      <c r="X338" s="601"/>
      <c r="Y338" s="601"/>
      <c r="Z338" s="601"/>
    </row>
    <row r="339" spans="1:26" ht="14.25" customHeight="1" x14ac:dyDescent="0.2">
      <c r="A339" s="601"/>
      <c r="B339" s="602"/>
      <c r="C339" s="601"/>
      <c r="D339" s="601"/>
      <c r="E339" s="601"/>
      <c r="F339" s="601"/>
      <c r="G339" s="601"/>
      <c r="H339" s="601"/>
      <c r="I339" s="601"/>
      <c r="J339" s="601"/>
      <c r="K339" s="601"/>
      <c r="L339" s="601"/>
      <c r="M339" s="601"/>
      <c r="N339" s="601"/>
      <c r="O339" s="601"/>
      <c r="P339" s="601"/>
      <c r="Q339" s="601"/>
      <c r="R339" s="601"/>
      <c r="S339" s="601"/>
      <c r="T339" s="601"/>
      <c r="U339" s="601"/>
      <c r="V339" s="601"/>
      <c r="W339" s="601"/>
      <c r="X339" s="601"/>
      <c r="Y339" s="601"/>
      <c r="Z339" s="601"/>
    </row>
    <row r="340" spans="1:26" ht="14.25" customHeight="1" x14ac:dyDescent="0.2">
      <c r="A340" s="601"/>
      <c r="B340" s="602"/>
      <c r="C340" s="601"/>
      <c r="D340" s="601"/>
      <c r="E340" s="601"/>
      <c r="F340" s="601"/>
      <c r="G340" s="601"/>
      <c r="H340" s="601"/>
      <c r="I340" s="601"/>
      <c r="J340" s="601"/>
      <c r="K340" s="601"/>
      <c r="L340" s="601"/>
      <c r="M340" s="601"/>
      <c r="N340" s="601"/>
      <c r="O340" s="601"/>
      <c r="P340" s="601"/>
      <c r="Q340" s="601"/>
      <c r="R340" s="601"/>
      <c r="S340" s="601"/>
      <c r="T340" s="601"/>
      <c r="U340" s="601"/>
      <c r="V340" s="601"/>
      <c r="W340" s="601"/>
      <c r="X340" s="601"/>
      <c r="Y340" s="601"/>
      <c r="Z340" s="601"/>
    </row>
    <row r="341" spans="1:26" ht="14.25" customHeight="1" x14ac:dyDescent="0.2">
      <c r="A341" s="601"/>
      <c r="B341" s="602"/>
      <c r="C341" s="601"/>
      <c r="D341" s="601"/>
      <c r="E341" s="601"/>
      <c r="F341" s="601"/>
      <c r="G341" s="601"/>
      <c r="H341" s="601"/>
      <c r="I341" s="601"/>
      <c r="J341" s="601"/>
      <c r="K341" s="601"/>
      <c r="L341" s="601"/>
      <c r="M341" s="601"/>
      <c r="N341" s="601"/>
      <c r="O341" s="601"/>
      <c r="P341" s="601"/>
      <c r="Q341" s="601"/>
      <c r="R341" s="601"/>
      <c r="S341" s="601"/>
      <c r="T341" s="601"/>
      <c r="U341" s="601"/>
      <c r="V341" s="601"/>
      <c r="W341" s="601"/>
      <c r="X341" s="601"/>
      <c r="Y341" s="601"/>
      <c r="Z341" s="601"/>
    </row>
    <row r="342" spans="1:26" ht="14.25" customHeight="1" x14ac:dyDescent="0.2">
      <c r="A342" s="601"/>
      <c r="B342" s="602"/>
      <c r="C342" s="601"/>
      <c r="D342" s="601"/>
      <c r="E342" s="601"/>
      <c r="F342" s="601"/>
      <c r="G342" s="601"/>
      <c r="H342" s="601"/>
      <c r="I342" s="601"/>
      <c r="J342" s="601"/>
      <c r="K342" s="601"/>
      <c r="L342" s="601"/>
      <c r="M342" s="601"/>
      <c r="N342" s="601"/>
      <c r="O342" s="601"/>
      <c r="P342" s="601"/>
      <c r="Q342" s="601"/>
      <c r="R342" s="601"/>
      <c r="S342" s="601"/>
      <c r="T342" s="601"/>
      <c r="U342" s="601"/>
      <c r="V342" s="601"/>
      <c r="W342" s="601"/>
      <c r="X342" s="601"/>
      <c r="Y342" s="601"/>
      <c r="Z342" s="601"/>
    </row>
    <row r="343" spans="1:26" ht="14.25" customHeight="1" x14ac:dyDescent="0.2">
      <c r="A343" s="601"/>
      <c r="B343" s="602"/>
      <c r="C343" s="601"/>
      <c r="D343" s="601"/>
      <c r="E343" s="601"/>
      <c r="F343" s="601"/>
      <c r="G343" s="601"/>
      <c r="H343" s="601"/>
      <c r="I343" s="601"/>
      <c r="J343" s="601"/>
      <c r="K343" s="601"/>
      <c r="L343" s="601"/>
      <c r="M343" s="601"/>
      <c r="N343" s="601"/>
      <c r="O343" s="601"/>
      <c r="P343" s="601"/>
      <c r="Q343" s="601"/>
      <c r="R343" s="601"/>
      <c r="S343" s="601"/>
      <c r="T343" s="601"/>
      <c r="U343" s="601"/>
      <c r="V343" s="601"/>
      <c r="W343" s="601"/>
      <c r="X343" s="601"/>
      <c r="Y343" s="601"/>
      <c r="Z343" s="601"/>
    </row>
    <row r="344" spans="1:26" ht="14.25" customHeight="1" x14ac:dyDescent="0.2">
      <c r="A344" s="601"/>
      <c r="B344" s="602"/>
      <c r="C344" s="601"/>
      <c r="D344" s="601"/>
      <c r="E344" s="601"/>
      <c r="F344" s="601"/>
      <c r="G344" s="601"/>
      <c r="H344" s="601"/>
      <c r="I344" s="601"/>
      <c r="J344" s="601"/>
      <c r="K344" s="601"/>
      <c r="L344" s="601"/>
      <c r="M344" s="601"/>
      <c r="N344" s="601"/>
      <c r="O344" s="601"/>
      <c r="P344" s="601"/>
      <c r="Q344" s="601"/>
      <c r="R344" s="601"/>
      <c r="S344" s="601"/>
      <c r="T344" s="601"/>
      <c r="U344" s="601"/>
      <c r="V344" s="601"/>
      <c r="W344" s="601"/>
      <c r="X344" s="601"/>
      <c r="Y344" s="601"/>
      <c r="Z344" s="601"/>
    </row>
    <row r="345" spans="1:26" ht="14.25" customHeight="1" x14ac:dyDescent="0.2">
      <c r="A345" s="601"/>
      <c r="B345" s="602"/>
      <c r="C345" s="601"/>
      <c r="D345" s="601"/>
      <c r="E345" s="601"/>
      <c r="F345" s="601"/>
      <c r="G345" s="601"/>
      <c r="H345" s="601"/>
      <c r="I345" s="601"/>
      <c r="J345" s="601"/>
      <c r="K345" s="601"/>
      <c r="L345" s="601"/>
      <c r="M345" s="601"/>
      <c r="N345" s="601"/>
      <c r="O345" s="601"/>
      <c r="P345" s="601"/>
      <c r="Q345" s="601"/>
      <c r="R345" s="601"/>
      <c r="S345" s="601"/>
      <c r="T345" s="601"/>
      <c r="U345" s="601"/>
      <c r="V345" s="601"/>
      <c r="W345" s="601"/>
      <c r="X345" s="601"/>
      <c r="Y345" s="601"/>
      <c r="Z345" s="601"/>
    </row>
    <row r="346" spans="1:26" ht="14.25" customHeight="1" x14ac:dyDescent="0.2">
      <c r="A346" s="601"/>
      <c r="B346" s="602"/>
      <c r="C346" s="601"/>
      <c r="D346" s="601"/>
      <c r="E346" s="601"/>
      <c r="F346" s="601"/>
      <c r="G346" s="601"/>
      <c r="H346" s="601"/>
      <c r="I346" s="601"/>
      <c r="J346" s="601"/>
      <c r="K346" s="601"/>
      <c r="L346" s="601"/>
      <c r="M346" s="601"/>
      <c r="N346" s="601"/>
      <c r="O346" s="601"/>
      <c r="P346" s="601"/>
      <c r="Q346" s="601"/>
      <c r="R346" s="601"/>
      <c r="S346" s="601"/>
      <c r="T346" s="601"/>
      <c r="U346" s="601"/>
      <c r="V346" s="601"/>
      <c r="W346" s="601"/>
      <c r="X346" s="601"/>
      <c r="Y346" s="601"/>
      <c r="Z346" s="601"/>
    </row>
    <row r="347" spans="1:26" ht="14.25" customHeight="1" x14ac:dyDescent="0.2">
      <c r="A347" s="601"/>
      <c r="B347" s="602"/>
      <c r="C347" s="601"/>
      <c r="D347" s="601"/>
      <c r="E347" s="601"/>
      <c r="F347" s="601"/>
      <c r="G347" s="601"/>
      <c r="H347" s="601"/>
      <c r="I347" s="601"/>
      <c r="J347" s="601"/>
      <c r="K347" s="601"/>
      <c r="L347" s="601"/>
      <c r="M347" s="601"/>
      <c r="N347" s="601"/>
      <c r="O347" s="601"/>
      <c r="P347" s="601"/>
      <c r="Q347" s="601"/>
      <c r="R347" s="601"/>
      <c r="S347" s="601"/>
      <c r="T347" s="601"/>
      <c r="U347" s="601"/>
      <c r="V347" s="601"/>
      <c r="W347" s="601"/>
      <c r="X347" s="601"/>
      <c r="Y347" s="601"/>
      <c r="Z347" s="601"/>
    </row>
    <row r="348" spans="1:26" ht="14.25" customHeight="1" x14ac:dyDescent="0.2">
      <c r="A348" s="601"/>
      <c r="B348" s="602"/>
      <c r="C348" s="601"/>
      <c r="D348" s="601"/>
      <c r="E348" s="601"/>
      <c r="F348" s="601"/>
      <c r="G348" s="601"/>
      <c r="H348" s="601"/>
      <c r="I348" s="601"/>
      <c r="J348" s="601"/>
      <c r="K348" s="601"/>
      <c r="L348" s="601"/>
      <c r="M348" s="601"/>
      <c r="N348" s="601"/>
      <c r="O348" s="601"/>
      <c r="P348" s="601"/>
      <c r="Q348" s="601"/>
      <c r="R348" s="601"/>
      <c r="S348" s="601"/>
      <c r="T348" s="601"/>
      <c r="U348" s="601"/>
      <c r="V348" s="601"/>
      <c r="W348" s="601"/>
      <c r="X348" s="601"/>
      <c r="Y348" s="601"/>
      <c r="Z348" s="601"/>
    </row>
    <row r="349" spans="1:26" ht="14.25" customHeight="1" x14ac:dyDescent="0.2">
      <c r="A349" s="601"/>
      <c r="B349" s="602"/>
      <c r="C349" s="601"/>
      <c r="D349" s="601"/>
      <c r="E349" s="601"/>
      <c r="F349" s="601"/>
      <c r="G349" s="601"/>
      <c r="H349" s="601"/>
      <c r="I349" s="601"/>
      <c r="J349" s="601"/>
      <c r="K349" s="601"/>
      <c r="L349" s="601"/>
      <c r="M349" s="601"/>
      <c r="N349" s="601"/>
      <c r="O349" s="601"/>
      <c r="P349" s="601"/>
      <c r="Q349" s="601"/>
      <c r="R349" s="601"/>
      <c r="S349" s="601"/>
      <c r="T349" s="601"/>
      <c r="U349" s="601"/>
      <c r="V349" s="601"/>
      <c r="W349" s="601"/>
      <c r="X349" s="601"/>
      <c r="Y349" s="601"/>
      <c r="Z349" s="601"/>
    </row>
    <row r="350" spans="1:26" ht="14.25" customHeight="1" x14ac:dyDescent="0.2">
      <c r="A350" s="601"/>
      <c r="B350" s="602"/>
      <c r="C350" s="601"/>
      <c r="D350" s="601"/>
      <c r="E350" s="601"/>
      <c r="F350" s="601"/>
      <c r="G350" s="601"/>
      <c r="H350" s="601"/>
      <c r="I350" s="601"/>
      <c r="J350" s="601"/>
      <c r="K350" s="601"/>
      <c r="L350" s="601"/>
      <c r="M350" s="601"/>
      <c r="N350" s="601"/>
      <c r="O350" s="601"/>
      <c r="P350" s="601"/>
      <c r="Q350" s="601"/>
      <c r="R350" s="601"/>
      <c r="S350" s="601"/>
      <c r="T350" s="601"/>
      <c r="U350" s="601"/>
      <c r="V350" s="601"/>
      <c r="W350" s="601"/>
      <c r="X350" s="601"/>
      <c r="Y350" s="601"/>
      <c r="Z350" s="601"/>
    </row>
    <row r="351" spans="1:26" ht="14.25" customHeight="1" x14ac:dyDescent="0.2">
      <c r="A351" s="601"/>
      <c r="B351" s="602"/>
      <c r="C351" s="601"/>
      <c r="D351" s="601"/>
      <c r="E351" s="601"/>
      <c r="F351" s="601"/>
      <c r="G351" s="601"/>
      <c r="H351" s="601"/>
      <c r="I351" s="601"/>
      <c r="J351" s="601"/>
      <c r="K351" s="601"/>
      <c r="L351" s="601"/>
      <c r="M351" s="601"/>
      <c r="N351" s="601"/>
      <c r="O351" s="601"/>
      <c r="P351" s="601"/>
      <c r="Q351" s="601"/>
      <c r="R351" s="601"/>
      <c r="S351" s="601"/>
      <c r="T351" s="601"/>
      <c r="U351" s="601"/>
      <c r="V351" s="601"/>
      <c r="W351" s="601"/>
      <c r="X351" s="601"/>
      <c r="Y351" s="601"/>
      <c r="Z351" s="601"/>
    </row>
    <row r="352" spans="1:26" ht="14.25" customHeight="1" x14ac:dyDescent="0.2">
      <c r="A352" s="601"/>
      <c r="B352" s="602"/>
      <c r="C352" s="601"/>
      <c r="D352" s="601"/>
      <c r="E352" s="601"/>
      <c r="F352" s="601"/>
      <c r="G352" s="601"/>
      <c r="H352" s="601"/>
      <c r="I352" s="601"/>
      <c r="J352" s="601"/>
      <c r="K352" s="601"/>
      <c r="L352" s="601"/>
      <c r="M352" s="601"/>
      <c r="N352" s="601"/>
      <c r="O352" s="601"/>
      <c r="P352" s="601"/>
      <c r="Q352" s="601"/>
      <c r="R352" s="601"/>
      <c r="S352" s="601"/>
      <c r="T352" s="601"/>
      <c r="U352" s="601"/>
      <c r="V352" s="601"/>
      <c r="W352" s="601"/>
      <c r="X352" s="601"/>
      <c r="Y352" s="601"/>
      <c r="Z352" s="601"/>
    </row>
    <row r="353" spans="1:26" ht="14.25" customHeight="1" x14ac:dyDescent="0.2">
      <c r="A353" s="601"/>
      <c r="B353" s="602"/>
      <c r="C353" s="601"/>
      <c r="D353" s="601"/>
      <c r="E353" s="601"/>
      <c r="F353" s="601"/>
      <c r="G353" s="601"/>
      <c r="H353" s="601"/>
      <c r="I353" s="601"/>
      <c r="J353" s="601"/>
      <c r="K353" s="601"/>
      <c r="L353" s="601"/>
      <c r="M353" s="601"/>
      <c r="N353" s="601"/>
      <c r="O353" s="601"/>
      <c r="P353" s="601"/>
      <c r="Q353" s="601"/>
      <c r="R353" s="601"/>
      <c r="S353" s="601"/>
      <c r="T353" s="601"/>
      <c r="U353" s="601"/>
      <c r="V353" s="601"/>
      <c r="W353" s="601"/>
      <c r="X353" s="601"/>
      <c r="Y353" s="601"/>
      <c r="Z353" s="601"/>
    </row>
    <row r="354" spans="1:26" ht="14.25" customHeight="1" x14ac:dyDescent="0.2">
      <c r="A354" s="601"/>
      <c r="B354" s="602"/>
      <c r="C354" s="601"/>
      <c r="D354" s="601"/>
      <c r="E354" s="601"/>
      <c r="F354" s="601"/>
      <c r="G354" s="601"/>
      <c r="H354" s="601"/>
      <c r="I354" s="601"/>
      <c r="J354" s="601"/>
      <c r="K354" s="601"/>
      <c r="L354" s="601"/>
      <c r="M354" s="601"/>
      <c r="N354" s="601"/>
      <c r="O354" s="601"/>
      <c r="P354" s="601"/>
      <c r="Q354" s="601"/>
      <c r="R354" s="601"/>
      <c r="S354" s="601"/>
      <c r="T354" s="601"/>
      <c r="U354" s="601"/>
      <c r="V354" s="601"/>
      <c r="W354" s="601"/>
      <c r="X354" s="601"/>
      <c r="Y354" s="601"/>
      <c r="Z354" s="601"/>
    </row>
    <row r="355" spans="1:26" ht="14.25" customHeight="1" x14ac:dyDescent="0.2">
      <c r="A355" s="601"/>
      <c r="B355" s="602"/>
      <c r="C355" s="601"/>
      <c r="D355" s="601"/>
      <c r="E355" s="601"/>
      <c r="F355" s="601"/>
      <c r="G355" s="601"/>
      <c r="H355" s="601"/>
      <c r="I355" s="601"/>
      <c r="J355" s="601"/>
      <c r="K355" s="601"/>
      <c r="L355" s="601"/>
      <c r="M355" s="601"/>
      <c r="N355" s="601"/>
      <c r="O355" s="601"/>
      <c r="P355" s="601"/>
      <c r="Q355" s="601"/>
      <c r="R355" s="601"/>
      <c r="S355" s="601"/>
      <c r="T355" s="601"/>
      <c r="U355" s="601"/>
      <c r="V355" s="601"/>
      <c r="W355" s="601"/>
      <c r="X355" s="601"/>
      <c r="Y355" s="601"/>
      <c r="Z355" s="601"/>
    </row>
    <row r="356" spans="1:26" ht="14.25" customHeight="1" x14ac:dyDescent="0.2">
      <c r="A356" s="601"/>
      <c r="B356" s="602"/>
      <c r="C356" s="601"/>
      <c r="D356" s="601"/>
      <c r="E356" s="601"/>
      <c r="F356" s="601"/>
      <c r="G356" s="601"/>
      <c r="H356" s="601"/>
      <c r="I356" s="601"/>
      <c r="J356" s="601"/>
      <c r="K356" s="601"/>
      <c r="L356" s="601"/>
      <c r="M356" s="601"/>
      <c r="N356" s="601"/>
      <c r="O356" s="601"/>
      <c r="P356" s="601"/>
      <c r="Q356" s="601"/>
      <c r="R356" s="601"/>
      <c r="S356" s="601"/>
      <c r="T356" s="601"/>
      <c r="U356" s="601"/>
      <c r="V356" s="601"/>
      <c r="W356" s="601"/>
      <c r="X356" s="601"/>
      <c r="Y356" s="601"/>
      <c r="Z356" s="601"/>
    </row>
    <row r="357" spans="1:26" ht="14.25" customHeight="1" x14ac:dyDescent="0.2">
      <c r="A357" s="601"/>
      <c r="B357" s="602"/>
      <c r="C357" s="601"/>
      <c r="D357" s="601"/>
      <c r="E357" s="601"/>
      <c r="F357" s="601"/>
      <c r="G357" s="601"/>
      <c r="H357" s="601"/>
      <c r="I357" s="601"/>
      <c r="J357" s="601"/>
      <c r="K357" s="601"/>
      <c r="L357" s="601"/>
      <c r="M357" s="601"/>
      <c r="N357" s="601"/>
      <c r="O357" s="601"/>
      <c r="P357" s="601"/>
      <c r="Q357" s="601"/>
      <c r="R357" s="601"/>
      <c r="S357" s="601"/>
      <c r="T357" s="601"/>
      <c r="U357" s="601"/>
      <c r="V357" s="601"/>
      <c r="W357" s="601"/>
      <c r="X357" s="601"/>
      <c r="Y357" s="601"/>
      <c r="Z357" s="601"/>
    </row>
    <row r="358" spans="1:26" ht="14.25" customHeight="1" x14ac:dyDescent="0.2">
      <c r="A358" s="601"/>
      <c r="B358" s="602"/>
      <c r="C358" s="601"/>
      <c r="D358" s="601"/>
      <c r="E358" s="601"/>
      <c r="F358" s="601"/>
      <c r="G358" s="601"/>
      <c r="H358" s="601"/>
      <c r="I358" s="601"/>
      <c r="J358" s="601"/>
      <c r="K358" s="601"/>
      <c r="L358" s="601"/>
      <c r="M358" s="601"/>
      <c r="N358" s="601"/>
      <c r="O358" s="601"/>
      <c r="P358" s="601"/>
      <c r="Q358" s="601"/>
      <c r="R358" s="601"/>
      <c r="S358" s="601"/>
      <c r="T358" s="601"/>
      <c r="U358" s="601"/>
      <c r="V358" s="601"/>
      <c r="W358" s="601"/>
      <c r="X358" s="601"/>
      <c r="Y358" s="601"/>
      <c r="Z358" s="601"/>
    </row>
    <row r="359" spans="1:26" ht="14.25" customHeight="1" x14ac:dyDescent="0.2">
      <c r="A359" s="601"/>
      <c r="B359" s="602"/>
      <c r="C359" s="601"/>
      <c r="D359" s="601"/>
      <c r="E359" s="601"/>
      <c r="F359" s="601"/>
      <c r="G359" s="601"/>
      <c r="H359" s="601"/>
      <c r="I359" s="601"/>
      <c r="J359" s="601"/>
      <c r="K359" s="601"/>
      <c r="L359" s="601"/>
      <c r="M359" s="601"/>
      <c r="N359" s="601"/>
      <c r="O359" s="601"/>
      <c r="P359" s="601"/>
      <c r="Q359" s="601"/>
      <c r="R359" s="601"/>
      <c r="S359" s="601"/>
      <c r="T359" s="601"/>
      <c r="U359" s="601"/>
      <c r="V359" s="601"/>
      <c r="W359" s="601"/>
      <c r="X359" s="601"/>
      <c r="Y359" s="601"/>
      <c r="Z359" s="601"/>
    </row>
    <row r="360" spans="1:26" ht="14.25" customHeight="1" x14ac:dyDescent="0.2">
      <c r="A360" s="601"/>
      <c r="B360" s="602"/>
      <c r="C360" s="601"/>
      <c r="D360" s="601"/>
      <c r="E360" s="601"/>
      <c r="F360" s="601"/>
      <c r="G360" s="601"/>
      <c r="H360" s="601"/>
      <c r="I360" s="601"/>
      <c r="J360" s="601"/>
      <c r="K360" s="601"/>
      <c r="L360" s="601"/>
      <c r="M360" s="601"/>
      <c r="N360" s="601"/>
      <c r="O360" s="601"/>
      <c r="P360" s="601"/>
      <c r="Q360" s="601"/>
      <c r="R360" s="601"/>
      <c r="S360" s="601"/>
      <c r="T360" s="601"/>
      <c r="U360" s="601"/>
      <c r="V360" s="601"/>
      <c r="W360" s="601"/>
      <c r="X360" s="601"/>
      <c r="Y360" s="601"/>
      <c r="Z360" s="601"/>
    </row>
    <row r="361" spans="1:26" ht="14.25" customHeight="1" x14ac:dyDescent="0.2">
      <c r="A361" s="601"/>
      <c r="B361" s="602"/>
      <c r="C361" s="601"/>
      <c r="D361" s="601"/>
      <c r="E361" s="601"/>
      <c r="F361" s="601"/>
      <c r="G361" s="601"/>
      <c r="H361" s="601"/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1"/>
      <c r="T361" s="601"/>
      <c r="U361" s="601"/>
      <c r="V361" s="601"/>
      <c r="W361" s="601"/>
      <c r="X361" s="601"/>
      <c r="Y361" s="601"/>
      <c r="Z361" s="601"/>
    </row>
    <row r="362" spans="1:26" ht="14.25" customHeight="1" x14ac:dyDescent="0.2">
      <c r="A362" s="601"/>
      <c r="B362" s="602"/>
      <c r="C362" s="601"/>
      <c r="D362" s="601"/>
      <c r="E362" s="601"/>
      <c r="F362" s="601"/>
      <c r="G362" s="601"/>
      <c r="H362" s="601"/>
      <c r="I362" s="601"/>
      <c r="J362" s="601"/>
      <c r="K362" s="601"/>
      <c r="L362" s="601"/>
      <c r="M362" s="601"/>
      <c r="N362" s="601"/>
      <c r="O362" s="601"/>
      <c r="P362" s="601"/>
      <c r="Q362" s="601"/>
      <c r="R362" s="601"/>
      <c r="S362" s="601"/>
      <c r="T362" s="601"/>
      <c r="U362" s="601"/>
      <c r="V362" s="601"/>
      <c r="W362" s="601"/>
      <c r="X362" s="601"/>
      <c r="Y362" s="601"/>
      <c r="Z362" s="601"/>
    </row>
    <row r="363" spans="1:26" ht="14.25" customHeight="1" x14ac:dyDescent="0.2">
      <c r="A363" s="601"/>
      <c r="B363" s="602"/>
      <c r="C363" s="601"/>
      <c r="D363" s="601"/>
      <c r="E363" s="601"/>
      <c r="F363" s="601"/>
      <c r="G363" s="601"/>
      <c r="H363" s="601"/>
      <c r="I363" s="601"/>
      <c r="J363" s="601"/>
      <c r="K363" s="601"/>
      <c r="L363" s="601"/>
      <c r="M363" s="601"/>
      <c r="N363" s="601"/>
      <c r="O363" s="601"/>
      <c r="P363" s="601"/>
      <c r="Q363" s="601"/>
      <c r="R363" s="601"/>
      <c r="S363" s="601"/>
      <c r="T363" s="601"/>
      <c r="U363" s="601"/>
      <c r="V363" s="601"/>
      <c r="W363" s="601"/>
      <c r="X363" s="601"/>
      <c r="Y363" s="601"/>
      <c r="Z363" s="601"/>
    </row>
    <row r="364" spans="1:26" ht="14.25" customHeight="1" x14ac:dyDescent="0.2">
      <c r="A364" s="601"/>
      <c r="B364" s="602"/>
      <c r="C364" s="601"/>
      <c r="D364" s="601"/>
      <c r="E364" s="601"/>
      <c r="F364" s="601"/>
      <c r="G364" s="601"/>
      <c r="H364" s="601"/>
      <c r="I364" s="601"/>
      <c r="J364" s="601"/>
      <c r="K364" s="601"/>
      <c r="L364" s="601"/>
      <c r="M364" s="601"/>
      <c r="N364" s="601"/>
      <c r="O364" s="601"/>
      <c r="P364" s="601"/>
      <c r="Q364" s="601"/>
      <c r="R364" s="601"/>
      <c r="S364" s="601"/>
      <c r="T364" s="601"/>
      <c r="U364" s="601"/>
      <c r="V364" s="601"/>
      <c r="W364" s="601"/>
      <c r="X364" s="601"/>
      <c r="Y364" s="601"/>
      <c r="Z364" s="601"/>
    </row>
    <row r="365" spans="1:26" ht="14.25" customHeight="1" x14ac:dyDescent="0.2">
      <c r="A365" s="601"/>
      <c r="B365" s="602"/>
      <c r="C365" s="601"/>
      <c r="D365" s="601"/>
      <c r="E365" s="601"/>
      <c r="F365" s="601"/>
      <c r="G365" s="601"/>
      <c r="H365" s="601"/>
      <c r="I365" s="601"/>
      <c r="J365" s="601"/>
      <c r="K365" s="601"/>
      <c r="L365" s="601"/>
      <c r="M365" s="601"/>
      <c r="N365" s="601"/>
      <c r="O365" s="601"/>
      <c r="P365" s="601"/>
      <c r="Q365" s="601"/>
      <c r="R365" s="601"/>
      <c r="S365" s="601"/>
      <c r="T365" s="601"/>
      <c r="U365" s="601"/>
      <c r="V365" s="601"/>
      <c r="W365" s="601"/>
      <c r="X365" s="601"/>
      <c r="Y365" s="601"/>
      <c r="Z365" s="601"/>
    </row>
    <row r="366" spans="1:26" ht="14.25" customHeight="1" x14ac:dyDescent="0.2">
      <c r="A366" s="601"/>
      <c r="B366" s="602"/>
      <c r="C366" s="601"/>
      <c r="D366" s="601"/>
      <c r="E366" s="601"/>
      <c r="F366" s="601"/>
      <c r="G366" s="601"/>
      <c r="H366" s="601"/>
      <c r="I366" s="601"/>
      <c r="J366" s="601"/>
      <c r="K366" s="601"/>
      <c r="L366" s="601"/>
      <c r="M366" s="601"/>
      <c r="N366" s="601"/>
      <c r="O366" s="601"/>
      <c r="P366" s="601"/>
      <c r="Q366" s="601"/>
      <c r="R366" s="601"/>
      <c r="S366" s="601"/>
      <c r="T366" s="601"/>
      <c r="U366" s="601"/>
      <c r="V366" s="601"/>
      <c r="W366" s="601"/>
      <c r="X366" s="601"/>
      <c r="Y366" s="601"/>
      <c r="Z366" s="601"/>
    </row>
    <row r="367" spans="1:26" ht="14.25" customHeight="1" x14ac:dyDescent="0.2">
      <c r="A367" s="601"/>
      <c r="B367" s="602"/>
      <c r="C367" s="601"/>
      <c r="D367" s="601"/>
      <c r="E367" s="601"/>
      <c r="F367" s="601"/>
      <c r="G367" s="601"/>
      <c r="H367" s="601"/>
      <c r="I367" s="601"/>
      <c r="J367" s="601"/>
      <c r="K367" s="601"/>
      <c r="L367" s="601"/>
      <c r="M367" s="601"/>
      <c r="N367" s="601"/>
      <c r="O367" s="601"/>
      <c r="P367" s="601"/>
      <c r="Q367" s="601"/>
      <c r="R367" s="601"/>
      <c r="S367" s="601"/>
      <c r="T367" s="601"/>
      <c r="U367" s="601"/>
      <c r="V367" s="601"/>
      <c r="W367" s="601"/>
      <c r="X367" s="601"/>
      <c r="Y367" s="601"/>
      <c r="Z367" s="601"/>
    </row>
    <row r="368" spans="1:26" ht="14.25" customHeight="1" x14ac:dyDescent="0.2">
      <c r="A368" s="601"/>
      <c r="B368" s="602"/>
      <c r="C368" s="601"/>
      <c r="D368" s="601"/>
      <c r="E368" s="601"/>
      <c r="F368" s="601"/>
      <c r="G368" s="601"/>
      <c r="H368" s="601"/>
      <c r="I368" s="601"/>
      <c r="J368" s="601"/>
      <c r="K368" s="601"/>
      <c r="L368" s="601"/>
      <c r="M368" s="601"/>
      <c r="N368" s="601"/>
      <c r="O368" s="601"/>
      <c r="P368" s="601"/>
      <c r="Q368" s="601"/>
      <c r="R368" s="601"/>
      <c r="S368" s="601"/>
      <c r="T368" s="601"/>
      <c r="U368" s="601"/>
      <c r="V368" s="601"/>
      <c r="W368" s="601"/>
      <c r="X368" s="601"/>
      <c r="Y368" s="601"/>
      <c r="Z368" s="601"/>
    </row>
    <row r="369" spans="1:26" ht="14.25" customHeight="1" x14ac:dyDescent="0.2">
      <c r="A369" s="601"/>
      <c r="B369" s="602"/>
      <c r="C369" s="601"/>
      <c r="D369" s="601"/>
      <c r="E369" s="601"/>
      <c r="F369" s="601"/>
      <c r="G369" s="601"/>
      <c r="H369" s="601"/>
      <c r="I369" s="601"/>
      <c r="J369" s="601"/>
      <c r="K369" s="601"/>
      <c r="L369" s="601"/>
      <c r="M369" s="601"/>
      <c r="N369" s="601"/>
      <c r="O369" s="601"/>
      <c r="P369" s="601"/>
      <c r="Q369" s="601"/>
      <c r="R369" s="601"/>
      <c r="S369" s="601"/>
      <c r="T369" s="601"/>
      <c r="U369" s="601"/>
      <c r="V369" s="601"/>
      <c r="W369" s="601"/>
      <c r="X369" s="601"/>
      <c r="Y369" s="601"/>
      <c r="Z369" s="601"/>
    </row>
    <row r="370" spans="1:26" ht="14.25" customHeight="1" x14ac:dyDescent="0.2">
      <c r="A370" s="601"/>
      <c r="B370" s="602"/>
      <c r="C370" s="601"/>
      <c r="D370" s="601"/>
      <c r="E370" s="601"/>
      <c r="F370" s="601"/>
      <c r="G370" s="601"/>
      <c r="H370" s="601"/>
      <c r="I370" s="601"/>
      <c r="J370" s="601"/>
      <c r="K370" s="601"/>
      <c r="L370" s="601"/>
      <c r="M370" s="601"/>
      <c r="N370" s="601"/>
      <c r="O370" s="601"/>
      <c r="P370" s="601"/>
      <c r="Q370" s="601"/>
      <c r="R370" s="601"/>
      <c r="S370" s="601"/>
      <c r="T370" s="601"/>
      <c r="U370" s="601"/>
      <c r="V370" s="601"/>
      <c r="W370" s="601"/>
      <c r="X370" s="601"/>
      <c r="Y370" s="601"/>
      <c r="Z370" s="601"/>
    </row>
    <row r="371" spans="1:26" ht="14.25" customHeight="1" x14ac:dyDescent="0.2">
      <c r="A371" s="601"/>
      <c r="B371" s="602"/>
      <c r="C371" s="601"/>
      <c r="D371" s="601"/>
      <c r="E371" s="601"/>
      <c r="F371" s="601"/>
      <c r="G371" s="601"/>
      <c r="H371" s="601"/>
      <c r="I371" s="601"/>
      <c r="J371" s="601"/>
      <c r="K371" s="601"/>
      <c r="L371" s="601"/>
      <c r="M371" s="601"/>
      <c r="N371" s="601"/>
      <c r="O371" s="601"/>
      <c r="P371" s="601"/>
      <c r="Q371" s="601"/>
      <c r="R371" s="601"/>
      <c r="S371" s="601"/>
      <c r="T371" s="601"/>
      <c r="U371" s="601"/>
      <c r="V371" s="601"/>
      <c r="W371" s="601"/>
      <c r="X371" s="601"/>
      <c r="Y371" s="601"/>
      <c r="Z371" s="601"/>
    </row>
    <row r="372" spans="1:26" ht="14.25" customHeight="1" x14ac:dyDescent="0.2">
      <c r="A372" s="601"/>
      <c r="B372" s="602"/>
      <c r="C372" s="601"/>
      <c r="D372" s="601"/>
      <c r="E372" s="601"/>
      <c r="F372" s="601"/>
      <c r="G372" s="601"/>
      <c r="H372" s="601"/>
      <c r="I372" s="601"/>
      <c r="J372" s="601"/>
      <c r="K372" s="601"/>
      <c r="L372" s="601"/>
      <c r="M372" s="601"/>
      <c r="N372" s="601"/>
      <c r="O372" s="601"/>
      <c r="P372" s="601"/>
      <c r="Q372" s="601"/>
      <c r="R372" s="601"/>
      <c r="S372" s="601"/>
      <c r="T372" s="601"/>
      <c r="U372" s="601"/>
      <c r="V372" s="601"/>
      <c r="W372" s="601"/>
      <c r="X372" s="601"/>
      <c r="Y372" s="601"/>
      <c r="Z372" s="601"/>
    </row>
    <row r="373" spans="1:26" ht="14.25" customHeight="1" x14ac:dyDescent="0.2">
      <c r="A373" s="601"/>
      <c r="B373" s="602"/>
      <c r="C373" s="601"/>
      <c r="D373" s="601"/>
      <c r="E373" s="601"/>
      <c r="F373" s="601"/>
      <c r="G373" s="601"/>
      <c r="H373" s="601"/>
      <c r="I373" s="601"/>
      <c r="J373" s="601"/>
      <c r="K373" s="601"/>
      <c r="L373" s="601"/>
      <c r="M373" s="601"/>
      <c r="N373" s="601"/>
      <c r="O373" s="601"/>
      <c r="P373" s="601"/>
      <c r="Q373" s="601"/>
      <c r="R373" s="601"/>
      <c r="S373" s="601"/>
      <c r="T373" s="601"/>
      <c r="U373" s="601"/>
      <c r="V373" s="601"/>
      <c r="W373" s="601"/>
      <c r="X373" s="601"/>
      <c r="Y373" s="601"/>
      <c r="Z373" s="601"/>
    </row>
    <row r="374" spans="1:26" ht="14.25" customHeight="1" x14ac:dyDescent="0.2">
      <c r="A374" s="601"/>
      <c r="B374" s="602"/>
      <c r="C374" s="601"/>
      <c r="D374" s="601"/>
      <c r="E374" s="601"/>
      <c r="F374" s="601"/>
      <c r="G374" s="601"/>
      <c r="H374" s="601"/>
      <c r="I374" s="601"/>
      <c r="J374" s="601"/>
      <c r="K374" s="601"/>
      <c r="L374" s="601"/>
      <c r="M374" s="601"/>
      <c r="N374" s="601"/>
      <c r="O374" s="601"/>
      <c r="P374" s="601"/>
      <c r="Q374" s="601"/>
      <c r="R374" s="601"/>
      <c r="S374" s="601"/>
      <c r="T374" s="601"/>
      <c r="U374" s="601"/>
      <c r="V374" s="601"/>
      <c r="W374" s="601"/>
      <c r="X374" s="601"/>
      <c r="Y374" s="601"/>
      <c r="Z374" s="601"/>
    </row>
    <row r="375" spans="1:26" ht="14.25" customHeight="1" x14ac:dyDescent="0.2">
      <c r="A375" s="601"/>
      <c r="B375" s="602"/>
      <c r="C375" s="601"/>
      <c r="D375" s="601"/>
      <c r="E375" s="601"/>
      <c r="F375" s="601"/>
      <c r="G375" s="601"/>
      <c r="H375" s="601"/>
      <c r="I375" s="601"/>
      <c r="J375" s="601"/>
      <c r="K375" s="601"/>
      <c r="L375" s="601"/>
      <c r="M375" s="601"/>
      <c r="N375" s="601"/>
      <c r="O375" s="601"/>
      <c r="P375" s="601"/>
      <c r="Q375" s="601"/>
      <c r="R375" s="601"/>
      <c r="S375" s="601"/>
      <c r="T375" s="601"/>
      <c r="U375" s="601"/>
      <c r="V375" s="601"/>
      <c r="W375" s="601"/>
      <c r="X375" s="601"/>
      <c r="Y375" s="601"/>
      <c r="Z375" s="601"/>
    </row>
    <row r="376" spans="1:26" ht="14.25" customHeight="1" x14ac:dyDescent="0.2">
      <c r="A376" s="601"/>
      <c r="B376" s="602"/>
      <c r="C376" s="601"/>
      <c r="D376" s="601"/>
      <c r="E376" s="601"/>
      <c r="F376" s="601"/>
      <c r="G376" s="601"/>
      <c r="H376" s="601"/>
      <c r="I376" s="601"/>
      <c r="J376" s="601"/>
      <c r="K376" s="601"/>
      <c r="L376" s="601"/>
      <c r="M376" s="601"/>
      <c r="N376" s="601"/>
      <c r="O376" s="601"/>
      <c r="P376" s="601"/>
      <c r="Q376" s="601"/>
      <c r="R376" s="601"/>
      <c r="S376" s="601"/>
      <c r="T376" s="601"/>
      <c r="U376" s="601"/>
      <c r="V376" s="601"/>
      <c r="W376" s="601"/>
      <c r="X376" s="601"/>
      <c r="Y376" s="601"/>
      <c r="Z376" s="601"/>
    </row>
    <row r="377" spans="1:26" ht="14.25" customHeight="1" x14ac:dyDescent="0.2">
      <c r="A377" s="601"/>
      <c r="B377" s="602"/>
      <c r="C377" s="601"/>
      <c r="D377" s="601"/>
      <c r="E377" s="601"/>
      <c r="F377" s="601"/>
      <c r="G377" s="601"/>
      <c r="H377" s="601"/>
      <c r="I377" s="601"/>
      <c r="J377" s="601"/>
      <c r="K377" s="601"/>
      <c r="L377" s="601"/>
      <c r="M377" s="601"/>
      <c r="N377" s="601"/>
      <c r="O377" s="601"/>
      <c r="P377" s="601"/>
      <c r="Q377" s="601"/>
      <c r="R377" s="601"/>
      <c r="S377" s="601"/>
      <c r="T377" s="601"/>
      <c r="U377" s="601"/>
      <c r="V377" s="601"/>
      <c r="W377" s="601"/>
      <c r="X377" s="601"/>
      <c r="Y377" s="601"/>
      <c r="Z377" s="601"/>
    </row>
    <row r="378" spans="1:26" ht="14.25" customHeight="1" x14ac:dyDescent="0.2">
      <c r="A378" s="601"/>
      <c r="B378" s="602"/>
      <c r="C378" s="601"/>
      <c r="D378" s="601"/>
      <c r="E378" s="601"/>
      <c r="F378" s="601"/>
      <c r="G378" s="601"/>
      <c r="H378" s="601"/>
      <c r="I378" s="601"/>
      <c r="J378" s="601"/>
      <c r="K378" s="601"/>
      <c r="L378" s="601"/>
      <c r="M378" s="601"/>
      <c r="N378" s="601"/>
      <c r="O378" s="601"/>
      <c r="P378" s="601"/>
      <c r="Q378" s="601"/>
      <c r="R378" s="601"/>
      <c r="S378" s="601"/>
      <c r="T378" s="601"/>
      <c r="U378" s="601"/>
      <c r="V378" s="601"/>
      <c r="W378" s="601"/>
      <c r="X378" s="601"/>
      <c r="Y378" s="601"/>
      <c r="Z378" s="601"/>
    </row>
    <row r="379" spans="1:26" ht="14.25" customHeight="1" x14ac:dyDescent="0.2">
      <c r="A379" s="601"/>
      <c r="B379" s="602"/>
      <c r="C379" s="601"/>
      <c r="D379" s="601"/>
      <c r="E379" s="601"/>
      <c r="F379" s="601"/>
      <c r="G379" s="601"/>
      <c r="H379" s="601"/>
      <c r="I379" s="601"/>
      <c r="J379" s="601"/>
      <c r="K379" s="601"/>
      <c r="L379" s="601"/>
      <c r="M379" s="601"/>
      <c r="N379" s="601"/>
      <c r="O379" s="601"/>
      <c r="P379" s="601"/>
      <c r="Q379" s="601"/>
      <c r="R379" s="601"/>
      <c r="S379" s="601"/>
      <c r="T379" s="601"/>
      <c r="U379" s="601"/>
      <c r="V379" s="601"/>
      <c r="W379" s="601"/>
      <c r="X379" s="601"/>
      <c r="Y379" s="601"/>
      <c r="Z379" s="601"/>
    </row>
    <row r="380" spans="1:26" ht="14.25" customHeight="1" x14ac:dyDescent="0.2">
      <c r="A380" s="601"/>
      <c r="B380" s="602"/>
      <c r="C380" s="601"/>
      <c r="D380" s="601"/>
      <c r="E380" s="601"/>
      <c r="F380" s="601"/>
      <c r="G380" s="601"/>
      <c r="H380" s="601"/>
      <c r="I380" s="601"/>
      <c r="J380" s="601"/>
      <c r="K380" s="601"/>
      <c r="L380" s="601"/>
      <c r="M380" s="601"/>
      <c r="N380" s="601"/>
      <c r="O380" s="601"/>
      <c r="P380" s="601"/>
      <c r="Q380" s="601"/>
      <c r="R380" s="601"/>
      <c r="S380" s="601"/>
      <c r="T380" s="601"/>
      <c r="U380" s="601"/>
      <c r="V380" s="601"/>
      <c r="W380" s="601"/>
      <c r="X380" s="601"/>
      <c r="Y380" s="601"/>
      <c r="Z380" s="601"/>
    </row>
    <row r="381" spans="1:26" ht="14.25" customHeight="1" x14ac:dyDescent="0.2">
      <c r="A381" s="601"/>
      <c r="B381" s="602"/>
      <c r="C381" s="601"/>
      <c r="D381" s="601"/>
      <c r="E381" s="601"/>
      <c r="F381" s="601"/>
      <c r="G381" s="601"/>
      <c r="H381" s="601"/>
      <c r="I381" s="601"/>
      <c r="J381" s="601"/>
      <c r="K381" s="601"/>
      <c r="L381" s="601"/>
      <c r="M381" s="601"/>
      <c r="N381" s="601"/>
      <c r="O381" s="601"/>
      <c r="P381" s="601"/>
      <c r="Q381" s="601"/>
      <c r="R381" s="601"/>
      <c r="S381" s="601"/>
      <c r="T381" s="601"/>
      <c r="U381" s="601"/>
      <c r="V381" s="601"/>
      <c r="W381" s="601"/>
      <c r="X381" s="601"/>
      <c r="Y381" s="601"/>
      <c r="Z381" s="601"/>
    </row>
    <row r="382" spans="1:26" ht="14.25" customHeight="1" x14ac:dyDescent="0.2">
      <c r="A382" s="601"/>
      <c r="B382" s="602"/>
      <c r="C382" s="601"/>
      <c r="D382" s="601"/>
      <c r="E382" s="601"/>
      <c r="F382" s="601"/>
      <c r="G382" s="601"/>
      <c r="H382" s="601"/>
      <c r="I382" s="601"/>
      <c r="J382" s="601"/>
      <c r="K382" s="601"/>
      <c r="L382" s="601"/>
      <c r="M382" s="601"/>
      <c r="N382" s="601"/>
      <c r="O382" s="601"/>
      <c r="P382" s="601"/>
      <c r="Q382" s="601"/>
      <c r="R382" s="601"/>
      <c r="S382" s="601"/>
      <c r="T382" s="601"/>
      <c r="U382" s="601"/>
      <c r="V382" s="601"/>
      <c r="W382" s="601"/>
      <c r="X382" s="601"/>
      <c r="Y382" s="601"/>
      <c r="Z382" s="601"/>
    </row>
    <row r="383" spans="1:26" ht="14.25" customHeight="1" x14ac:dyDescent="0.2">
      <c r="A383" s="601"/>
      <c r="B383" s="602"/>
      <c r="C383" s="601"/>
      <c r="D383" s="601"/>
      <c r="E383" s="601"/>
      <c r="F383" s="601"/>
      <c r="G383" s="601"/>
      <c r="H383" s="601"/>
      <c r="I383" s="601"/>
      <c r="J383" s="601"/>
      <c r="K383" s="601"/>
      <c r="L383" s="601"/>
      <c r="M383" s="601"/>
      <c r="N383" s="601"/>
      <c r="O383" s="601"/>
      <c r="P383" s="601"/>
      <c r="Q383" s="601"/>
      <c r="R383" s="601"/>
      <c r="S383" s="601"/>
      <c r="T383" s="601"/>
      <c r="U383" s="601"/>
      <c r="V383" s="601"/>
      <c r="W383" s="601"/>
      <c r="X383" s="601"/>
      <c r="Y383" s="601"/>
      <c r="Z383" s="601"/>
    </row>
    <row r="384" spans="1:26" ht="14.25" customHeight="1" x14ac:dyDescent="0.2">
      <c r="A384" s="601"/>
      <c r="B384" s="602"/>
      <c r="C384" s="601"/>
      <c r="D384" s="601"/>
      <c r="E384" s="601"/>
      <c r="F384" s="601"/>
      <c r="G384" s="601"/>
      <c r="H384" s="601"/>
      <c r="I384" s="601"/>
      <c r="J384" s="601"/>
      <c r="K384" s="601"/>
      <c r="L384" s="601"/>
      <c r="M384" s="601"/>
      <c r="N384" s="601"/>
      <c r="O384" s="601"/>
      <c r="P384" s="601"/>
      <c r="Q384" s="601"/>
      <c r="R384" s="601"/>
      <c r="S384" s="601"/>
      <c r="T384" s="601"/>
      <c r="U384" s="601"/>
      <c r="V384" s="601"/>
      <c r="W384" s="601"/>
      <c r="X384" s="601"/>
      <c r="Y384" s="601"/>
      <c r="Z384" s="601"/>
    </row>
    <row r="385" spans="1:26" ht="14.25" customHeight="1" x14ac:dyDescent="0.2">
      <c r="A385" s="601"/>
      <c r="B385" s="602"/>
      <c r="C385" s="601"/>
      <c r="D385" s="601"/>
      <c r="E385" s="601"/>
      <c r="F385" s="601"/>
      <c r="G385" s="601"/>
      <c r="H385" s="601"/>
      <c r="I385" s="601"/>
      <c r="J385" s="601"/>
      <c r="K385" s="601"/>
      <c r="L385" s="601"/>
      <c r="M385" s="601"/>
      <c r="N385" s="601"/>
      <c r="O385" s="601"/>
      <c r="P385" s="601"/>
      <c r="Q385" s="601"/>
      <c r="R385" s="601"/>
      <c r="S385" s="601"/>
      <c r="T385" s="601"/>
      <c r="U385" s="601"/>
      <c r="V385" s="601"/>
      <c r="W385" s="601"/>
      <c r="X385" s="601"/>
      <c r="Y385" s="601"/>
      <c r="Z385" s="601"/>
    </row>
    <row r="386" spans="1:26" ht="14.25" customHeight="1" x14ac:dyDescent="0.2">
      <c r="A386" s="601"/>
      <c r="B386" s="602"/>
      <c r="C386" s="601"/>
      <c r="D386" s="601"/>
      <c r="E386" s="601"/>
      <c r="F386" s="601"/>
      <c r="G386" s="601"/>
      <c r="H386" s="601"/>
      <c r="I386" s="601"/>
      <c r="J386" s="601"/>
      <c r="K386" s="601"/>
      <c r="L386" s="601"/>
      <c r="M386" s="601"/>
      <c r="N386" s="601"/>
      <c r="O386" s="601"/>
      <c r="P386" s="601"/>
      <c r="Q386" s="601"/>
      <c r="R386" s="601"/>
      <c r="S386" s="601"/>
      <c r="T386" s="601"/>
      <c r="U386" s="601"/>
      <c r="V386" s="601"/>
      <c r="W386" s="601"/>
      <c r="X386" s="601"/>
      <c r="Y386" s="601"/>
      <c r="Z386" s="601"/>
    </row>
    <row r="387" spans="1:26" ht="14.25" customHeight="1" x14ac:dyDescent="0.2">
      <c r="A387" s="601"/>
      <c r="B387" s="602"/>
      <c r="C387" s="601"/>
      <c r="D387" s="601"/>
      <c r="E387" s="601"/>
      <c r="F387" s="601"/>
      <c r="G387" s="601"/>
      <c r="H387" s="601"/>
      <c r="I387" s="601"/>
      <c r="J387" s="601"/>
      <c r="K387" s="601"/>
      <c r="L387" s="601"/>
      <c r="M387" s="601"/>
      <c r="N387" s="601"/>
      <c r="O387" s="601"/>
      <c r="P387" s="601"/>
      <c r="Q387" s="601"/>
      <c r="R387" s="601"/>
      <c r="S387" s="601"/>
      <c r="T387" s="601"/>
      <c r="U387" s="601"/>
      <c r="V387" s="601"/>
      <c r="W387" s="601"/>
      <c r="X387" s="601"/>
      <c r="Y387" s="601"/>
      <c r="Z387" s="601"/>
    </row>
    <row r="388" spans="1:26" ht="14.25" customHeight="1" x14ac:dyDescent="0.2">
      <c r="A388" s="601"/>
      <c r="B388" s="602"/>
      <c r="C388" s="601"/>
      <c r="D388" s="601"/>
      <c r="E388" s="601"/>
      <c r="F388" s="601"/>
      <c r="G388" s="601"/>
      <c r="H388" s="601"/>
      <c r="I388" s="601"/>
      <c r="J388" s="601"/>
      <c r="K388" s="601"/>
      <c r="L388" s="601"/>
      <c r="M388" s="601"/>
      <c r="N388" s="601"/>
      <c r="O388" s="601"/>
      <c r="P388" s="601"/>
      <c r="Q388" s="601"/>
      <c r="R388" s="601"/>
      <c r="S388" s="601"/>
      <c r="T388" s="601"/>
      <c r="U388" s="601"/>
      <c r="V388" s="601"/>
      <c r="W388" s="601"/>
      <c r="X388" s="601"/>
      <c r="Y388" s="601"/>
      <c r="Z388" s="601"/>
    </row>
    <row r="389" spans="1:26" ht="14.25" customHeight="1" x14ac:dyDescent="0.2">
      <c r="A389" s="601"/>
      <c r="B389" s="602"/>
      <c r="C389" s="601"/>
      <c r="D389" s="601"/>
      <c r="E389" s="601"/>
      <c r="F389" s="601"/>
      <c r="G389" s="601"/>
      <c r="H389" s="601"/>
      <c r="I389" s="601"/>
      <c r="J389" s="601"/>
      <c r="K389" s="601"/>
      <c r="L389" s="601"/>
      <c r="M389" s="601"/>
      <c r="N389" s="601"/>
      <c r="O389" s="601"/>
      <c r="P389" s="601"/>
      <c r="Q389" s="601"/>
      <c r="R389" s="601"/>
      <c r="S389" s="601"/>
      <c r="T389" s="601"/>
      <c r="U389" s="601"/>
      <c r="V389" s="601"/>
      <c r="W389" s="601"/>
      <c r="X389" s="601"/>
      <c r="Y389" s="601"/>
      <c r="Z389" s="601"/>
    </row>
    <row r="390" spans="1:26" ht="14.25" customHeight="1" x14ac:dyDescent="0.2">
      <c r="A390" s="601"/>
      <c r="B390" s="602"/>
      <c r="C390" s="601"/>
      <c r="D390" s="601"/>
      <c r="E390" s="601"/>
      <c r="F390" s="601"/>
      <c r="G390" s="601"/>
      <c r="H390" s="601"/>
      <c r="I390" s="601"/>
      <c r="J390" s="601"/>
      <c r="K390" s="601"/>
      <c r="L390" s="601"/>
      <c r="M390" s="601"/>
      <c r="N390" s="601"/>
      <c r="O390" s="601"/>
      <c r="P390" s="601"/>
      <c r="Q390" s="601"/>
      <c r="R390" s="601"/>
      <c r="S390" s="601"/>
      <c r="T390" s="601"/>
      <c r="U390" s="601"/>
      <c r="V390" s="601"/>
      <c r="W390" s="601"/>
      <c r="X390" s="601"/>
      <c r="Y390" s="601"/>
      <c r="Z390" s="601"/>
    </row>
    <row r="391" spans="1:26" ht="14.25" customHeight="1" x14ac:dyDescent="0.2">
      <c r="A391" s="601"/>
      <c r="B391" s="602"/>
      <c r="C391" s="601"/>
      <c r="D391" s="601"/>
      <c r="E391" s="601"/>
      <c r="F391" s="601"/>
      <c r="G391" s="601"/>
      <c r="H391" s="601"/>
      <c r="I391" s="601"/>
      <c r="J391" s="601"/>
      <c r="K391" s="601"/>
      <c r="L391" s="601"/>
      <c r="M391" s="601"/>
      <c r="N391" s="601"/>
      <c r="O391" s="601"/>
      <c r="P391" s="601"/>
      <c r="Q391" s="601"/>
      <c r="R391" s="601"/>
      <c r="S391" s="601"/>
      <c r="T391" s="601"/>
      <c r="U391" s="601"/>
      <c r="V391" s="601"/>
      <c r="W391" s="601"/>
      <c r="X391" s="601"/>
      <c r="Y391" s="601"/>
      <c r="Z391" s="601"/>
    </row>
    <row r="392" spans="1:26" ht="14.25" customHeight="1" x14ac:dyDescent="0.2">
      <c r="A392" s="601"/>
      <c r="B392" s="602"/>
      <c r="C392" s="601"/>
      <c r="D392" s="601"/>
      <c r="E392" s="601"/>
      <c r="F392" s="601"/>
      <c r="G392" s="601"/>
      <c r="H392" s="601"/>
      <c r="I392" s="601"/>
      <c r="J392" s="601"/>
      <c r="K392" s="601"/>
      <c r="L392" s="601"/>
      <c r="M392" s="601"/>
      <c r="N392" s="601"/>
      <c r="O392" s="601"/>
      <c r="P392" s="601"/>
      <c r="Q392" s="601"/>
      <c r="R392" s="601"/>
      <c r="S392" s="601"/>
      <c r="T392" s="601"/>
      <c r="U392" s="601"/>
      <c r="V392" s="601"/>
      <c r="W392" s="601"/>
      <c r="X392" s="601"/>
      <c r="Y392" s="601"/>
      <c r="Z392" s="601"/>
    </row>
    <row r="393" spans="1:26" ht="14.25" customHeight="1" x14ac:dyDescent="0.2">
      <c r="A393" s="601"/>
      <c r="B393" s="602"/>
      <c r="C393" s="601"/>
      <c r="D393" s="601"/>
      <c r="E393" s="601"/>
      <c r="F393" s="601"/>
      <c r="G393" s="601"/>
      <c r="H393" s="601"/>
      <c r="I393" s="601"/>
      <c r="J393" s="601"/>
      <c r="K393" s="601"/>
      <c r="L393" s="601"/>
      <c r="M393" s="601"/>
      <c r="N393" s="601"/>
      <c r="O393" s="601"/>
      <c r="P393" s="601"/>
      <c r="Q393" s="601"/>
      <c r="R393" s="601"/>
      <c r="S393" s="601"/>
      <c r="T393" s="601"/>
      <c r="U393" s="601"/>
      <c r="V393" s="601"/>
      <c r="W393" s="601"/>
      <c r="X393" s="601"/>
      <c r="Y393" s="601"/>
      <c r="Z393" s="601"/>
    </row>
    <row r="394" spans="1:26" ht="14.25" customHeight="1" x14ac:dyDescent="0.2">
      <c r="A394" s="601"/>
      <c r="B394" s="602"/>
      <c r="C394" s="601"/>
      <c r="D394" s="601"/>
      <c r="E394" s="601"/>
      <c r="F394" s="601"/>
      <c r="G394" s="601"/>
      <c r="H394" s="601"/>
      <c r="I394" s="601"/>
      <c r="J394" s="601"/>
      <c r="K394" s="601"/>
      <c r="L394" s="601"/>
      <c r="M394" s="601"/>
      <c r="N394" s="601"/>
      <c r="O394" s="601"/>
      <c r="P394" s="601"/>
      <c r="Q394" s="601"/>
      <c r="R394" s="601"/>
      <c r="S394" s="601"/>
      <c r="T394" s="601"/>
      <c r="U394" s="601"/>
      <c r="V394" s="601"/>
      <c r="W394" s="601"/>
      <c r="X394" s="601"/>
      <c r="Y394" s="601"/>
      <c r="Z394" s="601"/>
    </row>
    <row r="395" spans="1:26" ht="14.25" customHeight="1" x14ac:dyDescent="0.2">
      <c r="A395" s="601"/>
      <c r="B395" s="602"/>
      <c r="C395" s="601"/>
      <c r="D395" s="601"/>
      <c r="E395" s="601"/>
      <c r="F395" s="601"/>
      <c r="G395" s="601"/>
      <c r="H395" s="601"/>
      <c r="I395" s="601"/>
      <c r="J395" s="601"/>
      <c r="K395" s="601"/>
      <c r="L395" s="601"/>
      <c r="M395" s="601"/>
      <c r="N395" s="601"/>
      <c r="O395" s="601"/>
      <c r="P395" s="601"/>
      <c r="Q395" s="601"/>
      <c r="R395" s="601"/>
      <c r="S395" s="601"/>
      <c r="T395" s="601"/>
      <c r="U395" s="601"/>
      <c r="V395" s="601"/>
      <c r="W395" s="601"/>
      <c r="X395" s="601"/>
      <c r="Y395" s="601"/>
      <c r="Z395" s="601"/>
    </row>
    <row r="396" spans="1:26" ht="14.25" customHeight="1" x14ac:dyDescent="0.2">
      <c r="A396" s="601"/>
      <c r="B396" s="602"/>
      <c r="C396" s="601"/>
      <c r="D396" s="601"/>
      <c r="E396" s="601"/>
      <c r="F396" s="601"/>
      <c r="G396" s="601"/>
      <c r="H396" s="601"/>
      <c r="I396" s="601"/>
      <c r="J396" s="601"/>
      <c r="K396" s="601"/>
      <c r="L396" s="601"/>
      <c r="M396" s="601"/>
      <c r="N396" s="601"/>
      <c r="O396" s="601"/>
      <c r="P396" s="601"/>
      <c r="Q396" s="601"/>
      <c r="R396" s="601"/>
      <c r="S396" s="601"/>
      <c r="T396" s="601"/>
      <c r="U396" s="601"/>
      <c r="V396" s="601"/>
      <c r="W396" s="601"/>
      <c r="X396" s="601"/>
      <c r="Y396" s="601"/>
      <c r="Z396" s="601"/>
    </row>
    <row r="397" spans="1:26" ht="14.25" customHeight="1" x14ac:dyDescent="0.2">
      <c r="A397" s="601"/>
      <c r="B397" s="602"/>
      <c r="C397" s="601"/>
      <c r="D397" s="601"/>
      <c r="E397" s="601"/>
      <c r="F397" s="601"/>
      <c r="G397" s="601"/>
      <c r="H397" s="601"/>
      <c r="I397" s="601"/>
      <c r="J397" s="601"/>
      <c r="K397" s="601"/>
      <c r="L397" s="601"/>
      <c r="M397" s="601"/>
      <c r="N397" s="601"/>
      <c r="O397" s="601"/>
      <c r="P397" s="601"/>
      <c r="Q397" s="601"/>
      <c r="R397" s="601"/>
      <c r="S397" s="601"/>
      <c r="T397" s="601"/>
      <c r="U397" s="601"/>
      <c r="V397" s="601"/>
      <c r="W397" s="601"/>
      <c r="X397" s="601"/>
      <c r="Y397" s="601"/>
      <c r="Z397" s="601"/>
    </row>
    <row r="398" spans="1:26" ht="14.25" customHeight="1" x14ac:dyDescent="0.2">
      <c r="A398" s="601"/>
      <c r="B398" s="602"/>
      <c r="C398" s="601"/>
      <c r="D398" s="601"/>
      <c r="E398" s="601"/>
      <c r="F398" s="601"/>
      <c r="G398" s="601"/>
      <c r="H398" s="601"/>
      <c r="I398" s="601"/>
      <c r="J398" s="601"/>
      <c r="K398" s="601"/>
      <c r="L398" s="601"/>
      <c r="M398" s="601"/>
      <c r="N398" s="601"/>
      <c r="O398" s="601"/>
      <c r="P398" s="601"/>
      <c r="Q398" s="601"/>
      <c r="R398" s="601"/>
      <c r="S398" s="601"/>
      <c r="T398" s="601"/>
      <c r="U398" s="601"/>
      <c r="V398" s="601"/>
      <c r="W398" s="601"/>
      <c r="X398" s="601"/>
      <c r="Y398" s="601"/>
      <c r="Z398" s="601"/>
    </row>
    <row r="399" spans="1:26" ht="14.25" customHeight="1" x14ac:dyDescent="0.2">
      <c r="A399" s="601"/>
      <c r="B399" s="602"/>
      <c r="C399" s="601"/>
      <c r="D399" s="601"/>
      <c r="E399" s="601"/>
      <c r="F399" s="601"/>
      <c r="G399" s="601"/>
      <c r="H399" s="601"/>
      <c r="I399" s="601"/>
      <c r="J399" s="601"/>
      <c r="K399" s="601"/>
      <c r="L399" s="601"/>
      <c r="M399" s="601"/>
      <c r="N399" s="601"/>
      <c r="O399" s="601"/>
      <c r="P399" s="601"/>
      <c r="Q399" s="601"/>
      <c r="R399" s="601"/>
      <c r="S399" s="601"/>
      <c r="T399" s="601"/>
      <c r="U399" s="601"/>
      <c r="V399" s="601"/>
      <c r="W399" s="601"/>
      <c r="X399" s="601"/>
      <c r="Y399" s="601"/>
      <c r="Z399" s="601"/>
    </row>
    <row r="400" spans="1:26" ht="14.25" customHeight="1" x14ac:dyDescent="0.2">
      <c r="A400" s="601"/>
      <c r="B400" s="602"/>
      <c r="C400" s="601"/>
      <c r="D400" s="601"/>
      <c r="E400" s="601"/>
      <c r="F400" s="601"/>
      <c r="G400" s="601"/>
      <c r="H400" s="601"/>
      <c r="I400" s="601"/>
      <c r="J400" s="601"/>
      <c r="K400" s="601"/>
      <c r="L400" s="601"/>
      <c r="M400" s="601"/>
      <c r="N400" s="601"/>
      <c r="O400" s="601"/>
      <c r="P400" s="601"/>
      <c r="Q400" s="601"/>
      <c r="R400" s="601"/>
      <c r="S400" s="601"/>
      <c r="T400" s="601"/>
      <c r="U400" s="601"/>
      <c r="V400" s="601"/>
      <c r="W400" s="601"/>
      <c r="X400" s="601"/>
      <c r="Y400" s="601"/>
      <c r="Z400" s="601"/>
    </row>
    <row r="401" spans="1:26" ht="14.25" customHeight="1" x14ac:dyDescent="0.2">
      <c r="A401" s="601"/>
      <c r="B401" s="602"/>
      <c r="C401" s="601"/>
      <c r="D401" s="601"/>
      <c r="E401" s="601"/>
      <c r="F401" s="601"/>
      <c r="G401" s="601"/>
      <c r="H401" s="601"/>
      <c r="I401" s="601"/>
      <c r="J401" s="601"/>
      <c r="K401" s="601"/>
      <c r="L401" s="601"/>
      <c r="M401" s="601"/>
      <c r="N401" s="601"/>
      <c r="O401" s="601"/>
      <c r="P401" s="601"/>
      <c r="Q401" s="601"/>
      <c r="R401" s="601"/>
      <c r="S401" s="601"/>
      <c r="T401" s="601"/>
      <c r="U401" s="601"/>
      <c r="V401" s="601"/>
      <c r="W401" s="601"/>
      <c r="X401" s="601"/>
      <c r="Y401" s="601"/>
      <c r="Z401" s="601"/>
    </row>
    <row r="402" spans="1:26" ht="14.25" customHeight="1" x14ac:dyDescent="0.2">
      <c r="A402" s="601"/>
      <c r="B402" s="602"/>
      <c r="C402" s="601"/>
      <c r="D402" s="601"/>
      <c r="E402" s="601"/>
      <c r="F402" s="601"/>
      <c r="G402" s="601"/>
      <c r="H402" s="601"/>
      <c r="I402" s="601"/>
      <c r="J402" s="601"/>
      <c r="K402" s="601"/>
      <c r="L402" s="601"/>
      <c r="M402" s="601"/>
      <c r="N402" s="601"/>
      <c r="O402" s="601"/>
      <c r="P402" s="601"/>
      <c r="Q402" s="601"/>
      <c r="R402" s="601"/>
      <c r="S402" s="601"/>
      <c r="T402" s="601"/>
      <c r="U402" s="601"/>
      <c r="V402" s="601"/>
      <c r="W402" s="601"/>
      <c r="X402" s="601"/>
      <c r="Y402" s="601"/>
      <c r="Z402" s="601"/>
    </row>
    <row r="403" spans="1:26" ht="14.25" customHeight="1" x14ac:dyDescent="0.2">
      <c r="A403" s="601"/>
      <c r="B403" s="602"/>
      <c r="C403" s="601"/>
      <c r="D403" s="601"/>
      <c r="E403" s="601"/>
      <c r="F403" s="601"/>
      <c r="G403" s="601"/>
      <c r="H403" s="601"/>
      <c r="I403" s="601"/>
      <c r="J403" s="601"/>
      <c r="K403" s="601"/>
      <c r="L403" s="601"/>
      <c r="M403" s="601"/>
      <c r="N403" s="601"/>
      <c r="O403" s="601"/>
      <c r="P403" s="601"/>
      <c r="Q403" s="601"/>
      <c r="R403" s="601"/>
      <c r="S403" s="601"/>
      <c r="T403" s="601"/>
      <c r="U403" s="601"/>
      <c r="V403" s="601"/>
      <c r="W403" s="601"/>
      <c r="X403" s="601"/>
      <c r="Y403" s="601"/>
      <c r="Z403" s="601"/>
    </row>
    <row r="404" spans="1:26" ht="14.25" customHeight="1" x14ac:dyDescent="0.2">
      <c r="A404" s="601"/>
      <c r="B404" s="602"/>
      <c r="C404" s="601"/>
      <c r="D404" s="601"/>
      <c r="E404" s="601"/>
      <c r="F404" s="601"/>
      <c r="G404" s="601"/>
      <c r="H404" s="601"/>
      <c r="I404" s="601"/>
      <c r="J404" s="601"/>
      <c r="K404" s="601"/>
      <c r="L404" s="601"/>
      <c r="M404" s="601"/>
      <c r="N404" s="601"/>
      <c r="O404" s="601"/>
      <c r="P404" s="601"/>
      <c r="Q404" s="601"/>
      <c r="R404" s="601"/>
      <c r="S404" s="601"/>
      <c r="T404" s="601"/>
      <c r="U404" s="601"/>
      <c r="V404" s="601"/>
      <c r="W404" s="601"/>
      <c r="X404" s="601"/>
      <c r="Y404" s="601"/>
      <c r="Z404" s="601"/>
    </row>
    <row r="405" spans="1:26" ht="14.25" customHeight="1" x14ac:dyDescent="0.2">
      <c r="A405" s="601"/>
      <c r="B405" s="602"/>
      <c r="C405" s="601"/>
      <c r="D405" s="601"/>
      <c r="E405" s="601"/>
      <c r="F405" s="601"/>
      <c r="G405" s="601"/>
      <c r="H405" s="601"/>
      <c r="I405" s="601"/>
      <c r="J405" s="601"/>
      <c r="K405" s="601"/>
      <c r="L405" s="601"/>
      <c r="M405" s="601"/>
      <c r="N405" s="601"/>
      <c r="O405" s="601"/>
      <c r="P405" s="601"/>
      <c r="Q405" s="601"/>
      <c r="R405" s="601"/>
      <c r="S405" s="601"/>
      <c r="T405" s="601"/>
      <c r="U405" s="601"/>
      <c r="V405" s="601"/>
      <c r="W405" s="601"/>
      <c r="X405" s="601"/>
      <c r="Y405" s="601"/>
      <c r="Z405" s="601"/>
    </row>
    <row r="406" spans="1:26" ht="14.25" customHeight="1" x14ac:dyDescent="0.2">
      <c r="A406" s="601"/>
      <c r="B406" s="602"/>
      <c r="C406" s="601"/>
      <c r="D406" s="601"/>
      <c r="E406" s="601"/>
      <c r="F406" s="601"/>
      <c r="G406" s="601"/>
      <c r="H406" s="601"/>
      <c r="I406" s="601"/>
      <c r="J406" s="601"/>
      <c r="K406" s="601"/>
      <c r="L406" s="601"/>
      <c r="M406" s="601"/>
      <c r="N406" s="601"/>
      <c r="O406" s="601"/>
      <c r="P406" s="601"/>
      <c r="Q406" s="601"/>
      <c r="R406" s="601"/>
      <c r="S406" s="601"/>
      <c r="T406" s="601"/>
      <c r="U406" s="601"/>
      <c r="V406" s="601"/>
      <c r="W406" s="601"/>
      <c r="X406" s="601"/>
      <c r="Y406" s="601"/>
      <c r="Z406" s="601"/>
    </row>
    <row r="407" spans="1:26" ht="14.25" customHeight="1" x14ac:dyDescent="0.2">
      <c r="A407" s="601"/>
      <c r="B407" s="602"/>
      <c r="C407" s="601"/>
      <c r="D407" s="601"/>
      <c r="E407" s="601"/>
      <c r="F407" s="601"/>
      <c r="G407" s="601"/>
      <c r="H407" s="601"/>
      <c r="I407" s="601"/>
      <c r="J407" s="601"/>
      <c r="K407" s="601"/>
      <c r="L407" s="601"/>
      <c r="M407" s="601"/>
      <c r="N407" s="601"/>
      <c r="O407" s="601"/>
      <c r="P407" s="601"/>
      <c r="Q407" s="601"/>
      <c r="R407" s="601"/>
      <c r="S407" s="601"/>
      <c r="T407" s="601"/>
      <c r="U407" s="601"/>
      <c r="V407" s="601"/>
      <c r="W407" s="601"/>
      <c r="X407" s="601"/>
      <c r="Y407" s="601"/>
      <c r="Z407" s="601"/>
    </row>
    <row r="408" spans="1:26" ht="14.25" customHeight="1" x14ac:dyDescent="0.2">
      <c r="A408" s="601"/>
      <c r="B408" s="602"/>
      <c r="C408" s="601"/>
      <c r="D408" s="601"/>
      <c r="E408" s="601"/>
      <c r="F408" s="601"/>
      <c r="G408" s="601"/>
      <c r="H408" s="601"/>
      <c r="I408" s="601"/>
      <c r="J408" s="601"/>
      <c r="K408" s="601"/>
      <c r="L408" s="601"/>
      <c r="M408" s="601"/>
      <c r="N408" s="601"/>
      <c r="O408" s="601"/>
      <c r="P408" s="601"/>
      <c r="Q408" s="601"/>
      <c r="R408" s="601"/>
      <c r="S408" s="601"/>
      <c r="T408" s="601"/>
      <c r="U408" s="601"/>
      <c r="V408" s="601"/>
      <c r="W408" s="601"/>
      <c r="X408" s="601"/>
      <c r="Y408" s="601"/>
      <c r="Z408" s="601"/>
    </row>
    <row r="409" spans="1:26" ht="14.25" customHeight="1" x14ac:dyDescent="0.2">
      <c r="A409" s="601"/>
      <c r="B409" s="602"/>
      <c r="C409" s="601"/>
      <c r="D409" s="601"/>
      <c r="E409" s="601"/>
      <c r="F409" s="601"/>
      <c r="G409" s="601"/>
      <c r="H409" s="601"/>
      <c r="I409" s="601"/>
      <c r="J409" s="601"/>
      <c r="K409" s="601"/>
      <c r="L409" s="601"/>
      <c r="M409" s="601"/>
      <c r="N409" s="601"/>
      <c r="O409" s="601"/>
      <c r="P409" s="601"/>
      <c r="Q409" s="601"/>
      <c r="R409" s="601"/>
      <c r="S409" s="601"/>
      <c r="T409" s="601"/>
      <c r="U409" s="601"/>
      <c r="V409" s="601"/>
      <c r="W409" s="601"/>
      <c r="X409" s="601"/>
      <c r="Y409" s="601"/>
      <c r="Z409" s="601"/>
    </row>
    <row r="410" spans="1:26" ht="14.25" customHeight="1" x14ac:dyDescent="0.2">
      <c r="A410" s="601"/>
      <c r="B410" s="602"/>
      <c r="C410" s="601"/>
      <c r="D410" s="601"/>
      <c r="E410" s="601"/>
      <c r="F410" s="601"/>
      <c r="G410" s="601"/>
      <c r="H410" s="601"/>
      <c r="I410" s="601"/>
      <c r="J410" s="601"/>
      <c r="K410" s="601"/>
      <c r="L410" s="601"/>
      <c r="M410" s="601"/>
      <c r="N410" s="601"/>
      <c r="O410" s="601"/>
      <c r="P410" s="601"/>
      <c r="Q410" s="601"/>
      <c r="R410" s="601"/>
      <c r="S410" s="601"/>
      <c r="T410" s="601"/>
      <c r="U410" s="601"/>
      <c r="V410" s="601"/>
      <c r="W410" s="601"/>
      <c r="X410" s="601"/>
      <c r="Y410" s="601"/>
      <c r="Z410" s="601"/>
    </row>
    <row r="411" spans="1:26" ht="14.25" customHeight="1" x14ac:dyDescent="0.2">
      <c r="A411" s="601"/>
      <c r="B411" s="602"/>
      <c r="C411" s="601"/>
      <c r="D411" s="601"/>
      <c r="E411" s="601"/>
      <c r="F411" s="601"/>
      <c r="G411" s="601"/>
      <c r="H411" s="601"/>
      <c r="I411" s="601"/>
      <c r="J411" s="601"/>
      <c r="K411" s="601"/>
      <c r="L411" s="601"/>
      <c r="M411" s="601"/>
      <c r="N411" s="601"/>
      <c r="O411" s="601"/>
      <c r="P411" s="601"/>
      <c r="Q411" s="601"/>
      <c r="R411" s="601"/>
      <c r="S411" s="601"/>
      <c r="T411" s="601"/>
      <c r="U411" s="601"/>
      <c r="V411" s="601"/>
      <c r="W411" s="601"/>
      <c r="X411" s="601"/>
      <c r="Y411" s="601"/>
      <c r="Z411" s="601"/>
    </row>
    <row r="412" spans="1:26" ht="14.25" customHeight="1" x14ac:dyDescent="0.2">
      <c r="A412" s="601"/>
      <c r="B412" s="602"/>
      <c r="C412" s="601"/>
      <c r="D412" s="601"/>
      <c r="E412" s="601"/>
      <c r="F412" s="601"/>
      <c r="G412" s="601"/>
      <c r="H412" s="601"/>
      <c r="I412" s="601"/>
      <c r="J412" s="601"/>
      <c r="K412" s="601"/>
      <c r="L412" s="601"/>
      <c r="M412" s="601"/>
      <c r="N412" s="601"/>
      <c r="O412" s="601"/>
      <c r="P412" s="601"/>
      <c r="Q412" s="601"/>
      <c r="R412" s="601"/>
      <c r="S412" s="601"/>
      <c r="T412" s="601"/>
      <c r="U412" s="601"/>
      <c r="V412" s="601"/>
      <c r="W412" s="601"/>
      <c r="X412" s="601"/>
      <c r="Y412" s="601"/>
      <c r="Z412" s="601"/>
    </row>
    <row r="413" spans="1:26" ht="14.25" customHeight="1" x14ac:dyDescent="0.2">
      <c r="A413" s="601"/>
      <c r="B413" s="602"/>
      <c r="C413" s="601"/>
      <c r="D413" s="601"/>
      <c r="E413" s="601"/>
      <c r="F413" s="601"/>
      <c r="G413" s="601"/>
      <c r="H413" s="601"/>
      <c r="I413" s="601"/>
      <c r="J413" s="601"/>
      <c r="K413" s="601"/>
      <c r="L413" s="601"/>
      <c r="M413" s="601"/>
      <c r="N413" s="601"/>
      <c r="O413" s="601"/>
      <c r="P413" s="601"/>
      <c r="Q413" s="601"/>
      <c r="R413" s="601"/>
      <c r="S413" s="601"/>
      <c r="T413" s="601"/>
      <c r="U413" s="601"/>
      <c r="V413" s="601"/>
      <c r="W413" s="601"/>
      <c r="X413" s="601"/>
      <c r="Y413" s="601"/>
      <c r="Z413" s="601"/>
    </row>
    <row r="414" spans="1:26" ht="14.25" customHeight="1" x14ac:dyDescent="0.2">
      <c r="A414" s="601"/>
      <c r="B414" s="602"/>
      <c r="C414" s="601"/>
      <c r="D414" s="601"/>
      <c r="E414" s="601"/>
      <c r="F414" s="601"/>
      <c r="G414" s="601"/>
      <c r="H414" s="601"/>
      <c r="I414" s="601"/>
      <c r="J414" s="601"/>
      <c r="K414" s="601"/>
      <c r="L414" s="601"/>
      <c r="M414" s="601"/>
      <c r="N414" s="601"/>
      <c r="O414" s="601"/>
      <c r="P414" s="601"/>
      <c r="Q414" s="601"/>
      <c r="R414" s="601"/>
      <c r="S414" s="601"/>
      <c r="T414" s="601"/>
      <c r="U414" s="601"/>
      <c r="V414" s="601"/>
      <c r="W414" s="601"/>
      <c r="X414" s="601"/>
      <c r="Y414" s="601"/>
      <c r="Z414" s="601"/>
    </row>
    <row r="415" spans="1:26" ht="14.25" customHeight="1" x14ac:dyDescent="0.2">
      <c r="A415" s="601"/>
      <c r="B415" s="602"/>
      <c r="C415" s="601"/>
      <c r="D415" s="601"/>
      <c r="E415" s="601"/>
      <c r="F415" s="601"/>
      <c r="G415" s="601"/>
      <c r="H415" s="601"/>
      <c r="I415" s="601"/>
      <c r="J415" s="601"/>
      <c r="K415" s="601"/>
      <c r="L415" s="601"/>
      <c r="M415" s="601"/>
      <c r="N415" s="601"/>
      <c r="O415" s="601"/>
      <c r="P415" s="601"/>
      <c r="Q415" s="601"/>
      <c r="R415" s="601"/>
      <c r="S415" s="601"/>
      <c r="T415" s="601"/>
      <c r="U415" s="601"/>
      <c r="V415" s="601"/>
      <c r="W415" s="601"/>
      <c r="X415" s="601"/>
      <c r="Y415" s="601"/>
      <c r="Z415" s="601"/>
    </row>
    <row r="416" spans="1:26" ht="14.25" customHeight="1" x14ac:dyDescent="0.2">
      <c r="A416" s="601"/>
      <c r="B416" s="602"/>
      <c r="C416" s="601"/>
      <c r="D416" s="601"/>
      <c r="E416" s="601"/>
      <c r="F416" s="601"/>
      <c r="G416" s="601"/>
      <c r="H416" s="601"/>
      <c r="I416" s="601"/>
      <c r="J416" s="601"/>
      <c r="K416" s="601"/>
      <c r="L416" s="601"/>
      <c r="M416" s="601"/>
      <c r="N416" s="601"/>
      <c r="O416" s="601"/>
      <c r="P416" s="601"/>
      <c r="Q416" s="601"/>
      <c r="R416" s="601"/>
      <c r="S416" s="601"/>
      <c r="T416" s="601"/>
      <c r="U416" s="601"/>
      <c r="V416" s="601"/>
      <c r="W416" s="601"/>
      <c r="X416" s="601"/>
      <c r="Y416" s="601"/>
      <c r="Z416" s="601"/>
    </row>
    <row r="417" spans="1:26" ht="14.25" customHeight="1" x14ac:dyDescent="0.2">
      <c r="A417" s="601"/>
      <c r="B417" s="602"/>
      <c r="C417" s="601"/>
      <c r="D417" s="601"/>
      <c r="E417" s="601"/>
      <c r="F417" s="601"/>
      <c r="G417" s="601"/>
      <c r="H417" s="601"/>
      <c r="I417" s="601"/>
      <c r="J417" s="601"/>
      <c r="K417" s="601"/>
      <c r="L417" s="601"/>
      <c r="M417" s="601"/>
      <c r="N417" s="601"/>
      <c r="O417" s="601"/>
      <c r="P417" s="601"/>
      <c r="Q417" s="601"/>
      <c r="R417" s="601"/>
      <c r="S417" s="601"/>
      <c r="T417" s="601"/>
      <c r="U417" s="601"/>
      <c r="V417" s="601"/>
      <c r="W417" s="601"/>
      <c r="X417" s="601"/>
      <c r="Y417" s="601"/>
      <c r="Z417" s="601"/>
    </row>
    <row r="418" spans="1:26" ht="14.25" customHeight="1" x14ac:dyDescent="0.2">
      <c r="A418" s="601"/>
      <c r="B418" s="602"/>
      <c r="C418" s="601"/>
      <c r="D418" s="601"/>
      <c r="E418" s="601"/>
      <c r="F418" s="601"/>
      <c r="G418" s="601"/>
      <c r="H418" s="601"/>
      <c r="I418" s="601"/>
      <c r="J418" s="601"/>
      <c r="K418" s="601"/>
      <c r="L418" s="601"/>
      <c r="M418" s="601"/>
      <c r="N418" s="601"/>
      <c r="O418" s="601"/>
      <c r="P418" s="601"/>
      <c r="Q418" s="601"/>
      <c r="R418" s="601"/>
      <c r="S418" s="601"/>
      <c r="T418" s="601"/>
      <c r="U418" s="601"/>
      <c r="V418" s="601"/>
      <c r="W418" s="601"/>
      <c r="X418" s="601"/>
      <c r="Y418" s="601"/>
      <c r="Z418" s="601"/>
    </row>
    <row r="419" spans="1:26" ht="14.25" customHeight="1" x14ac:dyDescent="0.2">
      <c r="A419" s="601"/>
      <c r="B419" s="602"/>
      <c r="C419" s="601"/>
      <c r="D419" s="601"/>
      <c r="E419" s="601"/>
      <c r="F419" s="601"/>
      <c r="G419" s="601"/>
      <c r="H419" s="601"/>
      <c r="I419" s="601"/>
      <c r="J419" s="601"/>
      <c r="K419" s="601"/>
      <c r="L419" s="601"/>
      <c r="M419" s="601"/>
      <c r="N419" s="601"/>
      <c r="O419" s="601"/>
      <c r="P419" s="601"/>
      <c r="Q419" s="601"/>
      <c r="R419" s="601"/>
      <c r="S419" s="601"/>
      <c r="T419" s="601"/>
      <c r="U419" s="601"/>
      <c r="V419" s="601"/>
      <c r="W419" s="601"/>
      <c r="X419" s="601"/>
      <c r="Y419" s="601"/>
      <c r="Z419" s="601"/>
    </row>
    <row r="420" spans="1:26" ht="14.25" customHeight="1" x14ac:dyDescent="0.2">
      <c r="A420" s="601"/>
      <c r="B420" s="602"/>
      <c r="C420" s="601"/>
      <c r="D420" s="601"/>
      <c r="E420" s="601"/>
      <c r="F420" s="601"/>
      <c r="G420" s="601"/>
      <c r="H420" s="601"/>
      <c r="I420" s="601"/>
      <c r="J420" s="601"/>
      <c r="K420" s="601"/>
      <c r="L420" s="601"/>
      <c r="M420" s="601"/>
      <c r="N420" s="601"/>
      <c r="O420" s="601"/>
      <c r="P420" s="601"/>
      <c r="Q420" s="601"/>
      <c r="R420" s="601"/>
      <c r="S420" s="601"/>
      <c r="T420" s="601"/>
      <c r="U420" s="601"/>
      <c r="V420" s="601"/>
      <c r="W420" s="601"/>
      <c r="X420" s="601"/>
      <c r="Y420" s="601"/>
      <c r="Z420" s="601"/>
    </row>
    <row r="421" spans="1:26" ht="14.25" customHeight="1" x14ac:dyDescent="0.2">
      <c r="A421" s="601"/>
      <c r="B421" s="602"/>
      <c r="C421" s="601"/>
      <c r="D421" s="601"/>
      <c r="E421" s="601"/>
      <c r="F421" s="601"/>
      <c r="G421" s="601"/>
      <c r="H421" s="601"/>
      <c r="I421" s="601"/>
      <c r="J421" s="601"/>
      <c r="K421" s="601"/>
      <c r="L421" s="601"/>
      <c r="M421" s="601"/>
      <c r="N421" s="601"/>
      <c r="O421" s="601"/>
      <c r="P421" s="601"/>
      <c r="Q421" s="601"/>
      <c r="R421" s="601"/>
      <c r="S421" s="601"/>
      <c r="T421" s="601"/>
      <c r="U421" s="601"/>
      <c r="V421" s="601"/>
      <c r="W421" s="601"/>
      <c r="X421" s="601"/>
      <c r="Y421" s="601"/>
      <c r="Z421" s="601"/>
    </row>
    <row r="422" spans="1:26" ht="14.25" customHeight="1" x14ac:dyDescent="0.2">
      <c r="A422" s="601"/>
      <c r="B422" s="602"/>
      <c r="C422" s="601"/>
      <c r="D422" s="601"/>
      <c r="E422" s="601"/>
      <c r="F422" s="601"/>
      <c r="G422" s="601"/>
      <c r="H422" s="601"/>
      <c r="I422" s="601"/>
      <c r="J422" s="601"/>
      <c r="K422" s="601"/>
      <c r="L422" s="601"/>
      <c r="M422" s="601"/>
      <c r="N422" s="601"/>
      <c r="O422" s="601"/>
      <c r="P422" s="601"/>
      <c r="Q422" s="601"/>
      <c r="R422" s="601"/>
      <c r="S422" s="601"/>
      <c r="T422" s="601"/>
      <c r="U422" s="601"/>
      <c r="V422" s="601"/>
      <c r="W422" s="601"/>
      <c r="X422" s="601"/>
      <c r="Y422" s="601"/>
      <c r="Z422" s="601"/>
    </row>
    <row r="423" spans="1:26" ht="14.25" customHeight="1" x14ac:dyDescent="0.2">
      <c r="A423" s="601"/>
      <c r="B423" s="602"/>
      <c r="C423" s="601"/>
      <c r="D423" s="601"/>
      <c r="E423" s="601"/>
      <c r="F423" s="601"/>
      <c r="G423" s="601"/>
      <c r="H423" s="601"/>
      <c r="I423" s="601"/>
      <c r="J423" s="601"/>
      <c r="K423" s="601"/>
      <c r="L423" s="601"/>
      <c r="M423" s="601"/>
      <c r="N423" s="601"/>
      <c r="O423" s="601"/>
      <c r="P423" s="601"/>
      <c r="Q423" s="601"/>
      <c r="R423" s="601"/>
      <c r="S423" s="601"/>
      <c r="T423" s="601"/>
      <c r="U423" s="601"/>
      <c r="V423" s="601"/>
      <c r="W423" s="601"/>
      <c r="X423" s="601"/>
      <c r="Y423" s="601"/>
      <c r="Z423" s="601"/>
    </row>
    <row r="424" spans="1:26" ht="14.25" customHeight="1" x14ac:dyDescent="0.2">
      <c r="A424" s="601"/>
      <c r="B424" s="602"/>
      <c r="C424" s="601"/>
      <c r="D424" s="601"/>
      <c r="E424" s="601"/>
      <c r="F424" s="601"/>
      <c r="G424" s="601"/>
      <c r="H424" s="601"/>
      <c r="I424" s="601"/>
      <c r="J424" s="601"/>
      <c r="K424" s="601"/>
      <c r="L424" s="601"/>
      <c r="M424" s="601"/>
      <c r="N424" s="601"/>
      <c r="O424" s="601"/>
      <c r="P424" s="601"/>
      <c r="Q424" s="601"/>
      <c r="R424" s="601"/>
      <c r="S424" s="601"/>
      <c r="T424" s="601"/>
      <c r="U424" s="601"/>
      <c r="V424" s="601"/>
      <c r="W424" s="601"/>
      <c r="X424" s="601"/>
      <c r="Y424" s="601"/>
      <c r="Z424" s="601"/>
    </row>
    <row r="425" spans="1:26" ht="14.25" customHeight="1" x14ac:dyDescent="0.2">
      <c r="A425" s="601"/>
      <c r="B425" s="602"/>
      <c r="C425" s="601"/>
      <c r="D425" s="601"/>
      <c r="E425" s="601"/>
      <c r="F425" s="601"/>
      <c r="G425" s="601"/>
      <c r="H425" s="601"/>
      <c r="I425" s="601"/>
      <c r="J425" s="601"/>
      <c r="K425" s="601"/>
      <c r="L425" s="601"/>
      <c r="M425" s="601"/>
      <c r="N425" s="601"/>
      <c r="O425" s="601"/>
      <c r="P425" s="601"/>
      <c r="Q425" s="601"/>
      <c r="R425" s="601"/>
      <c r="S425" s="601"/>
      <c r="T425" s="601"/>
      <c r="U425" s="601"/>
      <c r="V425" s="601"/>
      <c r="W425" s="601"/>
      <c r="X425" s="601"/>
      <c r="Y425" s="601"/>
      <c r="Z425" s="601"/>
    </row>
    <row r="426" spans="1:26" ht="14.25" customHeight="1" x14ac:dyDescent="0.2">
      <c r="A426" s="601"/>
      <c r="B426" s="602"/>
      <c r="C426" s="601"/>
      <c r="D426" s="601"/>
      <c r="E426" s="601"/>
      <c r="F426" s="601"/>
      <c r="G426" s="601"/>
      <c r="H426" s="601"/>
      <c r="I426" s="601"/>
      <c r="J426" s="601"/>
      <c r="K426" s="601"/>
      <c r="L426" s="601"/>
      <c r="M426" s="601"/>
      <c r="N426" s="601"/>
      <c r="O426" s="601"/>
      <c r="P426" s="601"/>
      <c r="Q426" s="601"/>
      <c r="R426" s="601"/>
      <c r="S426" s="601"/>
      <c r="T426" s="601"/>
      <c r="U426" s="601"/>
      <c r="V426" s="601"/>
      <c r="W426" s="601"/>
      <c r="X426" s="601"/>
      <c r="Y426" s="601"/>
      <c r="Z426" s="601"/>
    </row>
    <row r="427" spans="1:26" ht="14.25" customHeight="1" x14ac:dyDescent="0.2">
      <c r="A427" s="601"/>
      <c r="B427" s="602"/>
      <c r="C427" s="601"/>
      <c r="D427" s="601"/>
      <c r="E427" s="601"/>
      <c r="F427" s="601"/>
      <c r="G427" s="601"/>
      <c r="H427" s="601"/>
      <c r="I427" s="601"/>
      <c r="J427" s="601"/>
      <c r="K427" s="601"/>
      <c r="L427" s="601"/>
      <c r="M427" s="601"/>
      <c r="N427" s="601"/>
      <c r="O427" s="601"/>
      <c r="P427" s="601"/>
      <c r="Q427" s="601"/>
      <c r="R427" s="601"/>
      <c r="S427" s="601"/>
      <c r="T427" s="601"/>
      <c r="U427" s="601"/>
      <c r="V427" s="601"/>
      <c r="W427" s="601"/>
      <c r="X427" s="601"/>
      <c r="Y427" s="601"/>
      <c r="Z427" s="601"/>
    </row>
    <row r="428" spans="1:26" ht="14.25" customHeight="1" x14ac:dyDescent="0.2">
      <c r="A428" s="601"/>
      <c r="B428" s="602"/>
      <c r="C428" s="601"/>
      <c r="D428" s="601"/>
      <c r="E428" s="601"/>
      <c r="F428" s="601"/>
      <c r="G428" s="601"/>
      <c r="H428" s="601"/>
      <c r="I428" s="601"/>
      <c r="J428" s="601"/>
      <c r="K428" s="601"/>
      <c r="L428" s="601"/>
      <c r="M428" s="601"/>
      <c r="N428" s="601"/>
      <c r="O428" s="601"/>
      <c r="P428" s="601"/>
      <c r="Q428" s="601"/>
      <c r="R428" s="601"/>
      <c r="S428" s="601"/>
      <c r="T428" s="601"/>
      <c r="U428" s="601"/>
      <c r="V428" s="601"/>
      <c r="W428" s="601"/>
      <c r="X428" s="601"/>
      <c r="Y428" s="601"/>
      <c r="Z428" s="601"/>
    </row>
    <row r="429" spans="1:26" ht="14.25" customHeight="1" x14ac:dyDescent="0.2">
      <c r="A429" s="601"/>
      <c r="B429" s="602"/>
      <c r="C429" s="601"/>
      <c r="D429" s="601"/>
      <c r="E429" s="601"/>
      <c r="F429" s="601"/>
      <c r="G429" s="601"/>
      <c r="H429" s="601"/>
      <c r="I429" s="601"/>
      <c r="J429" s="601"/>
      <c r="K429" s="601"/>
      <c r="L429" s="601"/>
      <c r="M429" s="601"/>
      <c r="N429" s="601"/>
      <c r="O429" s="601"/>
      <c r="P429" s="601"/>
      <c r="Q429" s="601"/>
      <c r="R429" s="601"/>
      <c r="S429" s="601"/>
      <c r="T429" s="601"/>
      <c r="U429" s="601"/>
      <c r="V429" s="601"/>
      <c r="W429" s="601"/>
      <c r="X429" s="601"/>
      <c r="Y429" s="601"/>
      <c r="Z429" s="601"/>
    </row>
    <row r="430" spans="1:26" ht="14.25" customHeight="1" x14ac:dyDescent="0.2">
      <c r="A430" s="601"/>
      <c r="B430" s="602"/>
      <c r="C430" s="601"/>
      <c r="D430" s="601"/>
      <c r="E430" s="601"/>
      <c r="F430" s="601"/>
      <c r="G430" s="601"/>
      <c r="H430" s="601"/>
      <c r="I430" s="601"/>
      <c r="J430" s="601"/>
      <c r="K430" s="601"/>
      <c r="L430" s="601"/>
      <c r="M430" s="601"/>
      <c r="N430" s="601"/>
      <c r="O430" s="601"/>
      <c r="P430" s="601"/>
      <c r="Q430" s="601"/>
      <c r="R430" s="601"/>
      <c r="S430" s="601"/>
      <c r="T430" s="601"/>
      <c r="U430" s="601"/>
      <c r="V430" s="601"/>
      <c r="W430" s="601"/>
      <c r="X430" s="601"/>
      <c r="Y430" s="601"/>
      <c r="Z430" s="601"/>
    </row>
    <row r="431" spans="1:26" ht="14.25" customHeight="1" x14ac:dyDescent="0.2">
      <c r="A431" s="601"/>
      <c r="B431" s="602"/>
      <c r="C431" s="601"/>
      <c r="D431" s="601"/>
      <c r="E431" s="601"/>
      <c r="F431" s="601"/>
      <c r="G431" s="601"/>
      <c r="H431" s="601"/>
      <c r="I431" s="601"/>
      <c r="J431" s="601"/>
      <c r="K431" s="601"/>
      <c r="L431" s="601"/>
      <c r="M431" s="601"/>
      <c r="N431" s="601"/>
      <c r="O431" s="601"/>
      <c r="P431" s="601"/>
      <c r="Q431" s="601"/>
      <c r="R431" s="601"/>
      <c r="S431" s="601"/>
      <c r="T431" s="601"/>
      <c r="U431" s="601"/>
      <c r="V431" s="601"/>
      <c r="W431" s="601"/>
      <c r="X431" s="601"/>
      <c r="Y431" s="601"/>
      <c r="Z431" s="601"/>
    </row>
    <row r="432" spans="1:26" ht="14.25" customHeight="1" x14ac:dyDescent="0.2">
      <c r="A432" s="601"/>
      <c r="B432" s="602"/>
      <c r="C432" s="601"/>
      <c r="D432" s="601"/>
      <c r="E432" s="601"/>
      <c r="F432" s="601"/>
      <c r="G432" s="601"/>
      <c r="H432" s="601"/>
      <c r="I432" s="601"/>
      <c r="J432" s="601"/>
      <c r="K432" s="601"/>
      <c r="L432" s="601"/>
      <c r="M432" s="601"/>
      <c r="N432" s="601"/>
      <c r="O432" s="601"/>
      <c r="P432" s="601"/>
      <c r="Q432" s="601"/>
      <c r="R432" s="601"/>
      <c r="S432" s="601"/>
      <c r="T432" s="601"/>
      <c r="U432" s="601"/>
      <c r="V432" s="601"/>
      <c r="W432" s="601"/>
      <c r="X432" s="601"/>
      <c r="Y432" s="601"/>
      <c r="Z432" s="601"/>
    </row>
    <row r="433" spans="1:26" ht="14.25" customHeight="1" x14ac:dyDescent="0.2">
      <c r="A433" s="601"/>
      <c r="B433" s="602"/>
      <c r="C433" s="601"/>
      <c r="D433" s="601"/>
      <c r="E433" s="601"/>
      <c r="F433" s="601"/>
      <c r="G433" s="601"/>
      <c r="H433" s="601"/>
      <c r="I433" s="601"/>
      <c r="J433" s="601"/>
      <c r="K433" s="601"/>
      <c r="L433" s="601"/>
      <c r="M433" s="601"/>
      <c r="N433" s="601"/>
      <c r="O433" s="601"/>
      <c r="P433" s="601"/>
      <c r="Q433" s="601"/>
      <c r="R433" s="601"/>
      <c r="S433" s="601"/>
      <c r="T433" s="601"/>
      <c r="U433" s="601"/>
      <c r="V433" s="601"/>
      <c r="W433" s="601"/>
      <c r="X433" s="601"/>
      <c r="Y433" s="601"/>
      <c r="Z433" s="601"/>
    </row>
    <row r="434" spans="1:26" ht="14.25" customHeight="1" x14ac:dyDescent="0.2">
      <c r="A434" s="601"/>
      <c r="B434" s="602"/>
      <c r="C434" s="601"/>
      <c r="D434" s="601"/>
      <c r="E434" s="601"/>
      <c r="F434" s="601"/>
      <c r="G434" s="601"/>
      <c r="H434" s="601"/>
      <c r="I434" s="601"/>
      <c r="J434" s="601"/>
      <c r="K434" s="601"/>
      <c r="L434" s="601"/>
      <c r="M434" s="601"/>
      <c r="N434" s="601"/>
      <c r="O434" s="601"/>
      <c r="P434" s="601"/>
      <c r="Q434" s="601"/>
      <c r="R434" s="601"/>
      <c r="S434" s="601"/>
      <c r="T434" s="601"/>
      <c r="U434" s="601"/>
      <c r="V434" s="601"/>
      <c r="W434" s="601"/>
      <c r="X434" s="601"/>
      <c r="Y434" s="601"/>
      <c r="Z434" s="601"/>
    </row>
    <row r="435" spans="1:26" ht="14.25" customHeight="1" x14ac:dyDescent="0.2">
      <c r="A435" s="601"/>
      <c r="B435" s="602"/>
      <c r="C435" s="601"/>
      <c r="D435" s="601"/>
      <c r="E435" s="601"/>
      <c r="F435" s="601"/>
      <c r="G435" s="601"/>
      <c r="H435" s="601"/>
      <c r="I435" s="601"/>
      <c r="J435" s="601"/>
      <c r="K435" s="601"/>
      <c r="L435" s="601"/>
      <c r="M435" s="601"/>
      <c r="N435" s="601"/>
      <c r="O435" s="601"/>
      <c r="P435" s="601"/>
      <c r="Q435" s="601"/>
      <c r="R435" s="601"/>
      <c r="S435" s="601"/>
      <c r="T435" s="601"/>
      <c r="U435" s="601"/>
      <c r="V435" s="601"/>
      <c r="W435" s="601"/>
      <c r="X435" s="601"/>
      <c r="Y435" s="601"/>
      <c r="Z435" s="601"/>
    </row>
    <row r="436" spans="1:26" ht="14.25" customHeight="1" x14ac:dyDescent="0.2">
      <c r="A436" s="601"/>
      <c r="B436" s="602"/>
      <c r="C436" s="601"/>
      <c r="D436" s="601"/>
      <c r="E436" s="601"/>
      <c r="F436" s="601"/>
      <c r="G436" s="601"/>
      <c r="H436" s="601"/>
      <c r="I436" s="601"/>
      <c r="J436" s="601"/>
      <c r="K436" s="601"/>
      <c r="L436" s="601"/>
      <c r="M436" s="601"/>
      <c r="N436" s="601"/>
      <c r="O436" s="601"/>
      <c r="P436" s="601"/>
      <c r="Q436" s="601"/>
      <c r="R436" s="601"/>
      <c r="S436" s="601"/>
      <c r="T436" s="601"/>
      <c r="U436" s="601"/>
      <c r="V436" s="601"/>
      <c r="W436" s="601"/>
      <c r="X436" s="601"/>
      <c r="Y436" s="601"/>
      <c r="Z436" s="601"/>
    </row>
    <row r="437" spans="1:26" ht="14.25" customHeight="1" x14ac:dyDescent="0.2">
      <c r="A437" s="601"/>
      <c r="B437" s="602"/>
      <c r="C437" s="601"/>
      <c r="D437" s="601"/>
      <c r="E437" s="601"/>
      <c r="F437" s="601"/>
      <c r="G437" s="601"/>
      <c r="H437" s="601"/>
      <c r="I437" s="601"/>
      <c r="J437" s="601"/>
      <c r="K437" s="601"/>
      <c r="L437" s="601"/>
      <c r="M437" s="601"/>
      <c r="N437" s="601"/>
      <c r="O437" s="601"/>
      <c r="P437" s="601"/>
      <c r="Q437" s="601"/>
      <c r="R437" s="601"/>
      <c r="S437" s="601"/>
      <c r="T437" s="601"/>
      <c r="U437" s="601"/>
      <c r="V437" s="601"/>
      <c r="W437" s="601"/>
      <c r="X437" s="601"/>
      <c r="Y437" s="601"/>
      <c r="Z437" s="601"/>
    </row>
    <row r="438" spans="1:26" ht="14.25" customHeight="1" x14ac:dyDescent="0.2">
      <c r="A438" s="601"/>
      <c r="B438" s="602"/>
      <c r="C438" s="601"/>
      <c r="D438" s="601"/>
      <c r="E438" s="601"/>
      <c r="F438" s="601"/>
      <c r="G438" s="601"/>
      <c r="H438" s="601"/>
      <c r="I438" s="601"/>
      <c r="J438" s="601"/>
      <c r="K438" s="601"/>
      <c r="L438" s="601"/>
      <c r="M438" s="601"/>
      <c r="N438" s="601"/>
      <c r="O438" s="601"/>
      <c r="P438" s="601"/>
      <c r="Q438" s="601"/>
      <c r="R438" s="601"/>
      <c r="S438" s="601"/>
      <c r="T438" s="601"/>
      <c r="U438" s="601"/>
      <c r="V438" s="601"/>
      <c r="W438" s="601"/>
      <c r="X438" s="601"/>
      <c r="Y438" s="601"/>
      <c r="Z438" s="601"/>
    </row>
    <row r="439" spans="1:26" ht="14.25" customHeight="1" x14ac:dyDescent="0.2">
      <c r="A439" s="601"/>
      <c r="B439" s="602"/>
      <c r="C439" s="601"/>
      <c r="D439" s="601"/>
      <c r="E439" s="601"/>
      <c r="F439" s="601"/>
      <c r="G439" s="601"/>
      <c r="H439" s="601"/>
      <c r="I439" s="601"/>
      <c r="J439" s="601"/>
      <c r="K439" s="601"/>
      <c r="L439" s="601"/>
      <c r="M439" s="601"/>
      <c r="N439" s="601"/>
      <c r="O439" s="601"/>
      <c r="P439" s="601"/>
      <c r="Q439" s="601"/>
      <c r="R439" s="601"/>
      <c r="S439" s="601"/>
      <c r="T439" s="601"/>
      <c r="U439" s="601"/>
      <c r="V439" s="601"/>
      <c r="W439" s="601"/>
      <c r="X439" s="601"/>
      <c r="Y439" s="601"/>
      <c r="Z439" s="601"/>
    </row>
    <row r="440" spans="1:26" ht="14.25" customHeight="1" x14ac:dyDescent="0.2">
      <c r="A440" s="601"/>
      <c r="B440" s="602"/>
      <c r="C440" s="601"/>
      <c r="D440" s="601"/>
      <c r="E440" s="601"/>
      <c r="F440" s="601"/>
      <c r="G440" s="601"/>
      <c r="H440" s="601"/>
      <c r="I440" s="601"/>
      <c r="J440" s="601"/>
      <c r="K440" s="601"/>
      <c r="L440" s="601"/>
      <c r="M440" s="601"/>
      <c r="N440" s="601"/>
      <c r="O440" s="601"/>
      <c r="P440" s="601"/>
      <c r="Q440" s="601"/>
      <c r="R440" s="601"/>
      <c r="S440" s="601"/>
      <c r="T440" s="601"/>
      <c r="U440" s="601"/>
      <c r="V440" s="601"/>
      <c r="W440" s="601"/>
      <c r="X440" s="601"/>
      <c r="Y440" s="601"/>
      <c r="Z440" s="601"/>
    </row>
    <row r="441" spans="1:26" ht="14.25" customHeight="1" x14ac:dyDescent="0.2">
      <c r="A441" s="601"/>
      <c r="B441" s="602"/>
      <c r="C441" s="601"/>
      <c r="D441" s="601"/>
      <c r="E441" s="601"/>
      <c r="F441" s="601"/>
      <c r="G441" s="601"/>
      <c r="H441" s="601"/>
      <c r="I441" s="601"/>
      <c r="J441" s="601"/>
      <c r="K441" s="601"/>
      <c r="L441" s="601"/>
      <c r="M441" s="601"/>
      <c r="N441" s="601"/>
      <c r="O441" s="601"/>
      <c r="P441" s="601"/>
      <c r="Q441" s="601"/>
      <c r="R441" s="601"/>
      <c r="S441" s="601"/>
      <c r="T441" s="601"/>
      <c r="U441" s="601"/>
      <c r="V441" s="601"/>
      <c r="W441" s="601"/>
      <c r="X441" s="601"/>
      <c r="Y441" s="601"/>
      <c r="Z441" s="601"/>
    </row>
    <row r="442" spans="1:26" ht="14.25" customHeight="1" x14ac:dyDescent="0.2">
      <c r="A442" s="601"/>
      <c r="B442" s="602"/>
      <c r="C442" s="601"/>
      <c r="D442" s="601"/>
      <c r="E442" s="601"/>
      <c r="F442" s="601"/>
      <c r="G442" s="601"/>
      <c r="H442" s="601"/>
      <c r="I442" s="601"/>
      <c r="J442" s="601"/>
      <c r="K442" s="601"/>
      <c r="L442" s="601"/>
      <c r="M442" s="601"/>
      <c r="N442" s="601"/>
      <c r="O442" s="601"/>
      <c r="P442" s="601"/>
      <c r="Q442" s="601"/>
      <c r="R442" s="601"/>
      <c r="S442" s="601"/>
      <c r="T442" s="601"/>
      <c r="U442" s="601"/>
      <c r="V442" s="601"/>
      <c r="W442" s="601"/>
      <c r="X442" s="601"/>
      <c r="Y442" s="601"/>
      <c r="Z442" s="601"/>
    </row>
    <row r="443" spans="1:26" ht="14.25" customHeight="1" x14ac:dyDescent="0.2">
      <c r="A443" s="601"/>
      <c r="B443" s="602"/>
      <c r="C443" s="601"/>
      <c r="D443" s="601"/>
      <c r="E443" s="601"/>
      <c r="F443" s="601"/>
      <c r="G443" s="601"/>
      <c r="H443" s="601"/>
      <c r="I443" s="601"/>
      <c r="J443" s="601"/>
      <c r="K443" s="601"/>
      <c r="L443" s="601"/>
      <c r="M443" s="601"/>
      <c r="N443" s="601"/>
      <c r="O443" s="601"/>
      <c r="P443" s="601"/>
      <c r="Q443" s="601"/>
      <c r="R443" s="601"/>
      <c r="S443" s="601"/>
      <c r="T443" s="601"/>
      <c r="U443" s="601"/>
      <c r="V443" s="601"/>
      <c r="W443" s="601"/>
      <c r="X443" s="601"/>
      <c r="Y443" s="601"/>
      <c r="Z443" s="601"/>
    </row>
    <row r="444" spans="1:26" ht="14.25" customHeight="1" x14ac:dyDescent="0.2">
      <c r="A444" s="601"/>
      <c r="B444" s="602"/>
      <c r="C444" s="601"/>
      <c r="D444" s="601"/>
      <c r="E444" s="601"/>
      <c r="F444" s="601"/>
      <c r="G444" s="601"/>
      <c r="H444" s="601"/>
      <c r="I444" s="601"/>
      <c r="J444" s="601"/>
      <c r="K444" s="601"/>
      <c r="L444" s="601"/>
      <c r="M444" s="601"/>
      <c r="N444" s="601"/>
      <c r="O444" s="601"/>
      <c r="P444" s="601"/>
      <c r="Q444" s="601"/>
      <c r="R444" s="601"/>
      <c r="S444" s="601"/>
      <c r="T444" s="601"/>
      <c r="U444" s="601"/>
      <c r="V444" s="601"/>
      <c r="W444" s="601"/>
      <c r="X444" s="601"/>
      <c r="Y444" s="601"/>
      <c r="Z444" s="601"/>
    </row>
    <row r="445" spans="1:26" ht="14.25" customHeight="1" x14ac:dyDescent="0.2">
      <c r="A445" s="601"/>
      <c r="B445" s="602"/>
      <c r="C445" s="601"/>
      <c r="D445" s="601"/>
      <c r="E445" s="601"/>
      <c r="F445" s="601"/>
      <c r="G445" s="601"/>
      <c r="H445" s="601"/>
      <c r="I445" s="601"/>
      <c r="J445" s="601"/>
      <c r="K445" s="601"/>
      <c r="L445" s="601"/>
      <c r="M445" s="601"/>
      <c r="N445" s="601"/>
      <c r="O445" s="601"/>
      <c r="P445" s="601"/>
      <c r="Q445" s="601"/>
      <c r="R445" s="601"/>
      <c r="S445" s="601"/>
      <c r="T445" s="601"/>
      <c r="U445" s="601"/>
      <c r="V445" s="601"/>
      <c r="W445" s="601"/>
      <c r="X445" s="601"/>
      <c r="Y445" s="601"/>
      <c r="Z445" s="601"/>
    </row>
    <row r="446" spans="1:26" ht="14.25" customHeight="1" x14ac:dyDescent="0.2">
      <c r="A446" s="601"/>
      <c r="B446" s="602"/>
      <c r="C446" s="601"/>
      <c r="D446" s="601"/>
      <c r="E446" s="601"/>
      <c r="F446" s="601"/>
      <c r="G446" s="601"/>
      <c r="H446" s="601"/>
      <c r="I446" s="601"/>
      <c r="J446" s="601"/>
      <c r="K446" s="601"/>
      <c r="L446" s="601"/>
      <c r="M446" s="601"/>
      <c r="N446" s="601"/>
      <c r="O446" s="601"/>
      <c r="P446" s="601"/>
      <c r="Q446" s="601"/>
      <c r="R446" s="601"/>
      <c r="S446" s="601"/>
      <c r="T446" s="601"/>
      <c r="U446" s="601"/>
      <c r="V446" s="601"/>
      <c r="W446" s="601"/>
      <c r="X446" s="601"/>
      <c r="Y446" s="601"/>
      <c r="Z446" s="601"/>
    </row>
    <row r="447" spans="1:26" ht="14.25" customHeight="1" x14ac:dyDescent="0.2">
      <c r="A447" s="601"/>
      <c r="B447" s="602"/>
      <c r="C447" s="601"/>
      <c r="D447" s="601"/>
      <c r="E447" s="601"/>
      <c r="F447" s="601"/>
      <c r="G447" s="601"/>
      <c r="H447" s="601"/>
      <c r="I447" s="601"/>
      <c r="J447" s="601"/>
      <c r="K447" s="601"/>
      <c r="L447" s="601"/>
      <c r="M447" s="601"/>
      <c r="N447" s="601"/>
      <c r="O447" s="601"/>
      <c r="P447" s="601"/>
      <c r="Q447" s="601"/>
      <c r="R447" s="601"/>
      <c r="S447" s="601"/>
      <c r="T447" s="601"/>
      <c r="U447" s="601"/>
      <c r="V447" s="601"/>
      <c r="W447" s="601"/>
      <c r="X447" s="601"/>
      <c r="Y447" s="601"/>
      <c r="Z447" s="601"/>
    </row>
    <row r="448" spans="1:26" ht="14.25" customHeight="1" x14ac:dyDescent="0.2">
      <c r="A448" s="601"/>
      <c r="B448" s="602"/>
      <c r="C448" s="601"/>
      <c r="D448" s="601"/>
      <c r="E448" s="601"/>
      <c r="F448" s="601"/>
      <c r="G448" s="601"/>
      <c r="H448" s="601"/>
      <c r="I448" s="601"/>
      <c r="J448" s="601"/>
      <c r="K448" s="601"/>
      <c r="L448" s="601"/>
      <c r="M448" s="601"/>
      <c r="N448" s="601"/>
      <c r="O448" s="601"/>
      <c r="P448" s="601"/>
      <c r="Q448" s="601"/>
      <c r="R448" s="601"/>
      <c r="S448" s="601"/>
      <c r="T448" s="601"/>
      <c r="U448" s="601"/>
      <c r="V448" s="601"/>
      <c r="W448" s="601"/>
      <c r="X448" s="601"/>
      <c r="Y448" s="601"/>
      <c r="Z448" s="601"/>
    </row>
    <row r="449" spans="1:26" ht="14.25" customHeight="1" x14ac:dyDescent="0.2">
      <c r="A449" s="601"/>
      <c r="B449" s="602"/>
      <c r="C449" s="601"/>
      <c r="D449" s="601"/>
      <c r="E449" s="601"/>
      <c r="F449" s="601"/>
      <c r="G449" s="601"/>
      <c r="H449" s="601"/>
      <c r="I449" s="601"/>
      <c r="J449" s="601"/>
      <c r="K449" s="601"/>
      <c r="L449" s="601"/>
      <c r="M449" s="601"/>
      <c r="N449" s="601"/>
      <c r="O449" s="601"/>
      <c r="P449" s="601"/>
      <c r="Q449" s="601"/>
      <c r="R449" s="601"/>
      <c r="S449" s="601"/>
      <c r="T449" s="601"/>
      <c r="U449" s="601"/>
      <c r="V449" s="601"/>
      <c r="W449" s="601"/>
      <c r="X449" s="601"/>
      <c r="Y449" s="601"/>
      <c r="Z449" s="601"/>
    </row>
    <row r="450" spans="1:26" ht="14.25" customHeight="1" x14ac:dyDescent="0.2">
      <c r="A450" s="601"/>
      <c r="B450" s="602"/>
      <c r="C450" s="601"/>
      <c r="D450" s="601"/>
      <c r="E450" s="601"/>
      <c r="F450" s="601"/>
      <c r="G450" s="601"/>
      <c r="H450" s="601"/>
      <c r="I450" s="601"/>
      <c r="J450" s="601"/>
      <c r="K450" s="601"/>
      <c r="L450" s="601"/>
      <c r="M450" s="601"/>
      <c r="N450" s="601"/>
      <c r="O450" s="601"/>
      <c r="P450" s="601"/>
      <c r="Q450" s="601"/>
      <c r="R450" s="601"/>
      <c r="S450" s="601"/>
      <c r="T450" s="601"/>
      <c r="U450" s="601"/>
      <c r="V450" s="601"/>
      <c r="W450" s="601"/>
      <c r="X450" s="601"/>
      <c r="Y450" s="601"/>
      <c r="Z450" s="601"/>
    </row>
    <row r="451" spans="1:26" ht="14.25" customHeight="1" x14ac:dyDescent="0.2">
      <c r="A451" s="601"/>
      <c r="B451" s="602"/>
      <c r="C451" s="601"/>
      <c r="D451" s="601"/>
      <c r="E451" s="601"/>
      <c r="F451" s="601"/>
      <c r="G451" s="601"/>
      <c r="H451" s="601"/>
      <c r="I451" s="601"/>
      <c r="J451" s="601"/>
      <c r="K451" s="601"/>
      <c r="L451" s="601"/>
      <c r="M451" s="601"/>
      <c r="N451" s="601"/>
      <c r="O451" s="601"/>
      <c r="P451" s="601"/>
      <c r="Q451" s="601"/>
      <c r="R451" s="601"/>
      <c r="S451" s="601"/>
      <c r="T451" s="601"/>
      <c r="U451" s="601"/>
      <c r="V451" s="601"/>
      <c r="W451" s="601"/>
      <c r="X451" s="601"/>
      <c r="Y451" s="601"/>
      <c r="Z451" s="601"/>
    </row>
    <row r="452" spans="1:26" ht="14.25" customHeight="1" x14ac:dyDescent="0.2">
      <c r="A452" s="601"/>
      <c r="B452" s="602"/>
      <c r="C452" s="601"/>
      <c r="D452" s="601"/>
      <c r="E452" s="601"/>
      <c r="F452" s="601"/>
      <c r="G452" s="601"/>
      <c r="H452" s="601"/>
      <c r="I452" s="601"/>
      <c r="J452" s="601"/>
      <c r="K452" s="601"/>
      <c r="L452" s="601"/>
      <c r="M452" s="601"/>
      <c r="N452" s="601"/>
      <c r="O452" s="601"/>
      <c r="P452" s="601"/>
      <c r="Q452" s="601"/>
      <c r="R452" s="601"/>
      <c r="S452" s="601"/>
      <c r="T452" s="601"/>
      <c r="U452" s="601"/>
      <c r="V452" s="601"/>
      <c r="W452" s="601"/>
      <c r="X452" s="601"/>
      <c r="Y452" s="601"/>
      <c r="Z452" s="601"/>
    </row>
    <row r="453" spans="1:26" ht="14.25" customHeight="1" x14ac:dyDescent="0.2">
      <c r="A453" s="601"/>
      <c r="B453" s="602"/>
      <c r="C453" s="601"/>
      <c r="D453" s="601"/>
      <c r="E453" s="601"/>
      <c r="F453" s="601"/>
      <c r="G453" s="601"/>
      <c r="H453" s="601"/>
      <c r="I453" s="601"/>
      <c r="J453" s="601"/>
      <c r="K453" s="601"/>
      <c r="L453" s="601"/>
      <c r="M453" s="601"/>
      <c r="N453" s="601"/>
      <c r="O453" s="601"/>
      <c r="P453" s="601"/>
      <c r="Q453" s="601"/>
      <c r="R453" s="601"/>
      <c r="S453" s="601"/>
      <c r="T453" s="601"/>
      <c r="U453" s="601"/>
      <c r="V453" s="601"/>
      <c r="W453" s="601"/>
      <c r="X453" s="601"/>
      <c r="Y453" s="601"/>
      <c r="Z453" s="601"/>
    </row>
    <row r="454" spans="1:26" ht="14.25" customHeight="1" x14ac:dyDescent="0.2">
      <c r="A454" s="601"/>
      <c r="B454" s="602"/>
      <c r="C454" s="601"/>
      <c r="D454" s="601"/>
      <c r="E454" s="601"/>
      <c r="F454" s="601"/>
      <c r="G454" s="601"/>
      <c r="H454" s="601"/>
      <c r="I454" s="601"/>
      <c r="J454" s="601"/>
      <c r="K454" s="601"/>
      <c r="L454" s="601"/>
      <c r="M454" s="601"/>
      <c r="N454" s="601"/>
      <c r="O454" s="601"/>
      <c r="P454" s="601"/>
      <c r="Q454" s="601"/>
      <c r="R454" s="601"/>
      <c r="S454" s="601"/>
      <c r="T454" s="601"/>
      <c r="U454" s="601"/>
      <c r="V454" s="601"/>
      <c r="W454" s="601"/>
      <c r="X454" s="601"/>
      <c r="Y454" s="601"/>
      <c r="Z454" s="601"/>
    </row>
    <row r="455" spans="1:26" ht="14.25" customHeight="1" x14ac:dyDescent="0.2">
      <c r="A455" s="601"/>
      <c r="B455" s="602"/>
      <c r="C455" s="601"/>
      <c r="D455" s="601"/>
      <c r="E455" s="601"/>
      <c r="F455" s="601"/>
      <c r="G455" s="601"/>
      <c r="H455" s="601"/>
      <c r="I455" s="601"/>
      <c r="J455" s="601"/>
      <c r="K455" s="601"/>
      <c r="L455" s="601"/>
      <c r="M455" s="601"/>
      <c r="N455" s="601"/>
      <c r="O455" s="601"/>
      <c r="P455" s="601"/>
      <c r="Q455" s="601"/>
      <c r="R455" s="601"/>
      <c r="S455" s="601"/>
      <c r="T455" s="601"/>
      <c r="U455" s="601"/>
      <c r="V455" s="601"/>
      <c r="W455" s="601"/>
      <c r="X455" s="601"/>
      <c r="Y455" s="601"/>
      <c r="Z455" s="601"/>
    </row>
    <row r="456" spans="1:26" ht="14.25" customHeight="1" x14ac:dyDescent="0.2">
      <c r="A456" s="601"/>
      <c r="B456" s="602"/>
      <c r="C456" s="601"/>
      <c r="D456" s="601"/>
      <c r="E456" s="601"/>
      <c r="F456" s="601"/>
      <c r="G456" s="601"/>
      <c r="H456" s="601"/>
      <c r="I456" s="601"/>
      <c r="J456" s="601"/>
      <c r="K456" s="601"/>
      <c r="L456" s="601"/>
      <c r="M456" s="601"/>
      <c r="N456" s="601"/>
      <c r="O456" s="601"/>
      <c r="P456" s="601"/>
      <c r="Q456" s="601"/>
      <c r="R456" s="601"/>
      <c r="S456" s="601"/>
      <c r="T456" s="601"/>
      <c r="U456" s="601"/>
      <c r="V456" s="601"/>
      <c r="W456" s="601"/>
      <c r="X456" s="601"/>
      <c r="Y456" s="601"/>
      <c r="Z456" s="601"/>
    </row>
    <row r="457" spans="1:26" ht="14.25" customHeight="1" x14ac:dyDescent="0.2">
      <c r="A457" s="601"/>
      <c r="B457" s="602"/>
      <c r="C457" s="601"/>
      <c r="D457" s="601"/>
      <c r="E457" s="601"/>
      <c r="F457" s="601"/>
      <c r="G457" s="601"/>
      <c r="H457" s="601"/>
      <c r="I457" s="601"/>
      <c r="J457" s="601"/>
      <c r="K457" s="601"/>
      <c r="L457" s="601"/>
      <c r="M457" s="601"/>
      <c r="N457" s="601"/>
      <c r="O457" s="601"/>
      <c r="P457" s="601"/>
      <c r="Q457" s="601"/>
      <c r="R457" s="601"/>
      <c r="S457" s="601"/>
      <c r="T457" s="601"/>
      <c r="U457" s="601"/>
      <c r="V457" s="601"/>
      <c r="W457" s="601"/>
      <c r="X457" s="601"/>
      <c r="Y457" s="601"/>
      <c r="Z457" s="601"/>
    </row>
    <row r="458" spans="1:26" ht="14.25" customHeight="1" x14ac:dyDescent="0.2">
      <c r="A458" s="601"/>
      <c r="B458" s="602"/>
      <c r="C458" s="601"/>
      <c r="D458" s="601"/>
      <c r="E458" s="601"/>
      <c r="F458" s="601"/>
      <c r="G458" s="601"/>
      <c r="H458" s="601"/>
      <c r="I458" s="601"/>
      <c r="J458" s="601"/>
      <c r="K458" s="601"/>
      <c r="L458" s="601"/>
      <c r="M458" s="601"/>
      <c r="N458" s="601"/>
      <c r="O458" s="601"/>
      <c r="P458" s="601"/>
      <c r="Q458" s="601"/>
      <c r="R458" s="601"/>
      <c r="S458" s="601"/>
      <c r="T458" s="601"/>
      <c r="U458" s="601"/>
      <c r="V458" s="601"/>
      <c r="W458" s="601"/>
      <c r="X458" s="601"/>
      <c r="Y458" s="601"/>
      <c r="Z458" s="601"/>
    </row>
    <row r="459" spans="1:26" ht="14.25" customHeight="1" x14ac:dyDescent="0.2">
      <c r="A459" s="601"/>
      <c r="B459" s="602"/>
      <c r="C459" s="601"/>
      <c r="D459" s="601"/>
      <c r="E459" s="601"/>
      <c r="F459" s="601"/>
      <c r="G459" s="601"/>
      <c r="H459" s="601"/>
      <c r="I459" s="601"/>
      <c r="J459" s="601"/>
      <c r="K459" s="601"/>
      <c r="L459" s="601"/>
      <c r="M459" s="601"/>
      <c r="N459" s="601"/>
      <c r="O459" s="601"/>
      <c r="P459" s="601"/>
      <c r="Q459" s="601"/>
      <c r="R459" s="601"/>
      <c r="S459" s="601"/>
      <c r="T459" s="601"/>
      <c r="U459" s="601"/>
      <c r="V459" s="601"/>
      <c r="W459" s="601"/>
      <c r="X459" s="601"/>
      <c r="Y459" s="601"/>
      <c r="Z459" s="601"/>
    </row>
    <row r="460" spans="1:26" ht="14.25" customHeight="1" x14ac:dyDescent="0.2">
      <c r="A460" s="601"/>
      <c r="B460" s="602"/>
      <c r="C460" s="601"/>
      <c r="D460" s="601"/>
      <c r="E460" s="601"/>
      <c r="F460" s="601"/>
      <c r="G460" s="601"/>
      <c r="H460" s="601"/>
      <c r="I460" s="601"/>
      <c r="J460" s="601"/>
      <c r="K460" s="601"/>
      <c r="L460" s="601"/>
      <c r="M460" s="601"/>
      <c r="N460" s="601"/>
      <c r="O460" s="601"/>
      <c r="P460" s="601"/>
      <c r="Q460" s="601"/>
      <c r="R460" s="601"/>
      <c r="S460" s="601"/>
      <c r="T460" s="601"/>
      <c r="U460" s="601"/>
      <c r="V460" s="601"/>
      <c r="W460" s="601"/>
      <c r="X460" s="601"/>
      <c r="Y460" s="601"/>
      <c r="Z460" s="601"/>
    </row>
    <row r="461" spans="1:26" ht="14.25" customHeight="1" x14ac:dyDescent="0.2">
      <c r="A461" s="601"/>
      <c r="B461" s="602"/>
      <c r="C461" s="601"/>
      <c r="D461" s="601"/>
      <c r="E461" s="601"/>
      <c r="F461" s="601"/>
      <c r="G461" s="601"/>
      <c r="H461" s="601"/>
      <c r="I461" s="601"/>
      <c r="J461" s="601"/>
      <c r="K461" s="601"/>
      <c r="L461" s="601"/>
      <c r="M461" s="601"/>
      <c r="N461" s="601"/>
      <c r="O461" s="601"/>
      <c r="P461" s="601"/>
      <c r="Q461" s="601"/>
      <c r="R461" s="601"/>
      <c r="S461" s="601"/>
      <c r="T461" s="601"/>
      <c r="U461" s="601"/>
      <c r="V461" s="601"/>
      <c r="W461" s="601"/>
      <c r="X461" s="601"/>
      <c r="Y461" s="601"/>
      <c r="Z461" s="601"/>
    </row>
    <row r="462" spans="1:26" ht="14.25" customHeight="1" x14ac:dyDescent="0.2">
      <c r="A462" s="601"/>
      <c r="B462" s="602"/>
      <c r="C462" s="601"/>
      <c r="D462" s="601"/>
      <c r="E462" s="601"/>
      <c r="F462" s="601"/>
      <c r="G462" s="601"/>
      <c r="H462" s="601"/>
      <c r="I462" s="601"/>
      <c r="J462" s="601"/>
      <c r="K462" s="601"/>
      <c r="L462" s="601"/>
      <c r="M462" s="601"/>
      <c r="N462" s="601"/>
      <c r="O462" s="601"/>
      <c r="P462" s="601"/>
      <c r="Q462" s="601"/>
      <c r="R462" s="601"/>
      <c r="S462" s="601"/>
      <c r="T462" s="601"/>
      <c r="U462" s="601"/>
      <c r="V462" s="601"/>
      <c r="W462" s="601"/>
      <c r="X462" s="601"/>
      <c r="Y462" s="601"/>
      <c r="Z462" s="601"/>
    </row>
    <row r="463" spans="1:26" ht="14.25" customHeight="1" x14ac:dyDescent="0.2">
      <c r="A463" s="601"/>
      <c r="B463" s="602"/>
      <c r="C463" s="601"/>
      <c r="D463" s="601"/>
      <c r="E463" s="601"/>
      <c r="F463" s="601"/>
      <c r="G463" s="601"/>
      <c r="H463" s="601"/>
      <c r="I463" s="601"/>
      <c r="J463" s="601"/>
      <c r="K463" s="601"/>
      <c r="L463" s="601"/>
      <c r="M463" s="601"/>
      <c r="N463" s="601"/>
      <c r="O463" s="601"/>
      <c r="P463" s="601"/>
      <c r="Q463" s="601"/>
      <c r="R463" s="601"/>
      <c r="S463" s="601"/>
      <c r="T463" s="601"/>
      <c r="U463" s="601"/>
      <c r="V463" s="601"/>
      <c r="W463" s="601"/>
      <c r="X463" s="601"/>
      <c r="Y463" s="601"/>
      <c r="Z463" s="601"/>
    </row>
    <row r="464" spans="1:26" ht="14.25" customHeight="1" x14ac:dyDescent="0.2">
      <c r="A464" s="601"/>
      <c r="B464" s="602"/>
      <c r="C464" s="601"/>
      <c r="D464" s="601"/>
      <c r="E464" s="601"/>
      <c r="F464" s="601"/>
      <c r="G464" s="601"/>
      <c r="H464" s="601"/>
      <c r="I464" s="601"/>
      <c r="J464" s="601"/>
      <c r="K464" s="601"/>
      <c r="L464" s="601"/>
      <c r="M464" s="601"/>
      <c r="N464" s="601"/>
      <c r="O464" s="601"/>
      <c r="P464" s="601"/>
      <c r="Q464" s="601"/>
      <c r="R464" s="601"/>
      <c r="S464" s="601"/>
      <c r="T464" s="601"/>
      <c r="U464" s="601"/>
      <c r="V464" s="601"/>
      <c r="W464" s="601"/>
      <c r="X464" s="601"/>
      <c r="Y464" s="601"/>
      <c r="Z464" s="601"/>
    </row>
    <row r="465" spans="1:26" ht="14.25" customHeight="1" x14ac:dyDescent="0.2">
      <c r="A465" s="601"/>
      <c r="B465" s="602"/>
      <c r="C465" s="601"/>
      <c r="D465" s="601"/>
      <c r="E465" s="601"/>
      <c r="F465" s="601"/>
      <c r="G465" s="601"/>
      <c r="H465" s="601"/>
      <c r="I465" s="601"/>
      <c r="J465" s="601"/>
      <c r="K465" s="601"/>
      <c r="L465" s="601"/>
      <c r="M465" s="601"/>
      <c r="N465" s="601"/>
      <c r="O465" s="601"/>
      <c r="P465" s="601"/>
      <c r="Q465" s="601"/>
      <c r="R465" s="601"/>
      <c r="S465" s="601"/>
      <c r="T465" s="601"/>
      <c r="U465" s="601"/>
      <c r="V465" s="601"/>
      <c r="W465" s="601"/>
      <c r="X465" s="601"/>
      <c r="Y465" s="601"/>
      <c r="Z465" s="601"/>
    </row>
    <row r="466" spans="1:26" ht="14.25" customHeight="1" x14ac:dyDescent="0.2">
      <c r="A466" s="601"/>
      <c r="B466" s="602"/>
      <c r="C466" s="601"/>
      <c r="D466" s="601"/>
      <c r="E466" s="601"/>
      <c r="F466" s="601"/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  <c r="S466" s="601"/>
      <c r="T466" s="601"/>
      <c r="U466" s="601"/>
      <c r="V466" s="601"/>
      <c r="W466" s="601"/>
      <c r="X466" s="601"/>
      <c r="Y466" s="601"/>
      <c r="Z466" s="601"/>
    </row>
    <row r="467" spans="1:26" ht="14.25" customHeight="1" x14ac:dyDescent="0.2">
      <c r="A467" s="601"/>
      <c r="B467" s="602"/>
      <c r="C467" s="601"/>
      <c r="D467" s="601"/>
      <c r="E467" s="601"/>
      <c r="F467" s="601"/>
      <c r="G467" s="601"/>
      <c r="H467" s="601"/>
      <c r="I467" s="601"/>
      <c r="J467" s="601"/>
      <c r="K467" s="601"/>
      <c r="L467" s="601"/>
      <c r="M467" s="601"/>
      <c r="N467" s="601"/>
      <c r="O467" s="601"/>
      <c r="P467" s="601"/>
      <c r="Q467" s="601"/>
      <c r="R467" s="601"/>
      <c r="S467" s="601"/>
      <c r="T467" s="601"/>
      <c r="U467" s="601"/>
      <c r="V467" s="601"/>
      <c r="W467" s="601"/>
      <c r="X467" s="601"/>
      <c r="Y467" s="601"/>
      <c r="Z467" s="601"/>
    </row>
    <row r="468" spans="1:26" ht="14.25" customHeight="1" x14ac:dyDescent="0.2">
      <c r="A468" s="601"/>
      <c r="B468" s="602"/>
      <c r="C468" s="601"/>
      <c r="D468" s="601"/>
      <c r="E468" s="601"/>
      <c r="F468" s="601"/>
      <c r="G468" s="601"/>
      <c r="H468" s="601"/>
      <c r="I468" s="601"/>
      <c r="J468" s="601"/>
      <c r="K468" s="601"/>
      <c r="L468" s="601"/>
      <c r="M468" s="601"/>
      <c r="N468" s="601"/>
      <c r="O468" s="601"/>
      <c r="P468" s="601"/>
      <c r="Q468" s="601"/>
      <c r="R468" s="601"/>
      <c r="S468" s="601"/>
      <c r="T468" s="601"/>
      <c r="U468" s="601"/>
      <c r="V468" s="601"/>
      <c r="W468" s="601"/>
      <c r="X468" s="601"/>
      <c r="Y468" s="601"/>
      <c r="Z468" s="601"/>
    </row>
    <row r="469" spans="1:26" ht="14.25" customHeight="1" x14ac:dyDescent="0.2">
      <c r="A469" s="601"/>
      <c r="B469" s="602"/>
      <c r="C469" s="601"/>
      <c r="D469" s="601"/>
      <c r="E469" s="601"/>
      <c r="F469" s="601"/>
      <c r="G469" s="601"/>
      <c r="H469" s="601"/>
      <c r="I469" s="601"/>
      <c r="J469" s="601"/>
      <c r="K469" s="601"/>
      <c r="L469" s="601"/>
      <c r="M469" s="601"/>
      <c r="N469" s="601"/>
      <c r="O469" s="601"/>
      <c r="P469" s="601"/>
      <c r="Q469" s="601"/>
      <c r="R469" s="601"/>
      <c r="S469" s="601"/>
      <c r="T469" s="601"/>
      <c r="U469" s="601"/>
      <c r="V469" s="601"/>
      <c r="W469" s="601"/>
      <c r="X469" s="601"/>
      <c r="Y469" s="601"/>
      <c r="Z469" s="601"/>
    </row>
    <row r="470" spans="1:26" ht="14.25" customHeight="1" x14ac:dyDescent="0.2">
      <c r="A470" s="601"/>
      <c r="B470" s="602"/>
      <c r="C470" s="601"/>
      <c r="D470" s="601"/>
      <c r="E470" s="601"/>
      <c r="F470" s="601"/>
      <c r="G470" s="601"/>
      <c r="H470" s="601"/>
      <c r="I470" s="601"/>
      <c r="J470" s="601"/>
      <c r="K470" s="601"/>
      <c r="L470" s="601"/>
      <c r="M470" s="601"/>
      <c r="N470" s="601"/>
      <c r="O470" s="601"/>
      <c r="P470" s="601"/>
      <c r="Q470" s="601"/>
      <c r="R470" s="601"/>
      <c r="S470" s="601"/>
      <c r="T470" s="601"/>
      <c r="U470" s="601"/>
      <c r="V470" s="601"/>
      <c r="W470" s="601"/>
      <c r="X470" s="601"/>
      <c r="Y470" s="601"/>
      <c r="Z470" s="601"/>
    </row>
    <row r="471" spans="1:26" ht="14.25" customHeight="1" x14ac:dyDescent="0.2">
      <c r="A471" s="601"/>
      <c r="B471" s="602"/>
      <c r="C471" s="601"/>
      <c r="D471" s="601"/>
      <c r="E471" s="601"/>
      <c r="F471" s="601"/>
      <c r="G471" s="601"/>
      <c r="H471" s="601"/>
      <c r="I471" s="601"/>
      <c r="J471" s="601"/>
      <c r="K471" s="601"/>
      <c r="L471" s="601"/>
      <c r="M471" s="601"/>
      <c r="N471" s="601"/>
      <c r="O471" s="601"/>
      <c r="P471" s="601"/>
      <c r="Q471" s="601"/>
      <c r="R471" s="601"/>
      <c r="S471" s="601"/>
      <c r="T471" s="601"/>
      <c r="U471" s="601"/>
      <c r="V471" s="601"/>
      <c r="W471" s="601"/>
      <c r="X471" s="601"/>
      <c r="Y471" s="601"/>
      <c r="Z471" s="601"/>
    </row>
    <row r="472" spans="1:26" ht="14.25" customHeight="1" x14ac:dyDescent="0.2">
      <c r="A472" s="601"/>
      <c r="B472" s="602"/>
      <c r="C472" s="601"/>
      <c r="D472" s="601"/>
      <c r="E472" s="601"/>
      <c r="F472" s="601"/>
      <c r="G472" s="601"/>
      <c r="H472" s="601"/>
      <c r="I472" s="601"/>
      <c r="J472" s="601"/>
      <c r="K472" s="601"/>
      <c r="L472" s="601"/>
      <c r="M472" s="601"/>
      <c r="N472" s="601"/>
      <c r="O472" s="601"/>
      <c r="P472" s="601"/>
      <c r="Q472" s="601"/>
      <c r="R472" s="601"/>
      <c r="S472" s="601"/>
      <c r="T472" s="601"/>
      <c r="U472" s="601"/>
      <c r="V472" s="601"/>
      <c r="W472" s="601"/>
      <c r="X472" s="601"/>
      <c r="Y472" s="601"/>
      <c r="Z472" s="601"/>
    </row>
    <row r="473" spans="1:26" ht="14.25" customHeight="1" x14ac:dyDescent="0.2">
      <c r="A473" s="601"/>
      <c r="B473" s="602"/>
      <c r="C473" s="601"/>
      <c r="D473" s="601"/>
      <c r="E473" s="601"/>
      <c r="F473" s="601"/>
      <c r="G473" s="601"/>
      <c r="H473" s="601"/>
      <c r="I473" s="601"/>
      <c r="J473" s="601"/>
      <c r="K473" s="601"/>
      <c r="L473" s="601"/>
      <c r="M473" s="601"/>
      <c r="N473" s="601"/>
      <c r="O473" s="601"/>
      <c r="P473" s="601"/>
      <c r="Q473" s="601"/>
      <c r="R473" s="601"/>
      <c r="S473" s="601"/>
      <c r="T473" s="601"/>
      <c r="U473" s="601"/>
      <c r="V473" s="601"/>
      <c r="W473" s="601"/>
      <c r="X473" s="601"/>
      <c r="Y473" s="601"/>
      <c r="Z473" s="601"/>
    </row>
    <row r="474" spans="1:26" ht="14.25" customHeight="1" x14ac:dyDescent="0.2">
      <c r="A474" s="601"/>
      <c r="B474" s="602"/>
      <c r="C474" s="601"/>
      <c r="D474" s="601"/>
      <c r="E474" s="601"/>
      <c r="F474" s="601"/>
      <c r="G474" s="601"/>
      <c r="H474" s="601"/>
      <c r="I474" s="601"/>
      <c r="J474" s="601"/>
      <c r="K474" s="601"/>
      <c r="L474" s="601"/>
      <c r="M474" s="601"/>
      <c r="N474" s="601"/>
      <c r="O474" s="601"/>
      <c r="P474" s="601"/>
      <c r="Q474" s="601"/>
      <c r="R474" s="601"/>
      <c r="S474" s="601"/>
      <c r="T474" s="601"/>
      <c r="U474" s="601"/>
      <c r="V474" s="601"/>
      <c r="W474" s="601"/>
      <c r="X474" s="601"/>
      <c r="Y474" s="601"/>
      <c r="Z474" s="601"/>
    </row>
    <row r="475" spans="1:26" ht="14.25" customHeight="1" x14ac:dyDescent="0.2">
      <c r="A475" s="601"/>
      <c r="B475" s="602"/>
      <c r="C475" s="601"/>
      <c r="D475" s="601"/>
      <c r="E475" s="601"/>
      <c r="F475" s="601"/>
      <c r="G475" s="601"/>
      <c r="H475" s="601"/>
      <c r="I475" s="601"/>
      <c r="J475" s="601"/>
      <c r="K475" s="601"/>
      <c r="L475" s="601"/>
      <c r="M475" s="601"/>
      <c r="N475" s="601"/>
      <c r="O475" s="601"/>
      <c r="P475" s="601"/>
      <c r="Q475" s="601"/>
      <c r="R475" s="601"/>
      <c r="S475" s="601"/>
      <c r="T475" s="601"/>
      <c r="U475" s="601"/>
      <c r="V475" s="601"/>
      <c r="W475" s="601"/>
      <c r="X475" s="601"/>
      <c r="Y475" s="601"/>
      <c r="Z475" s="601"/>
    </row>
    <row r="476" spans="1:26" ht="14.25" customHeight="1" x14ac:dyDescent="0.2">
      <c r="A476" s="601"/>
      <c r="B476" s="602"/>
      <c r="C476" s="601"/>
      <c r="D476" s="601"/>
      <c r="E476" s="601"/>
      <c r="F476" s="601"/>
      <c r="G476" s="601"/>
      <c r="H476" s="601"/>
      <c r="I476" s="601"/>
      <c r="J476" s="601"/>
      <c r="K476" s="601"/>
      <c r="L476" s="601"/>
      <c r="M476" s="601"/>
      <c r="N476" s="601"/>
      <c r="O476" s="601"/>
      <c r="P476" s="601"/>
      <c r="Q476" s="601"/>
      <c r="R476" s="601"/>
      <c r="S476" s="601"/>
      <c r="T476" s="601"/>
      <c r="U476" s="601"/>
      <c r="V476" s="601"/>
      <c r="W476" s="601"/>
      <c r="X476" s="601"/>
      <c r="Y476" s="601"/>
      <c r="Z476" s="601"/>
    </row>
    <row r="477" spans="1:26" ht="14.25" customHeight="1" x14ac:dyDescent="0.2">
      <c r="A477" s="601"/>
      <c r="B477" s="602"/>
      <c r="C477" s="601"/>
      <c r="D477" s="601"/>
      <c r="E477" s="601"/>
      <c r="F477" s="601"/>
      <c r="G477" s="601"/>
      <c r="H477" s="601"/>
      <c r="I477" s="601"/>
      <c r="J477" s="601"/>
      <c r="K477" s="601"/>
      <c r="L477" s="601"/>
      <c r="M477" s="601"/>
      <c r="N477" s="601"/>
      <c r="O477" s="601"/>
      <c r="P477" s="601"/>
      <c r="Q477" s="601"/>
      <c r="R477" s="601"/>
      <c r="S477" s="601"/>
      <c r="T477" s="601"/>
      <c r="U477" s="601"/>
      <c r="V477" s="601"/>
      <c r="W477" s="601"/>
      <c r="X477" s="601"/>
      <c r="Y477" s="601"/>
      <c r="Z477" s="601"/>
    </row>
    <row r="478" spans="1:26" ht="14.25" customHeight="1" x14ac:dyDescent="0.2">
      <c r="A478" s="601"/>
      <c r="B478" s="602"/>
      <c r="C478" s="601"/>
      <c r="D478" s="601"/>
      <c r="E478" s="601"/>
      <c r="F478" s="601"/>
      <c r="G478" s="601"/>
      <c r="H478" s="601"/>
      <c r="I478" s="601"/>
      <c r="J478" s="601"/>
      <c r="K478" s="601"/>
      <c r="L478" s="601"/>
      <c r="M478" s="601"/>
      <c r="N478" s="601"/>
      <c r="O478" s="601"/>
      <c r="P478" s="601"/>
      <c r="Q478" s="601"/>
      <c r="R478" s="601"/>
      <c r="S478" s="601"/>
      <c r="T478" s="601"/>
      <c r="U478" s="601"/>
      <c r="V478" s="601"/>
      <c r="W478" s="601"/>
      <c r="X478" s="601"/>
      <c r="Y478" s="601"/>
      <c r="Z478" s="601"/>
    </row>
    <row r="479" spans="1:26" ht="14.25" customHeight="1" x14ac:dyDescent="0.2">
      <c r="A479" s="601"/>
      <c r="B479" s="602"/>
      <c r="C479" s="601"/>
      <c r="D479" s="601"/>
      <c r="E479" s="601"/>
      <c r="F479" s="601"/>
      <c r="G479" s="601"/>
      <c r="H479" s="601"/>
      <c r="I479" s="601"/>
      <c r="J479" s="601"/>
      <c r="K479" s="601"/>
      <c r="L479" s="601"/>
      <c r="M479" s="601"/>
      <c r="N479" s="601"/>
      <c r="O479" s="601"/>
      <c r="P479" s="601"/>
      <c r="Q479" s="601"/>
      <c r="R479" s="601"/>
      <c r="S479" s="601"/>
      <c r="T479" s="601"/>
      <c r="U479" s="601"/>
      <c r="V479" s="601"/>
      <c r="W479" s="601"/>
      <c r="X479" s="601"/>
      <c r="Y479" s="601"/>
      <c r="Z479" s="601"/>
    </row>
    <row r="480" spans="1:26" ht="14.25" customHeight="1" x14ac:dyDescent="0.2">
      <c r="A480" s="601"/>
      <c r="B480" s="602"/>
      <c r="C480" s="601"/>
      <c r="D480" s="601"/>
      <c r="E480" s="601"/>
      <c r="F480" s="601"/>
      <c r="G480" s="601"/>
      <c r="H480" s="601"/>
      <c r="I480" s="601"/>
      <c r="J480" s="601"/>
      <c r="K480" s="601"/>
      <c r="L480" s="601"/>
      <c r="M480" s="601"/>
      <c r="N480" s="601"/>
      <c r="O480" s="601"/>
      <c r="P480" s="601"/>
      <c r="Q480" s="601"/>
      <c r="R480" s="601"/>
      <c r="S480" s="601"/>
      <c r="T480" s="601"/>
      <c r="U480" s="601"/>
      <c r="V480" s="601"/>
      <c r="W480" s="601"/>
      <c r="X480" s="601"/>
      <c r="Y480" s="601"/>
      <c r="Z480" s="601"/>
    </row>
    <row r="481" spans="1:26" ht="14.25" customHeight="1" x14ac:dyDescent="0.2">
      <c r="A481" s="601"/>
      <c r="B481" s="602"/>
      <c r="C481" s="601"/>
      <c r="D481" s="601"/>
      <c r="E481" s="601"/>
      <c r="F481" s="601"/>
      <c r="G481" s="601"/>
      <c r="H481" s="601"/>
      <c r="I481" s="601"/>
      <c r="J481" s="601"/>
      <c r="K481" s="601"/>
      <c r="L481" s="601"/>
      <c r="M481" s="601"/>
      <c r="N481" s="601"/>
      <c r="O481" s="601"/>
      <c r="P481" s="601"/>
      <c r="Q481" s="601"/>
      <c r="R481" s="601"/>
      <c r="S481" s="601"/>
      <c r="T481" s="601"/>
      <c r="U481" s="601"/>
      <c r="V481" s="601"/>
      <c r="W481" s="601"/>
      <c r="X481" s="601"/>
      <c r="Y481" s="601"/>
      <c r="Z481" s="601"/>
    </row>
    <row r="482" spans="1:26" ht="14.25" customHeight="1" x14ac:dyDescent="0.2">
      <c r="A482" s="601"/>
      <c r="B482" s="602"/>
      <c r="C482" s="601"/>
      <c r="D482" s="601"/>
      <c r="E482" s="601"/>
      <c r="F482" s="601"/>
      <c r="G482" s="601"/>
      <c r="H482" s="601"/>
      <c r="I482" s="601"/>
      <c r="J482" s="601"/>
      <c r="K482" s="601"/>
      <c r="L482" s="601"/>
      <c r="M482" s="601"/>
      <c r="N482" s="601"/>
      <c r="O482" s="601"/>
      <c r="P482" s="601"/>
      <c r="Q482" s="601"/>
      <c r="R482" s="601"/>
      <c r="S482" s="601"/>
      <c r="T482" s="601"/>
      <c r="U482" s="601"/>
      <c r="V482" s="601"/>
      <c r="W482" s="601"/>
      <c r="X482" s="601"/>
      <c r="Y482" s="601"/>
      <c r="Z482" s="601"/>
    </row>
    <row r="483" spans="1:26" ht="14.25" customHeight="1" x14ac:dyDescent="0.2">
      <c r="A483" s="601"/>
      <c r="B483" s="602"/>
      <c r="C483" s="601"/>
      <c r="D483" s="601"/>
      <c r="E483" s="601"/>
      <c r="F483" s="601"/>
      <c r="G483" s="601"/>
      <c r="H483" s="601"/>
      <c r="I483" s="601"/>
      <c r="J483" s="601"/>
      <c r="K483" s="601"/>
      <c r="L483" s="601"/>
      <c r="M483" s="601"/>
      <c r="N483" s="601"/>
      <c r="O483" s="601"/>
      <c r="P483" s="601"/>
      <c r="Q483" s="601"/>
      <c r="R483" s="601"/>
      <c r="S483" s="601"/>
      <c r="T483" s="601"/>
      <c r="U483" s="601"/>
      <c r="V483" s="601"/>
      <c r="W483" s="601"/>
      <c r="X483" s="601"/>
      <c r="Y483" s="601"/>
      <c r="Z483" s="601"/>
    </row>
    <row r="484" spans="1:26" ht="14.25" customHeight="1" x14ac:dyDescent="0.2">
      <c r="A484" s="601"/>
      <c r="B484" s="602"/>
      <c r="C484" s="601"/>
      <c r="D484" s="601"/>
      <c r="E484" s="601"/>
      <c r="F484" s="601"/>
      <c r="G484" s="601"/>
      <c r="H484" s="601"/>
      <c r="I484" s="601"/>
      <c r="J484" s="601"/>
      <c r="K484" s="601"/>
      <c r="L484" s="601"/>
      <c r="M484" s="601"/>
      <c r="N484" s="601"/>
      <c r="O484" s="601"/>
      <c r="P484" s="601"/>
      <c r="Q484" s="601"/>
      <c r="R484" s="601"/>
      <c r="S484" s="601"/>
      <c r="T484" s="601"/>
      <c r="U484" s="601"/>
      <c r="V484" s="601"/>
      <c r="W484" s="601"/>
      <c r="X484" s="601"/>
      <c r="Y484" s="601"/>
      <c r="Z484" s="601"/>
    </row>
    <row r="485" spans="1:26" ht="14.25" customHeight="1" x14ac:dyDescent="0.2">
      <c r="A485" s="601"/>
      <c r="B485" s="602"/>
      <c r="C485" s="601"/>
      <c r="D485" s="601"/>
      <c r="E485" s="601"/>
      <c r="F485" s="601"/>
      <c r="G485" s="601"/>
      <c r="H485" s="601"/>
      <c r="I485" s="601"/>
      <c r="J485" s="601"/>
      <c r="K485" s="601"/>
      <c r="L485" s="601"/>
      <c r="M485" s="601"/>
      <c r="N485" s="601"/>
      <c r="O485" s="601"/>
      <c r="P485" s="601"/>
      <c r="Q485" s="601"/>
      <c r="R485" s="601"/>
      <c r="S485" s="601"/>
      <c r="T485" s="601"/>
      <c r="U485" s="601"/>
      <c r="V485" s="601"/>
      <c r="W485" s="601"/>
      <c r="X485" s="601"/>
      <c r="Y485" s="601"/>
      <c r="Z485" s="601"/>
    </row>
    <row r="486" spans="1:26" ht="14.25" customHeight="1" x14ac:dyDescent="0.2">
      <c r="A486" s="601"/>
      <c r="B486" s="602"/>
      <c r="C486" s="601"/>
      <c r="D486" s="601"/>
      <c r="E486" s="601"/>
      <c r="F486" s="601"/>
      <c r="G486" s="601"/>
      <c r="H486" s="601"/>
      <c r="I486" s="601"/>
      <c r="J486" s="601"/>
      <c r="K486" s="601"/>
      <c r="L486" s="601"/>
      <c r="M486" s="601"/>
      <c r="N486" s="601"/>
      <c r="O486" s="601"/>
      <c r="P486" s="601"/>
      <c r="Q486" s="601"/>
      <c r="R486" s="601"/>
      <c r="S486" s="601"/>
      <c r="T486" s="601"/>
      <c r="U486" s="601"/>
      <c r="V486" s="601"/>
      <c r="W486" s="601"/>
      <c r="X486" s="601"/>
      <c r="Y486" s="601"/>
      <c r="Z486" s="601"/>
    </row>
    <row r="487" spans="1:26" ht="14.25" customHeight="1" x14ac:dyDescent="0.2">
      <c r="A487" s="601"/>
      <c r="B487" s="602"/>
      <c r="C487" s="601"/>
      <c r="D487" s="601"/>
      <c r="E487" s="601"/>
      <c r="F487" s="601"/>
      <c r="G487" s="601"/>
      <c r="H487" s="601"/>
      <c r="I487" s="601"/>
      <c r="J487" s="601"/>
      <c r="K487" s="601"/>
      <c r="L487" s="601"/>
      <c r="M487" s="601"/>
      <c r="N487" s="601"/>
      <c r="O487" s="601"/>
      <c r="P487" s="601"/>
      <c r="Q487" s="601"/>
      <c r="R487" s="601"/>
      <c r="S487" s="601"/>
      <c r="T487" s="601"/>
      <c r="U487" s="601"/>
      <c r="V487" s="601"/>
      <c r="W487" s="601"/>
      <c r="X487" s="601"/>
      <c r="Y487" s="601"/>
      <c r="Z487" s="601"/>
    </row>
    <row r="488" spans="1:26" ht="14.25" customHeight="1" x14ac:dyDescent="0.2">
      <c r="A488" s="601"/>
      <c r="B488" s="602"/>
      <c r="C488" s="601"/>
      <c r="D488" s="601"/>
      <c r="E488" s="601"/>
      <c r="F488" s="601"/>
      <c r="G488" s="601"/>
      <c r="H488" s="601"/>
      <c r="I488" s="601"/>
      <c r="J488" s="601"/>
      <c r="K488" s="601"/>
      <c r="L488" s="601"/>
      <c r="M488" s="601"/>
      <c r="N488" s="601"/>
      <c r="O488" s="601"/>
      <c r="P488" s="601"/>
      <c r="Q488" s="601"/>
      <c r="R488" s="601"/>
      <c r="S488" s="601"/>
      <c r="T488" s="601"/>
      <c r="U488" s="601"/>
      <c r="V488" s="601"/>
      <c r="W488" s="601"/>
      <c r="X488" s="601"/>
      <c r="Y488" s="601"/>
      <c r="Z488" s="601"/>
    </row>
    <row r="489" spans="1:26" ht="14.25" customHeight="1" x14ac:dyDescent="0.2">
      <c r="A489" s="601"/>
      <c r="B489" s="602"/>
      <c r="C489" s="601"/>
      <c r="D489" s="601"/>
      <c r="E489" s="601"/>
      <c r="F489" s="601"/>
      <c r="G489" s="601"/>
      <c r="H489" s="601"/>
      <c r="I489" s="601"/>
      <c r="J489" s="601"/>
      <c r="K489" s="601"/>
      <c r="L489" s="601"/>
      <c r="M489" s="601"/>
      <c r="N489" s="601"/>
      <c r="O489" s="601"/>
      <c r="P489" s="601"/>
      <c r="Q489" s="601"/>
      <c r="R489" s="601"/>
      <c r="S489" s="601"/>
      <c r="T489" s="601"/>
      <c r="U489" s="601"/>
      <c r="V489" s="601"/>
      <c r="W489" s="601"/>
      <c r="X489" s="601"/>
      <c r="Y489" s="601"/>
      <c r="Z489" s="601"/>
    </row>
    <row r="490" spans="1:26" ht="14.25" customHeight="1" x14ac:dyDescent="0.2">
      <c r="A490" s="601"/>
      <c r="B490" s="602"/>
      <c r="C490" s="601"/>
      <c r="D490" s="601"/>
      <c r="E490" s="601"/>
      <c r="F490" s="601"/>
      <c r="G490" s="601"/>
      <c r="H490" s="601"/>
      <c r="I490" s="601"/>
      <c r="J490" s="601"/>
      <c r="K490" s="601"/>
      <c r="L490" s="601"/>
      <c r="M490" s="601"/>
      <c r="N490" s="601"/>
      <c r="O490" s="601"/>
      <c r="P490" s="601"/>
      <c r="Q490" s="601"/>
      <c r="R490" s="601"/>
      <c r="S490" s="601"/>
      <c r="T490" s="601"/>
      <c r="U490" s="601"/>
      <c r="V490" s="601"/>
      <c r="W490" s="601"/>
      <c r="X490" s="601"/>
      <c r="Y490" s="601"/>
      <c r="Z490" s="601"/>
    </row>
    <row r="491" spans="1:26" ht="14.25" customHeight="1" x14ac:dyDescent="0.2">
      <c r="A491" s="601"/>
      <c r="B491" s="602"/>
      <c r="C491" s="601"/>
      <c r="D491" s="601"/>
      <c r="E491" s="601"/>
      <c r="F491" s="601"/>
      <c r="G491" s="601"/>
      <c r="H491" s="601"/>
      <c r="I491" s="601"/>
      <c r="J491" s="601"/>
      <c r="K491" s="601"/>
      <c r="L491" s="601"/>
      <c r="M491" s="601"/>
      <c r="N491" s="601"/>
      <c r="O491" s="601"/>
      <c r="P491" s="601"/>
      <c r="Q491" s="601"/>
      <c r="R491" s="601"/>
      <c r="S491" s="601"/>
      <c r="T491" s="601"/>
      <c r="U491" s="601"/>
      <c r="V491" s="601"/>
      <c r="W491" s="601"/>
      <c r="X491" s="601"/>
      <c r="Y491" s="601"/>
      <c r="Z491" s="601"/>
    </row>
    <row r="492" spans="1:26" ht="14.25" customHeight="1" x14ac:dyDescent="0.2">
      <c r="A492" s="601"/>
      <c r="B492" s="602"/>
      <c r="C492" s="601"/>
      <c r="D492" s="601"/>
      <c r="E492" s="601"/>
      <c r="F492" s="601"/>
      <c r="G492" s="601"/>
      <c r="H492" s="601"/>
      <c r="I492" s="601"/>
      <c r="J492" s="601"/>
      <c r="K492" s="601"/>
      <c r="L492" s="601"/>
      <c r="M492" s="601"/>
      <c r="N492" s="601"/>
      <c r="O492" s="601"/>
      <c r="P492" s="601"/>
      <c r="Q492" s="601"/>
      <c r="R492" s="601"/>
      <c r="S492" s="601"/>
      <c r="T492" s="601"/>
      <c r="U492" s="601"/>
      <c r="V492" s="601"/>
      <c r="W492" s="601"/>
      <c r="X492" s="601"/>
      <c r="Y492" s="601"/>
      <c r="Z492" s="601"/>
    </row>
    <row r="493" spans="1:26" ht="14.25" customHeight="1" x14ac:dyDescent="0.2">
      <c r="A493" s="601"/>
      <c r="B493" s="602"/>
      <c r="C493" s="601"/>
      <c r="D493" s="601"/>
      <c r="E493" s="601"/>
      <c r="F493" s="601"/>
      <c r="G493" s="601"/>
      <c r="H493" s="601"/>
      <c r="I493" s="601"/>
      <c r="J493" s="601"/>
      <c r="K493" s="601"/>
      <c r="L493" s="601"/>
      <c r="M493" s="601"/>
      <c r="N493" s="601"/>
      <c r="O493" s="601"/>
      <c r="P493" s="601"/>
      <c r="Q493" s="601"/>
      <c r="R493" s="601"/>
      <c r="S493" s="601"/>
      <c r="T493" s="601"/>
      <c r="U493" s="601"/>
      <c r="V493" s="601"/>
      <c r="W493" s="601"/>
      <c r="X493" s="601"/>
      <c r="Y493" s="601"/>
      <c r="Z493" s="601"/>
    </row>
    <row r="494" spans="1:26" ht="14.25" customHeight="1" x14ac:dyDescent="0.2">
      <c r="A494" s="601"/>
      <c r="B494" s="602"/>
      <c r="C494" s="601"/>
      <c r="D494" s="601"/>
      <c r="E494" s="601"/>
      <c r="F494" s="601"/>
      <c r="G494" s="601"/>
      <c r="H494" s="601"/>
      <c r="I494" s="601"/>
      <c r="J494" s="601"/>
      <c r="K494" s="601"/>
      <c r="L494" s="601"/>
      <c r="M494" s="601"/>
      <c r="N494" s="601"/>
      <c r="O494" s="601"/>
      <c r="P494" s="601"/>
      <c r="Q494" s="601"/>
      <c r="R494" s="601"/>
      <c r="S494" s="601"/>
      <c r="T494" s="601"/>
      <c r="U494" s="601"/>
      <c r="V494" s="601"/>
      <c r="W494" s="601"/>
      <c r="X494" s="601"/>
      <c r="Y494" s="601"/>
      <c r="Z494" s="601"/>
    </row>
    <row r="495" spans="1:26" ht="14.25" customHeight="1" x14ac:dyDescent="0.2">
      <c r="A495" s="601"/>
      <c r="B495" s="602"/>
      <c r="C495" s="601"/>
      <c r="D495" s="601"/>
      <c r="E495" s="601"/>
      <c r="F495" s="601"/>
      <c r="G495" s="601"/>
      <c r="H495" s="601"/>
      <c r="I495" s="601"/>
      <c r="J495" s="601"/>
      <c r="K495" s="601"/>
      <c r="L495" s="601"/>
      <c r="M495" s="601"/>
      <c r="N495" s="601"/>
      <c r="O495" s="601"/>
      <c r="P495" s="601"/>
      <c r="Q495" s="601"/>
      <c r="R495" s="601"/>
      <c r="S495" s="601"/>
      <c r="T495" s="601"/>
      <c r="U495" s="601"/>
      <c r="V495" s="601"/>
      <c r="W495" s="601"/>
      <c r="X495" s="601"/>
      <c r="Y495" s="601"/>
      <c r="Z495" s="601"/>
    </row>
    <row r="496" spans="1:26" ht="14.25" customHeight="1" x14ac:dyDescent="0.2">
      <c r="A496" s="601"/>
      <c r="B496" s="602"/>
      <c r="C496" s="601"/>
      <c r="D496" s="601"/>
      <c r="E496" s="601"/>
      <c r="F496" s="601"/>
      <c r="G496" s="601"/>
      <c r="H496" s="601"/>
      <c r="I496" s="601"/>
      <c r="J496" s="601"/>
      <c r="K496" s="601"/>
      <c r="L496" s="601"/>
      <c r="M496" s="601"/>
      <c r="N496" s="601"/>
      <c r="O496" s="601"/>
      <c r="P496" s="601"/>
      <c r="Q496" s="601"/>
      <c r="R496" s="601"/>
      <c r="S496" s="601"/>
      <c r="T496" s="601"/>
      <c r="U496" s="601"/>
      <c r="V496" s="601"/>
      <c r="W496" s="601"/>
      <c r="X496" s="601"/>
      <c r="Y496" s="601"/>
      <c r="Z496" s="601"/>
    </row>
    <row r="497" spans="1:26" ht="14.25" customHeight="1" x14ac:dyDescent="0.2">
      <c r="A497" s="601"/>
      <c r="B497" s="602"/>
      <c r="C497" s="601"/>
      <c r="D497" s="601"/>
      <c r="E497" s="601"/>
      <c r="F497" s="601"/>
      <c r="G497" s="601"/>
      <c r="H497" s="601"/>
      <c r="I497" s="601"/>
      <c r="J497" s="601"/>
      <c r="K497" s="601"/>
      <c r="L497" s="601"/>
      <c r="M497" s="601"/>
      <c r="N497" s="601"/>
      <c r="O497" s="601"/>
      <c r="P497" s="601"/>
      <c r="Q497" s="601"/>
      <c r="R497" s="601"/>
      <c r="S497" s="601"/>
      <c r="T497" s="601"/>
      <c r="U497" s="601"/>
      <c r="V497" s="601"/>
      <c r="W497" s="601"/>
      <c r="X497" s="601"/>
      <c r="Y497" s="601"/>
      <c r="Z497" s="601"/>
    </row>
    <row r="498" spans="1:26" ht="14.25" customHeight="1" x14ac:dyDescent="0.2">
      <c r="A498" s="601"/>
      <c r="B498" s="602"/>
      <c r="C498" s="601"/>
      <c r="D498" s="601"/>
      <c r="E498" s="601"/>
      <c r="F498" s="601"/>
      <c r="G498" s="601"/>
      <c r="H498" s="601"/>
      <c r="I498" s="601"/>
      <c r="J498" s="601"/>
      <c r="K498" s="601"/>
      <c r="L498" s="601"/>
      <c r="M498" s="601"/>
      <c r="N498" s="601"/>
      <c r="O498" s="601"/>
      <c r="P498" s="601"/>
      <c r="Q498" s="601"/>
      <c r="R498" s="601"/>
      <c r="S498" s="601"/>
      <c r="T498" s="601"/>
      <c r="U498" s="601"/>
      <c r="V498" s="601"/>
      <c r="W498" s="601"/>
      <c r="X498" s="601"/>
      <c r="Y498" s="601"/>
      <c r="Z498" s="601"/>
    </row>
    <row r="499" spans="1:26" ht="14.25" customHeight="1" x14ac:dyDescent="0.2">
      <c r="A499" s="601"/>
      <c r="B499" s="602"/>
      <c r="C499" s="601"/>
      <c r="D499" s="601"/>
      <c r="E499" s="601"/>
      <c r="F499" s="601"/>
      <c r="G499" s="601"/>
      <c r="H499" s="601"/>
      <c r="I499" s="601"/>
      <c r="J499" s="601"/>
      <c r="K499" s="601"/>
      <c r="L499" s="601"/>
      <c r="M499" s="601"/>
      <c r="N499" s="601"/>
      <c r="O499" s="601"/>
      <c r="P499" s="601"/>
      <c r="Q499" s="601"/>
      <c r="R499" s="601"/>
      <c r="S499" s="601"/>
      <c r="T499" s="601"/>
      <c r="U499" s="601"/>
      <c r="V499" s="601"/>
      <c r="W499" s="601"/>
      <c r="X499" s="601"/>
      <c r="Y499" s="601"/>
      <c r="Z499" s="601"/>
    </row>
    <row r="500" spans="1:26" ht="14.25" customHeight="1" x14ac:dyDescent="0.2">
      <c r="A500" s="601"/>
      <c r="B500" s="602"/>
      <c r="C500" s="601"/>
      <c r="D500" s="601"/>
      <c r="E500" s="601"/>
      <c r="F500" s="601"/>
      <c r="G500" s="601"/>
      <c r="H500" s="601"/>
      <c r="I500" s="601"/>
      <c r="J500" s="601"/>
      <c r="K500" s="601"/>
      <c r="L500" s="601"/>
      <c r="M500" s="601"/>
      <c r="N500" s="601"/>
      <c r="O500" s="601"/>
      <c r="P500" s="601"/>
      <c r="Q500" s="601"/>
      <c r="R500" s="601"/>
      <c r="S500" s="601"/>
      <c r="T500" s="601"/>
      <c r="U500" s="601"/>
      <c r="V500" s="601"/>
      <c r="W500" s="601"/>
      <c r="X500" s="601"/>
      <c r="Y500" s="601"/>
      <c r="Z500" s="601"/>
    </row>
    <row r="501" spans="1:26" ht="14.25" customHeight="1" x14ac:dyDescent="0.2">
      <c r="A501" s="601"/>
      <c r="B501" s="602"/>
      <c r="C501" s="601"/>
      <c r="D501" s="601"/>
      <c r="E501" s="601"/>
      <c r="F501" s="601"/>
      <c r="G501" s="601"/>
      <c r="H501" s="601"/>
      <c r="I501" s="601"/>
      <c r="J501" s="601"/>
      <c r="K501" s="601"/>
      <c r="L501" s="601"/>
      <c r="M501" s="601"/>
      <c r="N501" s="601"/>
      <c r="O501" s="601"/>
      <c r="P501" s="601"/>
      <c r="Q501" s="601"/>
      <c r="R501" s="601"/>
      <c r="S501" s="601"/>
      <c r="T501" s="601"/>
      <c r="U501" s="601"/>
      <c r="V501" s="601"/>
      <c r="W501" s="601"/>
      <c r="X501" s="601"/>
      <c r="Y501" s="601"/>
      <c r="Z501" s="601"/>
    </row>
    <row r="502" spans="1:26" ht="14.25" customHeight="1" x14ac:dyDescent="0.2">
      <c r="A502" s="601"/>
      <c r="B502" s="602"/>
      <c r="C502" s="601"/>
      <c r="D502" s="601"/>
      <c r="E502" s="601"/>
      <c r="F502" s="601"/>
      <c r="G502" s="601"/>
      <c r="H502" s="601"/>
      <c r="I502" s="601"/>
      <c r="J502" s="601"/>
      <c r="K502" s="601"/>
      <c r="L502" s="601"/>
      <c r="M502" s="601"/>
      <c r="N502" s="601"/>
      <c r="O502" s="601"/>
      <c r="P502" s="601"/>
      <c r="Q502" s="601"/>
      <c r="R502" s="601"/>
      <c r="S502" s="601"/>
      <c r="T502" s="601"/>
      <c r="U502" s="601"/>
      <c r="V502" s="601"/>
      <c r="W502" s="601"/>
      <c r="X502" s="601"/>
      <c r="Y502" s="601"/>
      <c r="Z502" s="601"/>
    </row>
    <row r="503" spans="1:26" ht="14.25" customHeight="1" x14ac:dyDescent="0.2">
      <c r="A503" s="601"/>
      <c r="B503" s="602"/>
      <c r="C503" s="601"/>
      <c r="D503" s="601"/>
      <c r="E503" s="601"/>
      <c r="F503" s="601"/>
      <c r="G503" s="601"/>
      <c r="H503" s="601"/>
      <c r="I503" s="601"/>
      <c r="J503" s="601"/>
      <c r="K503" s="601"/>
      <c r="L503" s="601"/>
      <c r="M503" s="601"/>
      <c r="N503" s="601"/>
      <c r="O503" s="601"/>
      <c r="P503" s="601"/>
      <c r="Q503" s="601"/>
      <c r="R503" s="601"/>
      <c r="S503" s="601"/>
      <c r="T503" s="601"/>
      <c r="U503" s="601"/>
      <c r="V503" s="601"/>
      <c r="W503" s="601"/>
      <c r="X503" s="601"/>
      <c r="Y503" s="601"/>
      <c r="Z503" s="601"/>
    </row>
    <row r="504" spans="1:26" ht="14.25" customHeight="1" x14ac:dyDescent="0.2">
      <c r="A504" s="601"/>
      <c r="B504" s="602"/>
      <c r="C504" s="601"/>
      <c r="D504" s="601"/>
      <c r="E504" s="601"/>
      <c r="F504" s="601"/>
      <c r="G504" s="601"/>
      <c r="H504" s="601"/>
      <c r="I504" s="601"/>
      <c r="J504" s="601"/>
      <c r="K504" s="601"/>
      <c r="L504" s="601"/>
      <c r="M504" s="601"/>
      <c r="N504" s="601"/>
      <c r="O504" s="601"/>
      <c r="P504" s="601"/>
      <c r="Q504" s="601"/>
      <c r="R504" s="601"/>
      <c r="S504" s="601"/>
      <c r="T504" s="601"/>
      <c r="U504" s="601"/>
      <c r="V504" s="601"/>
      <c r="W504" s="601"/>
      <c r="X504" s="601"/>
      <c r="Y504" s="601"/>
      <c r="Z504" s="601"/>
    </row>
    <row r="505" spans="1:26" ht="14.25" customHeight="1" x14ac:dyDescent="0.2">
      <c r="A505" s="601"/>
      <c r="B505" s="602"/>
      <c r="C505" s="601"/>
      <c r="D505" s="601"/>
      <c r="E505" s="601"/>
      <c r="F505" s="601"/>
      <c r="G505" s="601"/>
      <c r="H505" s="601"/>
      <c r="I505" s="601"/>
      <c r="J505" s="601"/>
      <c r="K505" s="601"/>
      <c r="L505" s="601"/>
      <c r="M505" s="601"/>
      <c r="N505" s="601"/>
      <c r="O505" s="601"/>
      <c r="P505" s="601"/>
      <c r="Q505" s="601"/>
      <c r="R505" s="601"/>
      <c r="S505" s="601"/>
      <c r="T505" s="601"/>
      <c r="U505" s="601"/>
      <c r="V505" s="601"/>
      <c r="W505" s="601"/>
      <c r="X505" s="601"/>
      <c r="Y505" s="601"/>
      <c r="Z505" s="601"/>
    </row>
    <row r="506" spans="1:26" ht="14.25" customHeight="1" x14ac:dyDescent="0.2">
      <c r="A506" s="601"/>
      <c r="B506" s="602"/>
      <c r="C506" s="601"/>
      <c r="D506" s="601"/>
      <c r="E506" s="601"/>
      <c r="F506" s="601"/>
      <c r="G506" s="601"/>
      <c r="H506" s="601"/>
      <c r="I506" s="601"/>
      <c r="J506" s="601"/>
      <c r="K506" s="601"/>
      <c r="L506" s="601"/>
      <c r="M506" s="601"/>
      <c r="N506" s="601"/>
      <c r="O506" s="601"/>
      <c r="P506" s="601"/>
      <c r="Q506" s="601"/>
      <c r="R506" s="601"/>
      <c r="S506" s="601"/>
      <c r="T506" s="601"/>
      <c r="U506" s="601"/>
      <c r="V506" s="601"/>
      <c r="W506" s="601"/>
      <c r="X506" s="601"/>
      <c r="Y506" s="601"/>
      <c r="Z506" s="601"/>
    </row>
    <row r="507" spans="1:26" ht="14.25" customHeight="1" x14ac:dyDescent="0.2">
      <c r="A507" s="601"/>
      <c r="B507" s="602"/>
      <c r="C507" s="601"/>
      <c r="D507" s="601"/>
      <c r="E507" s="601"/>
      <c r="F507" s="601"/>
      <c r="G507" s="601"/>
      <c r="H507" s="601"/>
      <c r="I507" s="601"/>
      <c r="J507" s="601"/>
      <c r="K507" s="601"/>
      <c r="L507" s="601"/>
      <c r="M507" s="601"/>
      <c r="N507" s="601"/>
      <c r="O507" s="601"/>
      <c r="P507" s="601"/>
      <c r="Q507" s="601"/>
      <c r="R507" s="601"/>
      <c r="S507" s="601"/>
      <c r="T507" s="601"/>
      <c r="U507" s="601"/>
      <c r="V507" s="601"/>
      <c r="W507" s="601"/>
      <c r="X507" s="601"/>
      <c r="Y507" s="601"/>
      <c r="Z507" s="601"/>
    </row>
    <row r="508" spans="1:26" ht="14.25" customHeight="1" x14ac:dyDescent="0.2">
      <c r="A508" s="601"/>
      <c r="B508" s="602"/>
      <c r="C508" s="601"/>
      <c r="D508" s="601"/>
      <c r="E508" s="601"/>
      <c r="F508" s="601"/>
      <c r="G508" s="601"/>
      <c r="H508" s="601"/>
      <c r="I508" s="601"/>
      <c r="J508" s="601"/>
      <c r="K508" s="601"/>
      <c r="L508" s="601"/>
      <c r="M508" s="601"/>
      <c r="N508" s="601"/>
      <c r="O508" s="601"/>
      <c r="P508" s="601"/>
      <c r="Q508" s="601"/>
      <c r="R508" s="601"/>
      <c r="S508" s="601"/>
      <c r="T508" s="601"/>
      <c r="U508" s="601"/>
      <c r="V508" s="601"/>
      <c r="W508" s="601"/>
      <c r="X508" s="601"/>
      <c r="Y508" s="601"/>
      <c r="Z508" s="601"/>
    </row>
    <row r="509" spans="1:26" ht="14.25" customHeight="1" x14ac:dyDescent="0.2">
      <c r="A509" s="601"/>
      <c r="B509" s="602"/>
      <c r="C509" s="601"/>
      <c r="D509" s="601"/>
      <c r="E509" s="601"/>
      <c r="F509" s="601"/>
      <c r="G509" s="601"/>
      <c r="H509" s="601"/>
      <c r="I509" s="601"/>
      <c r="J509" s="601"/>
      <c r="K509" s="601"/>
      <c r="L509" s="601"/>
      <c r="M509" s="601"/>
      <c r="N509" s="601"/>
      <c r="O509" s="601"/>
      <c r="P509" s="601"/>
      <c r="Q509" s="601"/>
      <c r="R509" s="601"/>
      <c r="S509" s="601"/>
      <c r="T509" s="601"/>
      <c r="U509" s="601"/>
      <c r="V509" s="601"/>
      <c r="W509" s="601"/>
      <c r="X509" s="601"/>
      <c r="Y509" s="601"/>
      <c r="Z509" s="601"/>
    </row>
    <row r="510" spans="1:26" ht="14.25" customHeight="1" x14ac:dyDescent="0.2">
      <c r="A510" s="601"/>
      <c r="B510" s="602"/>
      <c r="C510" s="601"/>
      <c r="D510" s="601"/>
      <c r="E510" s="601"/>
      <c r="F510" s="601"/>
      <c r="G510" s="601"/>
      <c r="H510" s="601"/>
      <c r="I510" s="601"/>
      <c r="J510" s="601"/>
      <c r="K510" s="601"/>
      <c r="L510" s="601"/>
      <c r="M510" s="601"/>
      <c r="N510" s="601"/>
      <c r="O510" s="601"/>
      <c r="P510" s="601"/>
      <c r="Q510" s="601"/>
      <c r="R510" s="601"/>
      <c r="S510" s="601"/>
      <c r="T510" s="601"/>
      <c r="U510" s="601"/>
      <c r="V510" s="601"/>
      <c r="W510" s="601"/>
      <c r="X510" s="601"/>
      <c r="Y510" s="601"/>
      <c r="Z510" s="601"/>
    </row>
    <row r="511" spans="1:26" ht="14.25" customHeight="1" x14ac:dyDescent="0.2">
      <c r="A511" s="601"/>
      <c r="B511" s="602"/>
      <c r="C511" s="601"/>
      <c r="D511" s="601"/>
      <c r="E511" s="601"/>
      <c r="F511" s="601"/>
      <c r="G511" s="601"/>
      <c r="H511" s="601"/>
      <c r="I511" s="601"/>
      <c r="J511" s="601"/>
      <c r="K511" s="601"/>
      <c r="L511" s="601"/>
      <c r="M511" s="601"/>
      <c r="N511" s="601"/>
      <c r="O511" s="601"/>
      <c r="P511" s="601"/>
      <c r="Q511" s="601"/>
      <c r="R511" s="601"/>
      <c r="S511" s="601"/>
      <c r="T511" s="601"/>
      <c r="U511" s="601"/>
      <c r="V511" s="601"/>
      <c r="W511" s="601"/>
      <c r="X511" s="601"/>
      <c r="Y511" s="601"/>
      <c r="Z511" s="601"/>
    </row>
    <row r="512" spans="1:26" ht="14.25" customHeight="1" x14ac:dyDescent="0.2">
      <c r="A512" s="601"/>
      <c r="B512" s="602"/>
      <c r="C512" s="601"/>
      <c r="D512" s="601"/>
      <c r="E512" s="601"/>
      <c r="F512" s="601"/>
      <c r="G512" s="601"/>
      <c r="H512" s="601"/>
      <c r="I512" s="601"/>
      <c r="J512" s="601"/>
      <c r="K512" s="601"/>
      <c r="L512" s="601"/>
      <c r="M512" s="601"/>
      <c r="N512" s="601"/>
      <c r="O512" s="601"/>
      <c r="P512" s="601"/>
      <c r="Q512" s="601"/>
      <c r="R512" s="601"/>
      <c r="S512" s="601"/>
      <c r="T512" s="601"/>
      <c r="U512" s="601"/>
      <c r="V512" s="601"/>
      <c r="W512" s="601"/>
      <c r="X512" s="601"/>
      <c r="Y512" s="601"/>
      <c r="Z512" s="601"/>
    </row>
    <row r="513" spans="1:26" ht="14.25" customHeight="1" x14ac:dyDescent="0.2">
      <c r="A513" s="601"/>
      <c r="B513" s="602"/>
      <c r="C513" s="601"/>
      <c r="D513" s="601"/>
      <c r="E513" s="601"/>
      <c r="F513" s="601"/>
      <c r="G513" s="601"/>
      <c r="H513" s="601"/>
      <c r="I513" s="601"/>
      <c r="J513" s="601"/>
      <c r="K513" s="601"/>
      <c r="L513" s="601"/>
      <c r="M513" s="601"/>
      <c r="N513" s="601"/>
      <c r="O513" s="601"/>
      <c r="P513" s="601"/>
      <c r="Q513" s="601"/>
      <c r="R513" s="601"/>
      <c r="S513" s="601"/>
      <c r="T513" s="601"/>
      <c r="U513" s="601"/>
      <c r="V513" s="601"/>
      <c r="W513" s="601"/>
      <c r="X513" s="601"/>
      <c r="Y513" s="601"/>
      <c r="Z513" s="601"/>
    </row>
    <row r="514" spans="1:26" ht="14.25" customHeight="1" x14ac:dyDescent="0.2">
      <c r="A514" s="601"/>
      <c r="B514" s="602"/>
      <c r="C514" s="601"/>
      <c r="D514" s="601"/>
      <c r="E514" s="601"/>
      <c r="F514" s="601"/>
      <c r="G514" s="601"/>
      <c r="H514" s="601"/>
      <c r="I514" s="601"/>
      <c r="J514" s="601"/>
      <c r="K514" s="601"/>
      <c r="L514" s="601"/>
      <c r="M514" s="601"/>
      <c r="N514" s="601"/>
      <c r="O514" s="601"/>
      <c r="P514" s="601"/>
      <c r="Q514" s="601"/>
      <c r="R514" s="601"/>
      <c r="S514" s="601"/>
      <c r="T514" s="601"/>
      <c r="U514" s="601"/>
      <c r="V514" s="601"/>
      <c r="W514" s="601"/>
      <c r="X514" s="601"/>
      <c r="Y514" s="601"/>
      <c r="Z514" s="601"/>
    </row>
    <row r="515" spans="1:26" ht="14.25" customHeight="1" x14ac:dyDescent="0.2">
      <c r="A515" s="601"/>
      <c r="B515" s="602"/>
      <c r="C515" s="601"/>
      <c r="D515" s="601"/>
      <c r="E515" s="601"/>
      <c r="F515" s="601"/>
      <c r="G515" s="601"/>
      <c r="H515" s="601"/>
      <c r="I515" s="601"/>
      <c r="J515" s="601"/>
      <c r="K515" s="601"/>
      <c r="L515" s="601"/>
      <c r="M515" s="601"/>
      <c r="N515" s="601"/>
      <c r="O515" s="601"/>
      <c r="P515" s="601"/>
      <c r="Q515" s="601"/>
      <c r="R515" s="601"/>
      <c r="S515" s="601"/>
      <c r="T515" s="601"/>
      <c r="U515" s="601"/>
      <c r="V515" s="601"/>
      <c r="W515" s="601"/>
      <c r="X515" s="601"/>
      <c r="Y515" s="601"/>
      <c r="Z515" s="601"/>
    </row>
    <row r="516" spans="1:26" ht="14.25" customHeight="1" x14ac:dyDescent="0.2">
      <c r="A516" s="601"/>
      <c r="B516" s="602"/>
      <c r="C516" s="601"/>
      <c r="D516" s="601"/>
      <c r="E516" s="601"/>
      <c r="F516" s="601"/>
      <c r="G516" s="601"/>
      <c r="H516" s="601"/>
      <c r="I516" s="601"/>
      <c r="J516" s="601"/>
      <c r="K516" s="601"/>
      <c r="L516" s="601"/>
      <c r="M516" s="601"/>
      <c r="N516" s="601"/>
      <c r="O516" s="601"/>
      <c r="P516" s="601"/>
      <c r="Q516" s="601"/>
      <c r="R516" s="601"/>
      <c r="S516" s="601"/>
      <c r="T516" s="601"/>
      <c r="U516" s="601"/>
      <c r="V516" s="601"/>
      <c r="W516" s="601"/>
      <c r="X516" s="601"/>
      <c r="Y516" s="601"/>
      <c r="Z516" s="601"/>
    </row>
    <row r="517" spans="1:26" ht="14.25" customHeight="1" x14ac:dyDescent="0.2">
      <c r="A517" s="601"/>
      <c r="B517" s="602"/>
      <c r="C517" s="601"/>
      <c r="D517" s="601"/>
      <c r="E517" s="601"/>
      <c r="F517" s="601"/>
      <c r="G517" s="601"/>
      <c r="H517" s="601"/>
      <c r="I517" s="601"/>
      <c r="J517" s="601"/>
      <c r="K517" s="601"/>
      <c r="L517" s="601"/>
      <c r="M517" s="601"/>
      <c r="N517" s="601"/>
      <c r="O517" s="601"/>
      <c r="P517" s="601"/>
      <c r="Q517" s="601"/>
      <c r="R517" s="601"/>
      <c r="S517" s="601"/>
      <c r="T517" s="601"/>
      <c r="U517" s="601"/>
      <c r="V517" s="601"/>
      <c r="W517" s="601"/>
      <c r="X517" s="601"/>
      <c r="Y517" s="601"/>
      <c r="Z517" s="601"/>
    </row>
    <row r="518" spans="1:26" ht="14.25" customHeight="1" x14ac:dyDescent="0.2">
      <c r="A518" s="601"/>
      <c r="B518" s="602"/>
      <c r="C518" s="601"/>
      <c r="D518" s="601"/>
      <c r="E518" s="601"/>
      <c r="F518" s="601"/>
      <c r="G518" s="601"/>
      <c r="H518" s="601"/>
      <c r="I518" s="601"/>
      <c r="J518" s="601"/>
      <c r="K518" s="601"/>
      <c r="L518" s="601"/>
      <c r="M518" s="601"/>
      <c r="N518" s="601"/>
      <c r="O518" s="601"/>
      <c r="P518" s="601"/>
      <c r="Q518" s="601"/>
      <c r="R518" s="601"/>
      <c r="S518" s="601"/>
      <c r="T518" s="601"/>
      <c r="U518" s="601"/>
      <c r="V518" s="601"/>
      <c r="W518" s="601"/>
      <c r="X518" s="601"/>
      <c r="Y518" s="601"/>
      <c r="Z518" s="601"/>
    </row>
    <row r="519" spans="1:26" ht="14.25" customHeight="1" x14ac:dyDescent="0.2">
      <c r="A519" s="601"/>
      <c r="B519" s="602"/>
      <c r="C519" s="601"/>
      <c r="D519" s="601"/>
      <c r="E519" s="601"/>
      <c r="F519" s="601"/>
      <c r="G519" s="601"/>
      <c r="H519" s="601"/>
      <c r="I519" s="601"/>
      <c r="J519" s="601"/>
      <c r="K519" s="601"/>
      <c r="L519" s="601"/>
      <c r="M519" s="601"/>
      <c r="N519" s="601"/>
      <c r="O519" s="601"/>
      <c r="P519" s="601"/>
      <c r="Q519" s="601"/>
      <c r="R519" s="601"/>
      <c r="S519" s="601"/>
      <c r="T519" s="601"/>
      <c r="U519" s="601"/>
      <c r="V519" s="601"/>
      <c r="W519" s="601"/>
      <c r="X519" s="601"/>
      <c r="Y519" s="601"/>
      <c r="Z519" s="601"/>
    </row>
    <row r="520" spans="1:26" ht="14.25" customHeight="1" x14ac:dyDescent="0.2">
      <c r="A520" s="601"/>
      <c r="B520" s="602"/>
      <c r="C520" s="601"/>
      <c r="D520" s="601"/>
      <c r="E520" s="601"/>
      <c r="F520" s="601"/>
      <c r="G520" s="601"/>
      <c r="H520" s="601"/>
      <c r="I520" s="601"/>
      <c r="J520" s="601"/>
      <c r="K520" s="601"/>
      <c r="L520" s="601"/>
      <c r="M520" s="601"/>
      <c r="N520" s="601"/>
      <c r="O520" s="601"/>
      <c r="P520" s="601"/>
      <c r="Q520" s="601"/>
      <c r="R520" s="601"/>
      <c r="S520" s="601"/>
      <c r="T520" s="601"/>
      <c r="U520" s="601"/>
      <c r="V520" s="601"/>
      <c r="W520" s="601"/>
      <c r="X520" s="601"/>
      <c r="Y520" s="601"/>
      <c r="Z520" s="601"/>
    </row>
    <row r="521" spans="1:26" ht="14.25" customHeight="1" x14ac:dyDescent="0.2">
      <c r="A521" s="601"/>
      <c r="B521" s="602"/>
      <c r="C521" s="601"/>
      <c r="D521" s="601"/>
      <c r="E521" s="601"/>
      <c r="F521" s="601"/>
      <c r="G521" s="601"/>
      <c r="H521" s="601"/>
      <c r="I521" s="601"/>
      <c r="J521" s="601"/>
      <c r="K521" s="601"/>
      <c r="L521" s="601"/>
      <c r="M521" s="601"/>
      <c r="N521" s="601"/>
      <c r="O521" s="601"/>
      <c r="P521" s="601"/>
      <c r="Q521" s="601"/>
      <c r="R521" s="601"/>
      <c r="S521" s="601"/>
      <c r="T521" s="601"/>
      <c r="U521" s="601"/>
      <c r="V521" s="601"/>
      <c r="W521" s="601"/>
      <c r="X521" s="601"/>
      <c r="Y521" s="601"/>
      <c r="Z521" s="601"/>
    </row>
    <row r="522" spans="1:26" ht="14.25" customHeight="1" x14ac:dyDescent="0.2">
      <c r="A522" s="601"/>
      <c r="B522" s="602"/>
      <c r="C522" s="601"/>
      <c r="D522" s="601"/>
      <c r="E522" s="601"/>
      <c r="F522" s="601"/>
      <c r="G522" s="601"/>
      <c r="H522" s="601"/>
      <c r="I522" s="601"/>
      <c r="J522" s="601"/>
      <c r="K522" s="601"/>
      <c r="L522" s="601"/>
      <c r="M522" s="601"/>
      <c r="N522" s="601"/>
      <c r="O522" s="601"/>
      <c r="P522" s="601"/>
      <c r="Q522" s="601"/>
      <c r="R522" s="601"/>
      <c r="S522" s="601"/>
      <c r="T522" s="601"/>
      <c r="U522" s="601"/>
      <c r="V522" s="601"/>
      <c r="W522" s="601"/>
      <c r="X522" s="601"/>
      <c r="Y522" s="601"/>
      <c r="Z522" s="601"/>
    </row>
    <row r="523" spans="1:26" ht="14.25" customHeight="1" x14ac:dyDescent="0.2">
      <c r="A523" s="601"/>
      <c r="B523" s="602"/>
      <c r="C523" s="601"/>
      <c r="D523" s="601"/>
      <c r="E523" s="601"/>
      <c r="F523" s="601"/>
      <c r="G523" s="601"/>
      <c r="H523" s="601"/>
      <c r="I523" s="601"/>
      <c r="J523" s="601"/>
      <c r="K523" s="601"/>
      <c r="L523" s="601"/>
      <c r="M523" s="601"/>
      <c r="N523" s="601"/>
      <c r="O523" s="601"/>
      <c r="P523" s="601"/>
      <c r="Q523" s="601"/>
      <c r="R523" s="601"/>
      <c r="S523" s="601"/>
      <c r="T523" s="601"/>
      <c r="U523" s="601"/>
      <c r="V523" s="601"/>
      <c r="W523" s="601"/>
      <c r="X523" s="601"/>
      <c r="Y523" s="601"/>
      <c r="Z523" s="601"/>
    </row>
    <row r="524" spans="1:26" ht="14.25" customHeight="1" x14ac:dyDescent="0.2">
      <c r="A524" s="601"/>
      <c r="B524" s="602"/>
      <c r="C524" s="601"/>
      <c r="D524" s="601"/>
      <c r="E524" s="601"/>
      <c r="F524" s="601"/>
      <c r="G524" s="601"/>
      <c r="H524" s="601"/>
      <c r="I524" s="601"/>
      <c r="J524" s="601"/>
      <c r="K524" s="601"/>
      <c r="L524" s="601"/>
      <c r="M524" s="601"/>
      <c r="N524" s="601"/>
      <c r="O524" s="601"/>
      <c r="P524" s="601"/>
      <c r="Q524" s="601"/>
      <c r="R524" s="601"/>
      <c r="S524" s="601"/>
      <c r="T524" s="601"/>
      <c r="U524" s="601"/>
      <c r="V524" s="601"/>
      <c r="W524" s="601"/>
      <c r="X524" s="601"/>
      <c r="Y524" s="601"/>
      <c r="Z524" s="601"/>
    </row>
    <row r="525" spans="1:26" ht="14.25" customHeight="1" x14ac:dyDescent="0.2">
      <c r="A525" s="601"/>
      <c r="B525" s="602"/>
      <c r="C525" s="601"/>
      <c r="D525" s="601"/>
      <c r="E525" s="601"/>
      <c r="F525" s="601"/>
      <c r="G525" s="601"/>
      <c r="H525" s="601"/>
      <c r="I525" s="601"/>
      <c r="J525" s="601"/>
      <c r="K525" s="601"/>
      <c r="L525" s="601"/>
      <c r="M525" s="601"/>
      <c r="N525" s="601"/>
      <c r="O525" s="601"/>
      <c r="P525" s="601"/>
      <c r="Q525" s="601"/>
      <c r="R525" s="601"/>
      <c r="S525" s="601"/>
      <c r="T525" s="601"/>
      <c r="U525" s="601"/>
      <c r="V525" s="601"/>
      <c r="W525" s="601"/>
      <c r="X525" s="601"/>
      <c r="Y525" s="601"/>
      <c r="Z525" s="601"/>
    </row>
    <row r="526" spans="1:26" ht="14.25" customHeight="1" x14ac:dyDescent="0.2">
      <c r="A526" s="601"/>
      <c r="B526" s="602"/>
      <c r="C526" s="601"/>
      <c r="D526" s="601"/>
      <c r="E526" s="601"/>
      <c r="F526" s="601"/>
      <c r="G526" s="601"/>
      <c r="H526" s="601"/>
      <c r="I526" s="601"/>
      <c r="J526" s="601"/>
      <c r="K526" s="601"/>
      <c r="L526" s="601"/>
      <c r="M526" s="601"/>
      <c r="N526" s="601"/>
      <c r="O526" s="601"/>
      <c r="P526" s="601"/>
      <c r="Q526" s="601"/>
      <c r="R526" s="601"/>
      <c r="S526" s="601"/>
      <c r="T526" s="601"/>
      <c r="U526" s="601"/>
      <c r="V526" s="601"/>
      <c r="W526" s="601"/>
      <c r="X526" s="601"/>
      <c r="Y526" s="601"/>
      <c r="Z526" s="601"/>
    </row>
    <row r="527" spans="1:26" ht="14.25" customHeight="1" x14ac:dyDescent="0.2">
      <c r="A527" s="601"/>
      <c r="B527" s="602"/>
      <c r="C527" s="601"/>
      <c r="D527" s="601"/>
      <c r="E527" s="601"/>
      <c r="F527" s="601"/>
      <c r="G527" s="601"/>
      <c r="H527" s="601"/>
      <c r="I527" s="601"/>
      <c r="J527" s="601"/>
      <c r="K527" s="601"/>
      <c r="L527" s="601"/>
      <c r="M527" s="601"/>
      <c r="N527" s="601"/>
      <c r="O527" s="601"/>
      <c r="P527" s="601"/>
      <c r="Q527" s="601"/>
      <c r="R527" s="601"/>
      <c r="S527" s="601"/>
      <c r="T527" s="601"/>
      <c r="U527" s="601"/>
      <c r="V527" s="601"/>
      <c r="W527" s="601"/>
      <c r="X527" s="601"/>
      <c r="Y527" s="601"/>
      <c r="Z527" s="601"/>
    </row>
    <row r="528" spans="1:26" ht="14.25" customHeight="1" x14ac:dyDescent="0.2">
      <c r="A528" s="601"/>
      <c r="B528" s="602"/>
      <c r="C528" s="601"/>
      <c r="D528" s="601"/>
      <c r="E528" s="601"/>
      <c r="F528" s="601"/>
      <c r="G528" s="601"/>
      <c r="H528" s="601"/>
      <c r="I528" s="601"/>
      <c r="J528" s="601"/>
      <c r="K528" s="601"/>
      <c r="L528" s="601"/>
      <c r="M528" s="601"/>
      <c r="N528" s="601"/>
      <c r="O528" s="601"/>
      <c r="P528" s="601"/>
      <c r="Q528" s="601"/>
      <c r="R528" s="601"/>
      <c r="S528" s="601"/>
      <c r="T528" s="601"/>
      <c r="U528" s="601"/>
      <c r="V528" s="601"/>
      <c r="W528" s="601"/>
      <c r="X528" s="601"/>
      <c r="Y528" s="601"/>
      <c r="Z528" s="601"/>
    </row>
    <row r="529" spans="1:26" ht="14.25" customHeight="1" x14ac:dyDescent="0.2">
      <c r="A529" s="601"/>
      <c r="B529" s="602"/>
      <c r="C529" s="601"/>
      <c r="D529" s="601"/>
      <c r="E529" s="601"/>
      <c r="F529" s="601"/>
      <c r="G529" s="601"/>
      <c r="H529" s="601"/>
      <c r="I529" s="601"/>
      <c r="J529" s="601"/>
      <c r="K529" s="601"/>
      <c r="L529" s="601"/>
      <c r="M529" s="601"/>
      <c r="N529" s="601"/>
      <c r="O529" s="601"/>
      <c r="P529" s="601"/>
      <c r="Q529" s="601"/>
      <c r="R529" s="601"/>
      <c r="S529" s="601"/>
      <c r="T529" s="601"/>
      <c r="U529" s="601"/>
      <c r="V529" s="601"/>
      <c r="W529" s="601"/>
      <c r="X529" s="601"/>
      <c r="Y529" s="601"/>
      <c r="Z529" s="601"/>
    </row>
    <row r="530" spans="1:26" ht="14.25" customHeight="1" x14ac:dyDescent="0.2">
      <c r="A530" s="601"/>
      <c r="B530" s="602"/>
      <c r="C530" s="601"/>
      <c r="D530" s="601"/>
      <c r="E530" s="601"/>
      <c r="F530" s="601"/>
      <c r="G530" s="601"/>
      <c r="H530" s="601"/>
      <c r="I530" s="601"/>
      <c r="J530" s="601"/>
      <c r="K530" s="601"/>
      <c r="L530" s="601"/>
      <c r="M530" s="601"/>
      <c r="N530" s="601"/>
      <c r="O530" s="601"/>
      <c r="P530" s="601"/>
      <c r="Q530" s="601"/>
      <c r="R530" s="601"/>
      <c r="S530" s="601"/>
      <c r="T530" s="601"/>
      <c r="U530" s="601"/>
      <c r="V530" s="601"/>
      <c r="W530" s="601"/>
      <c r="X530" s="601"/>
      <c r="Y530" s="601"/>
      <c r="Z530" s="601"/>
    </row>
    <row r="531" spans="1:26" ht="14.25" customHeight="1" x14ac:dyDescent="0.2">
      <c r="A531" s="601"/>
      <c r="B531" s="602"/>
      <c r="C531" s="601"/>
      <c r="D531" s="601"/>
      <c r="E531" s="601"/>
      <c r="F531" s="601"/>
      <c r="G531" s="601"/>
      <c r="H531" s="601"/>
      <c r="I531" s="601"/>
      <c r="J531" s="601"/>
      <c r="K531" s="601"/>
      <c r="L531" s="601"/>
      <c r="M531" s="601"/>
      <c r="N531" s="601"/>
      <c r="O531" s="601"/>
      <c r="P531" s="601"/>
      <c r="Q531" s="601"/>
      <c r="R531" s="601"/>
      <c r="S531" s="601"/>
      <c r="T531" s="601"/>
      <c r="U531" s="601"/>
      <c r="V531" s="601"/>
      <c r="W531" s="601"/>
      <c r="X531" s="601"/>
      <c r="Y531" s="601"/>
      <c r="Z531" s="601"/>
    </row>
    <row r="532" spans="1:26" ht="14.25" customHeight="1" x14ac:dyDescent="0.2">
      <c r="A532" s="601"/>
      <c r="B532" s="602"/>
      <c r="C532" s="601"/>
      <c r="D532" s="601"/>
      <c r="E532" s="601"/>
      <c r="F532" s="601"/>
      <c r="G532" s="601"/>
      <c r="H532" s="601"/>
      <c r="I532" s="601"/>
      <c r="J532" s="601"/>
      <c r="K532" s="601"/>
      <c r="L532" s="601"/>
      <c r="M532" s="601"/>
      <c r="N532" s="601"/>
      <c r="O532" s="601"/>
      <c r="P532" s="601"/>
      <c r="Q532" s="601"/>
      <c r="R532" s="601"/>
      <c r="S532" s="601"/>
      <c r="T532" s="601"/>
      <c r="U532" s="601"/>
      <c r="V532" s="601"/>
      <c r="W532" s="601"/>
      <c r="X532" s="601"/>
      <c r="Y532" s="601"/>
      <c r="Z532" s="601"/>
    </row>
    <row r="533" spans="1:26" ht="14.25" customHeight="1" x14ac:dyDescent="0.2">
      <c r="A533" s="601"/>
      <c r="B533" s="602"/>
      <c r="C533" s="601"/>
      <c r="D533" s="601"/>
      <c r="E533" s="601"/>
      <c r="F533" s="601"/>
      <c r="G533" s="601"/>
      <c r="H533" s="601"/>
      <c r="I533" s="601"/>
      <c r="J533" s="601"/>
      <c r="K533" s="601"/>
      <c r="L533" s="601"/>
      <c r="M533" s="601"/>
      <c r="N533" s="601"/>
      <c r="O533" s="601"/>
      <c r="P533" s="601"/>
      <c r="Q533" s="601"/>
      <c r="R533" s="601"/>
      <c r="S533" s="601"/>
      <c r="T533" s="601"/>
      <c r="U533" s="601"/>
      <c r="V533" s="601"/>
      <c r="W533" s="601"/>
      <c r="X533" s="601"/>
      <c r="Y533" s="601"/>
      <c r="Z533" s="601"/>
    </row>
    <row r="534" spans="1:26" ht="14.25" customHeight="1" x14ac:dyDescent="0.2">
      <c r="A534" s="601"/>
      <c r="B534" s="602"/>
      <c r="C534" s="601"/>
      <c r="D534" s="601"/>
      <c r="E534" s="601"/>
      <c r="F534" s="601"/>
      <c r="G534" s="601"/>
      <c r="H534" s="601"/>
      <c r="I534" s="601"/>
      <c r="J534" s="601"/>
      <c r="K534" s="601"/>
      <c r="L534" s="601"/>
      <c r="M534" s="601"/>
      <c r="N534" s="601"/>
      <c r="O534" s="601"/>
      <c r="P534" s="601"/>
      <c r="Q534" s="601"/>
      <c r="R534" s="601"/>
      <c r="S534" s="601"/>
      <c r="T534" s="601"/>
      <c r="U534" s="601"/>
      <c r="V534" s="601"/>
      <c r="W534" s="601"/>
      <c r="X534" s="601"/>
      <c r="Y534" s="601"/>
      <c r="Z534" s="601"/>
    </row>
    <row r="535" spans="1:26" ht="14.25" customHeight="1" x14ac:dyDescent="0.2">
      <c r="A535" s="601"/>
      <c r="B535" s="602"/>
      <c r="C535" s="601"/>
      <c r="D535" s="601"/>
      <c r="E535" s="601"/>
      <c r="F535" s="601"/>
      <c r="G535" s="601"/>
      <c r="H535" s="601"/>
      <c r="I535" s="601"/>
      <c r="J535" s="601"/>
      <c r="K535" s="601"/>
      <c r="L535" s="601"/>
      <c r="M535" s="601"/>
      <c r="N535" s="601"/>
      <c r="O535" s="601"/>
      <c r="P535" s="601"/>
      <c r="Q535" s="601"/>
      <c r="R535" s="601"/>
      <c r="S535" s="601"/>
      <c r="T535" s="601"/>
      <c r="U535" s="601"/>
      <c r="V535" s="601"/>
      <c r="W535" s="601"/>
      <c r="X535" s="601"/>
      <c r="Y535" s="601"/>
      <c r="Z535" s="601"/>
    </row>
    <row r="536" spans="1:26" ht="14.25" customHeight="1" x14ac:dyDescent="0.2">
      <c r="A536" s="601"/>
      <c r="B536" s="602"/>
      <c r="C536" s="601"/>
      <c r="D536" s="601"/>
      <c r="E536" s="601"/>
      <c r="F536" s="601"/>
      <c r="G536" s="601"/>
      <c r="H536" s="601"/>
      <c r="I536" s="601"/>
      <c r="J536" s="601"/>
      <c r="K536" s="601"/>
      <c r="L536" s="601"/>
      <c r="M536" s="601"/>
      <c r="N536" s="601"/>
      <c r="O536" s="601"/>
      <c r="P536" s="601"/>
      <c r="Q536" s="601"/>
      <c r="R536" s="601"/>
      <c r="S536" s="601"/>
      <c r="T536" s="601"/>
      <c r="U536" s="601"/>
      <c r="V536" s="601"/>
      <c r="W536" s="601"/>
      <c r="X536" s="601"/>
      <c r="Y536" s="601"/>
      <c r="Z536" s="601"/>
    </row>
    <row r="537" spans="1:26" ht="14.25" customHeight="1" x14ac:dyDescent="0.2">
      <c r="A537" s="601"/>
      <c r="B537" s="602"/>
      <c r="C537" s="601"/>
      <c r="D537" s="601"/>
      <c r="E537" s="601"/>
      <c r="F537" s="601"/>
      <c r="G537" s="601"/>
      <c r="H537" s="601"/>
      <c r="I537" s="601"/>
      <c r="J537" s="601"/>
      <c r="K537" s="601"/>
      <c r="L537" s="601"/>
      <c r="M537" s="601"/>
      <c r="N537" s="601"/>
      <c r="O537" s="601"/>
      <c r="P537" s="601"/>
      <c r="Q537" s="601"/>
      <c r="R537" s="601"/>
      <c r="S537" s="601"/>
      <c r="T537" s="601"/>
      <c r="U537" s="601"/>
      <c r="V537" s="601"/>
      <c r="W537" s="601"/>
      <c r="X537" s="601"/>
      <c r="Y537" s="601"/>
      <c r="Z537" s="601"/>
    </row>
    <row r="538" spans="1:26" ht="14.25" customHeight="1" x14ac:dyDescent="0.2">
      <c r="A538" s="601"/>
      <c r="B538" s="602"/>
      <c r="C538" s="601"/>
      <c r="D538" s="601"/>
      <c r="E538" s="601"/>
      <c r="F538" s="601"/>
      <c r="G538" s="601"/>
      <c r="H538" s="601"/>
      <c r="I538" s="601"/>
      <c r="J538" s="601"/>
      <c r="K538" s="601"/>
      <c r="L538" s="601"/>
      <c r="M538" s="601"/>
      <c r="N538" s="601"/>
      <c r="O538" s="601"/>
      <c r="P538" s="601"/>
      <c r="Q538" s="601"/>
      <c r="R538" s="601"/>
      <c r="S538" s="601"/>
      <c r="T538" s="601"/>
      <c r="U538" s="601"/>
      <c r="V538" s="601"/>
      <c r="W538" s="601"/>
      <c r="X538" s="601"/>
      <c r="Y538" s="601"/>
      <c r="Z538" s="601"/>
    </row>
    <row r="539" spans="1:26" ht="14.25" customHeight="1" x14ac:dyDescent="0.2">
      <c r="A539" s="601"/>
      <c r="B539" s="602"/>
      <c r="C539" s="601"/>
      <c r="D539" s="601"/>
      <c r="E539" s="601"/>
      <c r="F539" s="601"/>
      <c r="G539" s="601"/>
      <c r="H539" s="601"/>
      <c r="I539" s="601"/>
      <c r="J539" s="601"/>
      <c r="K539" s="601"/>
      <c r="L539" s="601"/>
      <c r="M539" s="601"/>
      <c r="N539" s="601"/>
      <c r="O539" s="601"/>
      <c r="P539" s="601"/>
      <c r="Q539" s="601"/>
      <c r="R539" s="601"/>
      <c r="S539" s="601"/>
      <c r="T539" s="601"/>
      <c r="U539" s="601"/>
      <c r="V539" s="601"/>
      <c r="W539" s="601"/>
      <c r="X539" s="601"/>
      <c r="Y539" s="601"/>
      <c r="Z539" s="601"/>
    </row>
    <row r="540" spans="1:26" ht="14.25" customHeight="1" x14ac:dyDescent="0.2">
      <c r="A540" s="601"/>
      <c r="B540" s="602"/>
      <c r="C540" s="601"/>
      <c r="D540" s="601"/>
      <c r="E540" s="601"/>
      <c r="F540" s="601"/>
      <c r="G540" s="601"/>
      <c r="H540" s="601"/>
      <c r="I540" s="601"/>
      <c r="J540" s="601"/>
      <c r="K540" s="601"/>
      <c r="L540" s="601"/>
      <c r="M540" s="601"/>
      <c r="N540" s="601"/>
      <c r="O540" s="601"/>
      <c r="P540" s="601"/>
      <c r="Q540" s="601"/>
      <c r="R540" s="601"/>
      <c r="S540" s="601"/>
      <c r="T540" s="601"/>
      <c r="U540" s="601"/>
      <c r="V540" s="601"/>
      <c r="W540" s="601"/>
      <c r="X540" s="601"/>
      <c r="Y540" s="601"/>
      <c r="Z540" s="601"/>
    </row>
    <row r="541" spans="1:26" ht="14.25" customHeight="1" x14ac:dyDescent="0.2">
      <c r="A541" s="601"/>
      <c r="B541" s="602"/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</row>
    <row r="542" spans="1:26" ht="14.25" customHeight="1" x14ac:dyDescent="0.2">
      <c r="A542" s="601"/>
      <c r="B542" s="602"/>
      <c r="C542" s="601"/>
      <c r="D542" s="601"/>
      <c r="E542" s="601"/>
      <c r="F542" s="601"/>
      <c r="G542" s="601"/>
      <c r="H542" s="601"/>
      <c r="I542" s="601"/>
      <c r="J542" s="601"/>
      <c r="K542" s="601"/>
      <c r="L542" s="601"/>
      <c r="M542" s="601"/>
      <c r="N542" s="601"/>
      <c r="O542" s="601"/>
      <c r="P542" s="601"/>
      <c r="Q542" s="601"/>
      <c r="R542" s="601"/>
      <c r="S542" s="601"/>
      <c r="T542" s="601"/>
      <c r="U542" s="601"/>
      <c r="V542" s="601"/>
      <c r="W542" s="601"/>
      <c r="X542" s="601"/>
      <c r="Y542" s="601"/>
      <c r="Z542" s="601"/>
    </row>
    <row r="543" spans="1:26" ht="14.25" customHeight="1" x14ac:dyDescent="0.2">
      <c r="A543" s="601"/>
      <c r="B543" s="602"/>
      <c r="C543" s="601"/>
      <c r="D543" s="601"/>
      <c r="E543" s="601"/>
      <c r="F543" s="601"/>
      <c r="G543" s="601"/>
      <c r="H543" s="601"/>
      <c r="I543" s="601"/>
      <c r="J543" s="601"/>
      <c r="K543" s="601"/>
      <c r="L543" s="601"/>
      <c r="M543" s="601"/>
      <c r="N543" s="601"/>
      <c r="O543" s="601"/>
      <c r="P543" s="601"/>
      <c r="Q543" s="601"/>
      <c r="R543" s="601"/>
      <c r="S543" s="601"/>
      <c r="T543" s="601"/>
      <c r="U543" s="601"/>
      <c r="V543" s="601"/>
      <c r="W543" s="601"/>
      <c r="X543" s="601"/>
      <c r="Y543" s="601"/>
      <c r="Z543" s="601"/>
    </row>
    <row r="544" spans="1:26" ht="14.25" customHeight="1" x14ac:dyDescent="0.2">
      <c r="A544" s="601"/>
      <c r="B544" s="602"/>
      <c r="C544" s="601"/>
      <c r="D544" s="601"/>
      <c r="E544" s="601"/>
      <c r="F544" s="601"/>
      <c r="G544" s="601"/>
      <c r="H544" s="601"/>
      <c r="I544" s="601"/>
      <c r="J544" s="601"/>
      <c r="K544" s="601"/>
      <c r="L544" s="601"/>
      <c r="M544" s="601"/>
      <c r="N544" s="601"/>
      <c r="O544" s="601"/>
      <c r="P544" s="601"/>
      <c r="Q544" s="601"/>
      <c r="R544" s="601"/>
      <c r="S544" s="601"/>
      <c r="T544" s="601"/>
      <c r="U544" s="601"/>
      <c r="V544" s="601"/>
      <c r="W544" s="601"/>
      <c r="X544" s="601"/>
      <c r="Y544" s="601"/>
      <c r="Z544" s="601"/>
    </row>
    <row r="545" spans="1:26" ht="14.25" customHeight="1" x14ac:dyDescent="0.2">
      <c r="A545" s="601"/>
      <c r="B545" s="602"/>
      <c r="C545" s="601"/>
      <c r="D545" s="601"/>
      <c r="E545" s="601"/>
      <c r="F545" s="601"/>
      <c r="G545" s="601"/>
      <c r="H545" s="601"/>
      <c r="I545" s="601"/>
      <c r="J545" s="601"/>
      <c r="K545" s="601"/>
      <c r="L545" s="601"/>
      <c r="M545" s="601"/>
      <c r="N545" s="601"/>
      <c r="O545" s="601"/>
      <c r="P545" s="601"/>
      <c r="Q545" s="601"/>
      <c r="R545" s="601"/>
      <c r="S545" s="601"/>
      <c r="T545" s="601"/>
      <c r="U545" s="601"/>
      <c r="V545" s="601"/>
      <c r="W545" s="601"/>
      <c r="X545" s="601"/>
      <c r="Y545" s="601"/>
      <c r="Z545" s="601"/>
    </row>
    <row r="546" spans="1:26" ht="14.25" customHeight="1" x14ac:dyDescent="0.2">
      <c r="A546" s="601"/>
      <c r="B546" s="602"/>
      <c r="C546" s="601"/>
      <c r="D546" s="601"/>
      <c r="E546" s="601"/>
      <c r="F546" s="601"/>
      <c r="G546" s="601"/>
      <c r="H546" s="601"/>
      <c r="I546" s="601"/>
      <c r="J546" s="601"/>
      <c r="K546" s="601"/>
      <c r="L546" s="601"/>
      <c r="M546" s="601"/>
      <c r="N546" s="601"/>
      <c r="O546" s="601"/>
      <c r="P546" s="601"/>
      <c r="Q546" s="601"/>
      <c r="R546" s="601"/>
      <c r="S546" s="601"/>
      <c r="T546" s="601"/>
      <c r="U546" s="601"/>
      <c r="V546" s="601"/>
      <c r="W546" s="601"/>
      <c r="X546" s="601"/>
      <c r="Y546" s="601"/>
      <c r="Z546" s="601"/>
    </row>
    <row r="547" spans="1:26" ht="14.25" customHeight="1" x14ac:dyDescent="0.2">
      <c r="A547" s="601"/>
      <c r="B547" s="602"/>
      <c r="C547" s="601"/>
      <c r="D547" s="601"/>
      <c r="E547" s="601"/>
      <c r="F547" s="601"/>
      <c r="G547" s="601"/>
      <c r="H547" s="601"/>
      <c r="I547" s="601"/>
      <c r="J547" s="601"/>
      <c r="K547" s="601"/>
      <c r="L547" s="601"/>
      <c r="M547" s="601"/>
      <c r="N547" s="601"/>
      <c r="O547" s="601"/>
      <c r="P547" s="601"/>
      <c r="Q547" s="601"/>
      <c r="R547" s="601"/>
      <c r="S547" s="601"/>
      <c r="T547" s="601"/>
      <c r="U547" s="601"/>
      <c r="V547" s="601"/>
      <c r="W547" s="601"/>
      <c r="X547" s="601"/>
      <c r="Y547" s="601"/>
      <c r="Z547" s="601"/>
    </row>
    <row r="548" spans="1:26" ht="14.25" customHeight="1" x14ac:dyDescent="0.2">
      <c r="A548" s="601"/>
      <c r="B548" s="602"/>
      <c r="C548" s="601"/>
      <c r="D548" s="601"/>
      <c r="E548" s="601"/>
      <c r="F548" s="601"/>
      <c r="G548" s="601"/>
      <c r="H548" s="601"/>
      <c r="I548" s="601"/>
      <c r="J548" s="601"/>
      <c r="K548" s="601"/>
      <c r="L548" s="601"/>
      <c r="M548" s="601"/>
      <c r="N548" s="601"/>
      <c r="O548" s="601"/>
      <c r="P548" s="601"/>
      <c r="Q548" s="601"/>
      <c r="R548" s="601"/>
      <c r="S548" s="601"/>
      <c r="T548" s="601"/>
      <c r="U548" s="601"/>
      <c r="V548" s="601"/>
      <c r="W548" s="601"/>
      <c r="X548" s="601"/>
      <c r="Y548" s="601"/>
      <c r="Z548" s="601"/>
    </row>
    <row r="549" spans="1:26" ht="14.25" customHeight="1" x14ac:dyDescent="0.2">
      <c r="A549" s="601"/>
      <c r="B549" s="602"/>
      <c r="C549" s="601"/>
      <c r="D549" s="601"/>
      <c r="E549" s="601"/>
      <c r="F549" s="601"/>
      <c r="G549" s="601"/>
      <c r="H549" s="601"/>
      <c r="I549" s="601"/>
      <c r="J549" s="601"/>
      <c r="K549" s="601"/>
      <c r="L549" s="601"/>
      <c r="M549" s="601"/>
      <c r="N549" s="601"/>
      <c r="O549" s="601"/>
      <c r="P549" s="601"/>
      <c r="Q549" s="601"/>
      <c r="R549" s="601"/>
      <c r="S549" s="601"/>
      <c r="T549" s="601"/>
      <c r="U549" s="601"/>
      <c r="V549" s="601"/>
      <c r="W549" s="601"/>
      <c r="X549" s="601"/>
      <c r="Y549" s="601"/>
      <c r="Z549" s="601"/>
    </row>
    <row r="550" spans="1:26" ht="14.25" customHeight="1" x14ac:dyDescent="0.2">
      <c r="A550" s="601"/>
      <c r="B550" s="602"/>
      <c r="C550" s="601"/>
      <c r="D550" s="601"/>
      <c r="E550" s="601"/>
      <c r="F550" s="601"/>
      <c r="G550" s="601"/>
      <c r="H550" s="601"/>
      <c r="I550" s="601"/>
      <c r="J550" s="601"/>
      <c r="K550" s="601"/>
      <c r="L550" s="601"/>
      <c r="M550" s="601"/>
      <c r="N550" s="601"/>
      <c r="O550" s="601"/>
      <c r="P550" s="601"/>
      <c r="Q550" s="601"/>
      <c r="R550" s="601"/>
      <c r="S550" s="601"/>
      <c r="T550" s="601"/>
      <c r="U550" s="601"/>
      <c r="V550" s="601"/>
      <c r="W550" s="601"/>
      <c r="X550" s="601"/>
      <c r="Y550" s="601"/>
      <c r="Z550" s="601"/>
    </row>
    <row r="551" spans="1:26" ht="14.25" customHeight="1" x14ac:dyDescent="0.2">
      <c r="A551" s="601"/>
      <c r="B551" s="602"/>
      <c r="C551" s="601"/>
      <c r="D551" s="601"/>
      <c r="E551" s="601"/>
      <c r="F551" s="601"/>
      <c r="G551" s="601"/>
      <c r="H551" s="601"/>
      <c r="I551" s="601"/>
      <c r="J551" s="601"/>
      <c r="K551" s="601"/>
      <c r="L551" s="601"/>
      <c r="M551" s="601"/>
      <c r="N551" s="601"/>
      <c r="O551" s="601"/>
      <c r="P551" s="601"/>
      <c r="Q551" s="601"/>
      <c r="R551" s="601"/>
      <c r="S551" s="601"/>
      <c r="T551" s="601"/>
      <c r="U551" s="601"/>
      <c r="V551" s="601"/>
      <c r="W551" s="601"/>
      <c r="X551" s="601"/>
      <c r="Y551" s="601"/>
      <c r="Z551" s="601"/>
    </row>
    <row r="552" spans="1:26" ht="14.25" customHeight="1" x14ac:dyDescent="0.2">
      <c r="A552" s="601"/>
      <c r="B552" s="602"/>
      <c r="C552" s="601"/>
      <c r="D552" s="601"/>
      <c r="E552" s="601"/>
      <c r="F552" s="601"/>
      <c r="G552" s="601"/>
      <c r="H552" s="601"/>
      <c r="I552" s="601"/>
      <c r="J552" s="601"/>
      <c r="K552" s="601"/>
      <c r="L552" s="601"/>
      <c r="M552" s="601"/>
      <c r="N552" s="601"/>
      <c r="O552" s="601"/>
      <c r="P552" s="601"/>
      <c r="Q552" s="601"/>
      <c r="R552" s="601"/>
      <c r="S552" s="601"/>
      <c r="T552" s="601"/>
      <c r="U552" s="601"/>
      <c r="V552" s="601"/>
      <c r="W552" s="601"/>
      <c r="X552" s="601"/>
      <c r="Y552" s="601"/>
      <c r="Z552" s="601"/>
    </row>
    <row r="553" spans="1:26" ht="14.25" customHeight="1" x14ac:dyDescent="0.2">
      <c r="A553" s="601"/>
      <c r="B553" s="602"/>
      <c r="C553" s="601"/>
      <c r="D553" s="601"/>
      <c r="E553" s="601"/>
      <c r="F553" s="601"/>
      <c r="G553" s="601"/>
      <c r="H553" s="601"/>
      <c r="I553" s="601"/>
      <c r="J553" s="601"/>
      <c r="K553" s="601"/>
      <c r="L553" s="601"/>
      <c r="M553" s="601"/>
      <c r="N553" s="601"/>
      <c r="O553" s="601"/>
      <c r="P553" s="601"/>
      <c r="Q553" s="601"/>
      <c r="R553" s="601"/>
      <c r="S553" s="601"/>
      <c r="T553" s="601"/>
      <c r="U553" s="601"/>
      <c r="V553" s="601"/>
      <c r="W553" s="601"/>
      <c r="X553" s="601"/>
      <c r="Y553" s="601"/>
      <c r="Z553" s="601"/>
    </row>
    <row r="554" spans="1:26" ht="14.25" customHeight="1" x14ac:dyDescent="0.2">
      <c r="A554" s="601"/>
      <c r="B554" s="602"/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</row>
    <row r="555" spans="1:26" ht="14.25" customHeight="1" x14ac:dyDescent="0.2">
      <c r="A555" s="601"/>
      <c r="B555" s="602"/>
      <c r="C555" s="601"/>
      <c r="D555" s="601"/>
      <c r="E555" s="601"/>
      <c r="F555" s="601"/>
      <c r="G555" s="601"/>
      <c r="H555" s="601"/>
      <c r="I555" s="601"/>
      <c r="J555" s="601"/>
      <c r="K555" s="601"/>
      <c r="L555" s="601"/>
      <c r="M555" s="601"/>
      <c r="N555" s="601"/>
      <c r="O555" s="601"/>
      <c r="P555" s="601"/>
      <c r="Q555" s="601"/>
      <c r="R555" s="601"/>
      <c r="S555" s="601"/>
      <c r="T555" s="601"/>
      <c r="U555" s="601"/>
      <c r="V555" s="601"/>
      <c r="W555" s="601"/>
      <c r="X555" s="601"/>
      <c r="Y555" s="601"/>
      <c r="Z555" s="601"/>
    </row>
    <row r="556" spans="1:26" ht="14.25" customHeight="1" x14ac:dyDescent="0.2">
      <c r="A556" s="601"/>
      <c r="B556" s="602"/>
      <c r="C556" s="601"/>
      <c r="D556" s="601"/>
      <c r="E556" s="601"/>
      <c r="F556" s="601"/>
      <c r="G556" s="601"/>
      <c r="H556" s="601"/>
      <c r="I556" s="601"/>
      <c r="J556" s="601"/>
      <c r="K556" s="601"/>
      <c r="L556" s="601"/>
      <c r="M556" s="601"/>
      <c r="N556" s="601"/>
      <c r="O556" s="601"/>
      <c r="P556" s="601"/>
      <c r="Q556" s="601"/>
      <c r="R556" s="601"/>
      <c r="S556" s="601"/>
      <c r="T556" s="601"/>
      <c r="U556" s="601"/>
      <c r="V556" s="601"/>
      <c r="W556" s="601"/>
      <c r="X556" s="601"/>
      <c r="Y556" s="601"/>
      <c r="Z556" s="601"/>
    </row>
    <row r="557" spans="1:26" ht="14.25" customHeight="1" x14ac:dyDescent="0.2">
      <c r="A557" s="601"/>
      <c r="B557" s="602"/>
      <c r="C557" s="601"/>
      <c r="D557" s="601"/>
      <c r="E557" s="601"/>
      <c r="F557" s="601"/>
      <c r="G557" s="601"/>
      <c r="H557" s="601"/>
      <c r="I557" s="601"/>
      <c r="J557" s="601"/>
      <c r="K557" s="601"/>
      <c r="L557" s="601"/>
      <c r="M557" s="601"/>
      <c r="N557" s="601"/>
      <c r="O557" s="601"/>
      <c r="P557" s="601"/>
      <c r="Q557" s="601"/>
      <c r="R557" s="601"/>
      <c r="S557" s="601"/>
      <c r="T557" s="601"/>
      <c r="U557" s="601"/>
      <c r="V557" s="601"/>
      <c r="W557" s="601"/>
      <c r="X557" s="601"/>
      <c r="Y557" s="601"/>
      <c r="Z557" s="601"/>
    </row>
    <row r="558" spans="1:26" ht="14.25" customHeight="1" x14ac:dyDescent="0.2">
      <c r="A558" s="601"/>
      <c r="B558" s="602"/>
      <c r="C558" s="601"/>
      <c r="D558" s="601"/>
      <c r="E558" s="601"/>
      <c r="F558" s="601"/>
      <c r="G558" s="601"/>
      <c r="H558" s="601"/>
      <c r="I558" s="601"/>
      <c r="J558" s="601"/>
      <c r="K558" s="601"/>
      <c r="L558" s="601"/>
      <c r="M558" s="601"/>
      <c r="N558" s="601"/>
      <c r="O558" s="601"/>
      <c r="P558" s="601"/>
      <c r="Q558" s="601"/>
      <c r="R558" s="601"/>
      <c r="S558" s="601"/>
      <c r="T558" s="601"/>
      <c r="U558" s="601"/>
      <c r="V558" s="601"/>
      <c r="W558" s="601"/>
      <c r="X558" s="601"/>
      <c r="Y558" s="601"/>
      <c r="Z558" s="601"/>
    </row>
    <row r="559" spans="1:26" ht="14.25" customHeight="1" x14ac:dyDescent="0.2">
      <c r="A559" s="601"/>
      <c r="B559" s="602"/>
      <c r="C559" s="601"/>
      <c r="D559" s="601"/>
      <c r="E559" s="601"/>
      <c r="F559" s="601"/>
      <c r="G559" s="601"/>
      <c r="H559" s="601"/>
      <c r="I559" s="601"/>
      <c r="J559" s="601"/>
      <c r="K559" s="601"/>
      <c r="L559" s="601"/>
      <c r="M559" s="601"/>
      <c r="N559" s="601"/>
      <c r="O559" s="601"/>
      <c r="P559" s="601"/>
      <c r="Q559" s="601"/>
      <c r="R559" s="601"/>
      <c r="S559" s="601"/>
      <c r="T559" s="601"/>
      <c r="U559" s="601"/>
      <c r="V559" s="601"/>
      <c r="W559" s="601"/>
      <c r="X559" s="601"/>
      <c r="Y559" s="601"/>
      <c r="Z559" s="601"/>
    </row>
    <row r="560" spans="1:26" ht="14.25" customHeight="1" x14ac:dyDescent="0.2">
      <c r="A560" s="601"/>
      <c r="B560" s="602"/>
      <c r="C560" s="601"/>
      <c r="D560" s="601"/>
      <c r="E560" s="601"/>
      <c r="F560" s="601"/>
      <c r="G560" s="601"/>
      <c r="H560" s="601"/>
      <c r="I560" s="601"/>
      <c r="J560" s="601"/>
      <c r="K560" s="601"/>
      <c r="L560" s="601"/>
      <c r="M560" s="601"/>
      <c r="N560" s="601"/>
      <c r="O560" s="601"/>
      <c r="P560" s="601"/>
      <c r="Q560" s="601"/>
      <c r="R560" s="601"/>
      <c r="S560" s="601"/>
      <c r="T560" s="601"/>
      <c r="U560" s="601"/>
      <c r="V560" s="601"/>
      <c r="W560" s="601"/>
      <c r="X560" s="601"/>
      <c r="Y560" s="601"/>
      <c r="Z560" s="601"/>
    </row>
    <row r="561" spans="1:26" ht="14.25" customHeight="1" x14ac:dyDescent="0.2">
      <c r="A561" s="601"/>
      <c r="B561" s="602"/>
      <c r="C561" s="601"/>
      <c r="D561" s="601"/>
      <c r="E561" s="601"/>
      <c r="F561" s="601"/>
      <c r="G561" s="601"/>
      <c r="H561" s="601"/>
      <c r="I561" s="601"/>
      <c r="J561" s="601"/>
      <c r="K561" s="601"/>
      <c r="L561" s="601"/>
      <c r="M561" s="601"/>
      <c r="N561" s="601"/>
      <c r="O561" s="601"/>
      <c r="P561" s="601"/>
      <c r="Q561" s="601"/>
      <c r="R561" s="601"/>
      <c r="S561" s="601"/>
      <c r="T561" s="601"/>
      <c r="U561" s="601"/>
      <c r="V561" s="601"/>
      <c r="W561" s="601"/>
      <c r="X561" s="601"/>
      <c r="Y561" s="601"/>
      <c r="Z561" s="601"/>
    </row>
    <row r="562" spans="1:26" ht="14.25" customHeight="1" x14ac:dyDescent="0.2">
      <c r="A562" s="601"/>
      <c r="B562" s="602"/>
      <c r="C562" s="601"/>
      <c r="D562" s="601"/>
      <c r="E562" s="601"/>
      <c r="F562" s="601"/>
      <c r="G562" s="601"/>
      <c r="H562" s="601"/>
      <c r="I562" s="601"/>
      <c r="J562" s="601"/>
      <c r="K562" s="601"/>
      <c r="L562" s="601"/>
      <c r="M562" s="601"/>
      <c r="N562" s="601"/>
      <c r="O562" s="601"/>
      <c r="P562" s="601"/>
      <c r="Q562" s="601"/>
      <c r="R562" s="601"/>
      <c r="S562" s="601"/>
      <c r="T562" s="601"/>
      <c r="U562" s="601"/>
      <c r="V562" s="601"/>
      <c r="W562" s="601"/>
      <c r="X562" s="601"/>
      <c r="Y562" s="601"/>
      <c r="Z562" s="601"/>
    </row>
    <row r="563" spans="1:26" ht="14.25" customHeight="1" x14ac:dyDescent="0.2">
      <c r="A563" s="601"/>
      <c r="B563" s="602"/>
      <c r="C563" s="601"/>
      <c r="D563" s="601"/>
      <c r="E563" s="601"/>
      <c r="F563" s="601"/>
      <c r="G563" s="601"/>
      <c r="H563" s="601"/>
      <c r="I563" s="601"/>
      <c r="J563" s="601"/>
      <c r="K563" s="601"/>
      <c r="L563" s="601"/>
      <c r="M563" s="601"/>
      <c r="N563" s="601"/>
      <c r="O563" s="601"/>
      <c r="P563" s="601"/>
      <c r="Q563" s="601"/>
      <c r="R563" s="601"/>
      <c r="S563" s="601"/>
      <c r="T563" s="601"/>
      <c r="U563" s="601"/>
      <c r="V563" s="601"/>
      <c r="W563" s="601"/>
      <c r="X563" s="601"/>
      <c r="Y563" s="601"/>
      <c r="Z563" s="601"/>
    </row>
    <row r="564" spans="1:26" ht="14.25" customHeight="1" x14ac:dyDescent="0.2">
      <c r="A564" s="601"/>
      <c r="B564" s="602"/>
      <c r="C564" s="601"/>
      <c r="D564" s="601"/>
      <c r="E564" s="601"/>
      <c r="F564" s="601"/>
      <c r="G564" s="601"/>
      <c r="H564" s="601"/>
      <c r="I564" s="601"/>
      <c r="J564" s="601"/>
      <c r="K564" s="601"/>
      <c r="L564" s="601"/>
      <c r="M564" s="601"/>
      <c r="N564" s="601"/>
      <c r="O564" s="601"/>
      <c r="P564" s="601"/>
      <c r="Q564" s="601"/>
      <c r="R564" s="601"/>
      <c r="S564" s="601"/>
      <c r="T564" s="601"/>
      <c r="U564" s="601"/>
      <c r="V564" s="601"/>
      <c r="W564" s="601"/>
      <c r="X564" s="601"/>
      <c r="Y564" s="601"/>
      <c r="Z564" s="601"/>
    </row>
    <row r="565" spans="1:26" ht="14.25" customHeight="1" x14ac:dyDescent="0.2">
      <c r="A565" s="601"/>
      <c r="B565" s="602"/>
      <c r="C565" s="601"/>
      <c r="D565" s="601"/>
      <c r="E565" s="601"/>
      <c r="F565" s="601"/>
      <c r="G565" s="601"/>
      <c r="H565" s="601"/>
      <c r="I565" s="601"/>
      <c r="J565" s="601"/>
      <c r="K565" s="601"/>
      <c r="L565" s="601"/>
      <c r="M565" s="601"/>
      <c r="N565" s="601"/>
      <c r="O565" s="601"/>
      <c r="P565" s="601"/>
      <c r="Q565" s="601"/>
      <c r="R565" s="601"/>
      <c r="S565" s="601"/>
      <c r="T565" s="601"/>
      <c r="U565" s="601"/>
      <c r="V565" s="601"/>
      <c r="W565" s="601"/>
      <c r="X565" s="601"/>
      <c r="Y565" s="601"/>
      <c r="Z565" s="601"/>
    </row>
    <row r="566" spans="1:26" ht="14.25" customHeight="1" x14ac:dyDescent="0.2">
      <c r="A566" s="601"/>
      <c r="B566" s="602"/>
      <c r="C566" s="601"/>
      <c r="D566" s="601"/>
      <c r="E566" s="601"/>
      <c r="F566" s="601"/>
      <c r="G566" s="601"/>
      <c r="H566" s="601"/>
      <c r="I566" s="601"/>
      <c r="J566" s="601"/>
      <c r="K566" s="601"/>
      <c r="L566" s="601"/>
      <c r="M566" s="601"/>
      <c r="N566" s="601"/>
      <c r="O566" s="601"/>
      <c r="P566" s="601"/>
      <c r="Q566" s="601"/>
      <c r="R566" s="601"/>
      <c r="S566" s="601"/>
      <c r="T566" s="601"/>
      <c r="U566" s="601"/>
      <c r="V566" s="601"/>
      <c r="W566" s="601"/>
      <c r="X566" s="601"/>
      <c r="Y566" s="601"/>
      <c r="Z566" s="601"/>
    </row>
    <row r="567" spans="1:26" ht="14.25" customHeight="1" x14ac:dyDescent="0.2">
      <c r="A567" s="601"/>
      <c r="B567" s="602"/>
      <c r="C567" s="601"/>
      <c r="D567" s="601"/>
      <c r="E567" s="601"/>
      <c r="F567" s="601"/>
      <c r="G567" s="601"/>
      <c r="H567" s="601"/>
      <c r="I567" s="601"/>
      <c r="J567" s="601"/>
      <c r="K567" s="601"/>
      <c r="L567" s="601"/>
      <c r="M567" s="601"/>
      <c r="N567" s="601"/>
      <c r="O567" s="601"/>
      <c r="P567" s="601"/>
      <c r="Q567" s="601"/>
      <c r="R567" s="601"/>
      <c r="S567" s="601"/>
      <c r="T567" s="601"/>
      <c r="U567" s="601"/>
      <c r="V567" s="601"/>
      <c r="W567" s="601"/>
      <c r="X567" s="601"/>
      <c r="Y567" s="601"/>
      <c r="Z567" s="601"/>
    </row>
    <row r="568" spans="1:26" ht="14.25" customHeight="1" x14ac:dyDescent="0.2">
      <c r="A568" s="601"/>
      <c r="B568" s="602"/>
      <c r="C568" s="601"/>
      <c r="D568" s="601"/>
      <c r="E568" s="601"/>
      <c r="F568" s="601"/>
      <c r="G568" s="601"/>
      <c r="H568" s="601"/>
      <c r="I568" s="601"/>
      <c r="J568" s="601"/>
      <c r="K568" s="601"/>
      <c r="L568" s="601"/>
      <c r="M568" s="601"/>
      <c r="N568" s="601"/>
      <c r="O568" s="601"/>
      <c r="P568" s="601"/>
      <c r="Q568" s="601"/>
      <c r="R568" s="601"/>
      <c r="S568" s="601"/>
      <c r="T568" s="601"/>
      <c r="U568" s="601"/>
      <c r="V568" s="601"/>
      <c r="W568" s="601"/>
      <c r="X568" s="601"/>
      <c r="Y568" s="601"/>
      <c r="Z568" s="601"/>
    </row>
    <row r="569" spans="1:26" ht="14.25" customHeight="1" x14ac:dyDescent="0.2">
      <c r="A569" s="601"/>
      <c r="B569" s="602"/>
      <c r="C569" s="601"/>
      <c r="D569" s="601"/>
      <c r="E569" s="601"/>
      <c r="F569" s="601"/>
      <c r="G569" s="601"/>
      <c r="H569" s="601"/>
      <c r="I569" s="601"/>
      <c r="J569" s="601"/>
      <c r="K569" s="601"/>
      <c r="L569" s="601"/>
      <c r="M569" s="601"/>
      <c r="N569" s="601"/>
      <c r="O569" s="601"/>
      <c r="P569" s="601"/>
      <c r="Q569" s="601"/>
      <c r="R569" s="601"/>
      <c r="S569" s="601"/>
      <c r="T569" s="601"/>
      <c r="U569" s="601"/>
      <c r="V569" s="601"/>
      <c r="W569" s="601"/>
      <c r="X569" s="601"/>
      <c r="Y569" s="601"/>
      <c r="Z569" s="601"/>
    </row>
    <row r="570" spans="1:26" ht="14.25" customHeight="1" x14ac:dyDescent="0.2">
      <c r="A570" s="601"/>
      <c r="B570" s="602"/>
      <c r="C570" s="601"/>
      <c r="D570" s="601"/>
      <c r="E570" s="601"/>
      <c r="F570" s="601"/>
      <c r="G570" s="601"/>
      <c r="H570" s="601"/>
      <c r="I570" s="601"/>
      <c r="J570" s="601"/>
      <c r="K570" s="601"/>
      <c r="L570" s="601"/>
      <c r="M570" s="601"/>
      <c r="N570" s="601"/>
      <c r="O570" s="601"/>
      <c r="P570" s="601"/>
      <c r="Q570" s="601"/>
      <c r="R570" s="601"/>
      <c r="S570" s="601"/>
      <c r="T570" s="601"/>
      <c r="U570" s="601"/>
      <c r="V570" s="601"/>
      <c r="W570" s="601"/>
      <c r="X570" s="601"/>
      <c r="Y570" s="601"/>
      <c r="Z570" s="601"/>
    </row>
    <row r="571" spans="1:26" ht="14.25" customHeight="1" x14ac:dyDescent="0.2">
      <c r="A571" s="601"/>
      <c r="B571" s="602"/>
      <c r="C571" s="601"/>
      <c r="D571" s="601"/>
      <c r="E571" s="601"/>
      <c r="F571" s="601"/>
      <c r="G571" s="601"/>
      <c r="H571" s="601"/>
      <c r="I571" s="601"/>
      <c r="J571" s="601"/>
      <c r="K571" s="601"/>
      <c r="L571" s="601"/>
      <c r="M571" s="601"/>
      <c r="N571" s="601"/>
      <c r="O571" s="601"/>
      <c r="P571" s="601"/>
      <c r="Q571" s="601"/>
      <c r="R571" s="601"/>
      <c r="S571" s="601"/>
      <c r="T571" s="601"/>
      <c r="U571" s="601"/>
      <c r="V571" s="601"/>
      <c r="W571" s="601"/>
      <c r="X571" s="601"/>
      <c r="Y571" s="601"/>
      <c r="Z571" s="601"/>
    </row>
    <row r="572" spans="1:26" ht="14.25" customHeight="1" x14ac:dyDescent="0.2">
      <c r="A572" s="601"/>
      <c r="B572" s="602"/>
      <c r="C572" s="601"/>
      <c r="D572" s="601"/>
      <c r="E572" s="601"/>
      <c r="F572" s="601"/>
      <c r="G572" s="601"/>
      <c r="H572" s="601"/>
      <c r="I572" s="601"/>
      <c r="J572" s="601"/>
      <c r="K572" s="601"/>
      <c r="L572" s="601"/>
      <c r="M572" s="601"/>
      <c r="N572" s="601"/>
      <c r="O572" s="601"/>
      <c r="P572" s="601"/>
      <c r="Q572" s="601"/>
      <c r="R572" s="601"/>
      <c r="S572" s="601"/>
      <c r="T572" s="601"/>
      <c r="U572" s="601"/>
      <c r="V572" s="601"/>
      <c r="W572" s="601"/>
      <c r="X572" s="601"/>
      <c r="Y572" s="601"/>
      <c r="Z572" s="601"/>
    </row>
    <row r="573" spans="1:26" ht="14.25" customHeight="1" x14ac:dyDescent="0.2">
      <c r="A573" s="601"/>
      <c r="B573" s="602"/>
      <c r="C573" s="601"/>
      <c r="D573" s="601"/>
      <c r="E573" s="601"/>
      <c r="F573" s="601"/>
      <c r="G573" s="601"/>
      <c r="H573" s="601"/>
      <c r="I573" s="601"/>
      <c r="J573" s="601"/>
      <c r="K573" s="601"/>
      <c r="L573" s="601"/>
      <c r="M573" s="601"/>
      <c r="N573" s="601"/>
      <c r="O573" s="601"/>
      <c r="P573" s="601"/>
      <c r="Q573" s="601"/>
      <c r="R573" s="601"/>
      <c r="S573" s="601"/>
      <c r="T573" s="601"/>
      <c r="U573" s="601"/>
      <c r="V573" s="601"/>
      <c r="W573" s="601"/>
      <c r="X573" s="601"/>
      <c r="Y573" s="601"/>
      <c r="Z573" s="601"/>
    </row>
    <row r="574" spans="1:26" ht="14.25" customHeight="1" x14ac:dyDescent="0.2">
      <c r="A574" s="601"/>
      <c r="B574" s="602"/>
      <c r="C574" s="601"/>
      <c r="D574" s="601"/>
      <c r="E574" s="601"/>
      <c r="F574" s="601"/>
      <c r="G574" s="601"/>
      <c r="H574" s="601"/>
      <c r="I574" s="601"/>
      <c r="J574" s="601"/>
      <c r="K574" s="601"/>
      <c r="L574" s="601"/>
      <c r="M574" s="601"/>
      <c r="N574" s="601"/>
      <c r="O574" s="601"/>
      <c r="P574" s="601"/>
      <c r="Q574" s="601"/>
      <c r="R574" s="601"/>
      <c r="S574" s="601"/>
      <c r="T574" s="601"/>
      <c r="U574" s="601"/>
      <c r="V574" s="601"/>
      <c r="W574" s="601"/>
      <c r="X574" s="601"/>
      <c r="Y574" s="601"/>
      <c r="Z574" s="601"/>
    </row>
    <row r="575" spans="1:26" ht="14.25" customHeight="1" x14ac:dyDescent="0.2">
      <c r="A575" s="601"/>
      <c r="B575" s="602"/>
      <c r="C575" s="601"/>
      <c r="D575" s="601"/>
      <c r="E575" s="601"/>
      <c r="F575" s="601"/>
      <c r="G575" s="601"/>
      <c r="H575" s="601"/>
      <c r="I575" s="601"/>
      <c r="J575" s="601"/>
      <c r="K575" s="601"/>
      <c r="L575" s="601"/>
      <c r="M575" s="601"/>
      <c r="N575" s="601"/>
      <c r="O575" s="601"/>
      <c r="P575" s="601"/>
      <c r="Q575" s="601"/>
      <c r="R575" s="601"/>
      <c r="S575" s="601"/>
      <c r="T575" s="601"/>
      <c r="U575" s="601"/>
      <c r="V575" s="601"/>
      <c r="W575" s="601"/>
      <c r="X575" s="601"/>
      <c r="Y575" s="601"/>
      <c r="Z575" s="601"/>
    </row>
    <row r="576" spans="1:26" ht="14.25" customHeight="1" x14ac:dyDescent="0.2">
      <c r="A576" s="601"/>
      <c r="B576" s="602"/>
      <c r="C576" s="601"/>
      <c r="D576" s="601"/>
      <c r="E576" s="601"/>
      <c r="F576" s="601"/>
      <c r="G576" s="601"/>
      <c r="H576" s="601"/>
      <c r="I576" s="601"/>
      <c r="J576" s="601"/>
      <c r="K576" s="601"/>
      <c r="L576" s="601"/>
      <c r="M576" s="601"/>
      <c r="N576" s="601"/>
      <c r="O576" s="601"/>
      <c r="P576" s="601"/>
      <c r="Q576" s="601"/>
      <c r="R576" s="601"/>
      <c r="S576" s="601"/>
      <c r="T576" s="601"/>
      <c r="U576" s="601"/>
      <c r="V576" s="601"/>
      <c r="W576" s="601"/>
      <c r="X576" s="601"/>
      <c r="Y576" s="601"/>
      <c r="Z576" s="601"/>
    </row>
    <row r="577" spans="1:26" ht="14.25" customHeight="1" x14ac:dyDescent="0.2">
      <c r="A577" s="601"/>
      <c r="B577" s="602"/>
      <c r="C577" s="601"/>
      <c r="D577" s="601"/>
      <c r="E577" s="601"/>
      <c r="F577" s="601"/>
      <c r="G577" s="601"/>
      <c r="H577" s="601"/>
      <c r="I577" s="601"/>
      <c r="J577" s="601"/>
      <c r="K577" s="601"/>
      <c r="L577" s="601"/>
      <c r="M577" s="601"/>
      <c r="N577" s="601"/>
      <c r="O577" s="601"/>
      <c r="P577" s="601"/>
      <c r="Q577" s="601"/>
      <c r="R577" s="601"/>
      <c r="S577" s="601"/>
      <c r="T577" s="601"/>
      <c r="U577" s="601"/>
      <c r="V577" s="601"/>
      <c r="W577" s="601"/>
      <c r="X577" s="601"/>
      <c r="Y577" s="601"/>
      <c r="Z577" s="601"/>
    </row>
    <row r="578" spans="1:26" ht="14.25" customHeight="1" x14ac:dyDescent="0.2">
      <c r="A578" s="601"/>
      <c r="B578" s="602"/>
      <c r="C578" s="601"/>
      <c r="D578" s="601"/>
      <c r="E578" s="601"/>
      <c r="F578" s="601"/>
      <c r="G578" s="601"/>
      <c r="H578" s="601"/>
      <c r="I578" s="601"/>
      <c r="J578" s="601"/>
      <c r="K578" s="601"/>
      <c r="L578" s="601"/>
      <c r="M578" s="601"/>
      <c r="N578" s="601"/>
      <c r="O578" s="601"/>
      <c r="P578" s="601"/>
      <c r="Q578" s="601"/>
      <c r="R578" s="601"/>
      <c r="S578" s="601"/>
      <c r="T578" s="601"/>
      <c r="U578" s="601"/>
      <c r="V578" s="601"/>
      <c r="W578" s="601"/>
      <c r="X578" s="601"/>
      <c r="Y578" s="601"/>
      <c r="Z578" s="601"/>
    </row>
    <row r="579" spans="1:26" ht="14.25" customHeight="1" x14ac:dyDescent="0.2">
      <c r="A579" s="601"/>
      <c r="B579" s="602"/>
      <c r="C579" s="601"/>
      <c r="D579" s="601"/>
      <c r="E579" s="601"/>
      <c r="F579" s="601"/>
      <c r="G579" s="601"/>
      <c r="H579" s="601"/>
      <c r="I579" s="601"/>
      <c r="J579" s="601"/>
      <c r="K579" s="601"/>
      <c r="L579" s="601"/>
      <c r="M579" s="601"/>
      <c r="N579" s="601"/>
      <c r="O579" s="601"/>
      <c r="P579" s="601"/>
      <c r="Q579" s="601"/>
      <c r="R579" s="601"/>
      <c r="S579" s="601"/>
      <c r="T579" s="601"/>
      <c r="U579" s="601"/>
      <c r="V579" s="601"/>
      <c r="W579" s="601"/>
      <c r="X579" s="601"/>
      <c r="Y579" s="601"/>
      <c r="Z579" s="601"/>
    </row>
    <row r="580" spans="1:26" ht="14.25" customHeight="1" x14ac:dyDescent="0.2">
      <c r="A580" s="601"/>
      <c r="B580" s="602"/>
      <c r="C580" s="601"/>
      <c r="D580" s="601"/>
      <c r="E580" s="601"/>
      <c r="F580" s="601"/>
      <c r="G580" s="601"/>
      <c r="H580" s="601"/>
      <c r="I580" s="601"/>
      <c r="J580" s="601"/>
      <c r="K580" s="601"/>
      <c r="L580" s="601"/>
      <c r="M580" s="601"/>
      <c r="N580" s="601"/>
      <c r="O580" s="601"/>
      <c r="P580" s="601"/>
      <c r="Q580" s="601"/>
      <c r="R580" s="601"/>
      <c r="S580" s="601"/>
      <c r="T580" s="601"/>
      <c r="U580" s="601"/>
      <c r="V580" s="601"/>
      <c r="W580" s="601"/>
      <c r="X580" s="601"/>
      <c r="Y580" s="601"/>
      <c r="Z580" s="601"/>
    </row>
    <row r="581" spans="1:26" ht="14.25" customHeight="1" x14ac:dyDescent="0.2">
      <c r="A581" s="601"/>
      <c r="B581" s="602"/>
      <c r="C581" s="601"/>
      <c r="D581" s="601"/>
      <c r="E581" s="601"/>
      <c r="F581" s="601"/>
      <c r="G581" s="601"/>
      <c r="H581" s="601"/>
      <c r="I581" s="601"/>
      <c r="J581" s="601"/>
      <c r="K581" s="601"/>
      <c r="L581" s="601"/>
      <c r="M581" s="601"/>
      <c r="N581" s="601"/>
      <c r="O581" s="601"/>
      <c r="P581" s="601"/>
      <c r="Q581" s="601"/>
      <c r="R581" s="601"/>
      <c r="S581" s="601"/>
      <c r="T581" s="601"/>
      <c r="U581" s="601"/>
      <c r="V581" s="601"/>
      <c r="W581" s="601"/>
      <c r="X581" s="601"/>
      <c r="Y581" s="601"/>
      <c r="Z581" s="601"/>
    </row>
    <row r="582" spans="1:26" ht="14.25" customHeight="1" x14ac:dyDescent="0.2">
      <c r="A582" s="601"/>
      <c r="B582" s="602"/>
      <c r="C582" s="601"/>
      <c r="D582" s="601"/>
      <c r="E582" s="601"/>
      <c r="F582" s="601"/>
      <c r="G582" s="601"/>
      <c r="H582" s="601"/>
      <c r="I582" s="601"/>
      <c r="J582" s="601"/>
      <c r="K582" s="601"/>
      <c r="L582" s="601"/>
      <c r="M582" s="601"/>
      <c r="N582" s="601"/>
      <c r="O582" s="601"/>
      <c r="P582" s="601"/>
      <c r="Q582" s="601"/>
      <c r="R582" s="601"/>
      <c r="S582" s="601"/>
      <c r="T582" s="601"/>
      <c r="U582" s="601"/>
      <c r="V582" s="601"/>
      <c r="W582" s="601"/>
      <c r="X582" s="601"/>
      <c r="Y582" s="601"/>
      <c r="Z582" s="601"/>
    </row>
    <row r="583" spans="1:26" ht="14.25" customHeight="1" x14ac:dyDescent="0.2">
      <c r="A583" s="601"/>
      <c r="B583" s="602"/>
      <c r="C583" s="601"/>
      <c r="D583" s="601"/>
      <c r="E583" s="601"/>
      <c r="F583" s="601"/>
      <c r="G583" s="601"/>
      <c r="H583" s="601"/>
      <c r="I583" s="601"/>
      <c r="J583" s="601"/>
      <c r="K583" s="601"/>
      <c r="L583" s="601"/>
      <c r="M583" s="601"/>
      <c r="N583" s="601"/>
      <c r="O583" s="601"/>
      <c r="P583" s="601"/>
      <c r="Q583" s="601"/>
      <c r="R583" s="601"/>
      <c r="S583" s="601"/>
      <c r="T583" s="601"/>
      <c r="U583" s="601"/>
      <c r="V583" s="601"/>
      <c r="W583" s="601"/>
      <c r="X583" s="601"/>
      <c r="Y583" s="601"/>
      <c r="Z583" s="601"/>
    </row>
    <row r="584" spans="1:26" ht="14.25" customHeight="1" x14ac:dyDescent="0.2">
      <c r="A584" s="601"/>
      <c r="B584" s="602"/>
      <c r="C584" s="601"/>
      <c r="D584" s="601"/>
      <c r="E584" s="601"/>
      <c r="F584" s="601"/>
      <c r="G584" s="601"/>
      <c r="H584" s="601"/>
      <c r="I584" s="601"/>
      <c r="J584" s="601"/>
      <c r="K584" s="601"/>
      <c r="L584" s="601"/>
      <c r="M584" s="601"/>
      <c r="N584" s="601"/>
      <c r="O584" s="601"/>
      <c r="P584" s="601"/>
      <c r="Q584" s="601"/>
      <c r="R584" s="601"/>
      <c r="S584" s="601"/>
      <c r="T584" s="601"/>
      <c r="U584" s="601"/>
      <c r="V584" s="601"/>
      <c r="W584" s="601"/>
      <c r="X584" s="601"/>
      <c r="Y584" s="601"/>
      <c r="Z584" s="601"/>
    </row>
    <row r="585" spans="1:26" ht="14.25" customHeight="1" x14ac:dyDescent="0.2">
      <c r="A585" s="601"/>
      <c r="B585" s="602"/>
      <c r="C585" s="601"/>
      <c r="D585" s="601"/>
      <c r="E585" s="601"/>
      <c r="F585" s="601"/>
      <c r="G585" s="601"/>
      <c r="H585" s="601"/>
      <c r="I585" s="601"/>
      <c r="J585" s="601"/>
      <c r="K585" s="601"/>
      <c r="L585" s="601"/>
      <c r="M585" s="601"/>
      <c r="N585" s="601"/>
      <c r="O585" s="601"/>
      <c r="P585" s="601"/>
      <c r="Q585" s="601"/>
      <c r="R585" s="601"/>
      <c r="S585" s="601"/>
      <c r="T585" s="601"/>
      <c r="U585" s="601"/>
      <c r="V585" s="601"/>
      <c r="W585" s="601"/>
      <c r="X585" s="601"/>
      <c r="Y585" s="601"/>
      <c r="Z585" s="601"/>
    </row>
    <row r="586" spans="1:26" ht="14.25" customHeight="1" x14ac:dyDescent="0.2">
      <c r="A586" s="601"/>
      <c r="B586" s="602"/>
      <c r="C586" s="601"/>
      <c r="D586" s="601"/>
      <c r="E586" s="601"/>
      <c r="F586" s="601"/>
      <c r="G586" s="601"/>
      <c r="H586" s="601"/>
      <c r="I586" s="601"/>
      <c r="J586" s="601"/>
      <c r="K586" s="601"/>
      <c r="L586" s="601"/>
      <c r="M586" s="601"/>
      <c r="N586" s="601"/>
      <c r="O586" s="601"/>
      <c r="P586" s="601"/>
      <c r="Q586" s="601"/>
      <c r="R586" s="601"/>
      <c r="S586" s="601"/>
      <c r="T586" s="601"/>
      <c r="U586" s="601"/>
      <c r="V586" s="601"/>
      <c r="W586" s="601"/>
      <c r="X586" s="601"/>
      <c r="Y586" s="601"/>
      <c r="Z586" s="601"/>
    </row>
    <row r="587" spans="1:26" ht="14.25" customHeight="1" x14ac:dyDescent="0.2">
      <c r="A587" s="601"/>
      <c r="B587" s="602"/>
      <c r="C587" s="601"/>
      <c r="D587" s="601"/>
      <c r="E587" s="601"/>
      <c r="F587" s="601"/>
      <c r="G587" s="601"/>
      <c r="H587" s="601"/>
      <c r="I587" s="601"/>
      <c r="J587" s="601"/>
      <c r="K587" s="601"/>
      <c r="L587" s="601"/>
      <c r="M587" s="601"/>
      <c r="N587" s="601"/>
      <c r="O587" s="601"/>
      <c r="P587" s="601"/>
      <c r="Q587" s="601"/>
      <c r="R587" s="601"/>
      <c r="S587" s="601"/>
      <c r="T587" s="601"/>
      <c r="U587" s="601"/>
      <c r="V587" s="601"/>
      <c r="W587" s="601"/>
      <c r="X587" s="601"/>
      <c r="Y587" s="601"/>
      <c r="Z587" s="601"/>
    </row>
    <row r="588" spans="1:26" ht="14.25" customHeight="1" x14ac:dyDescent="0.2">
      <c r="A588" s="601"/>
      <c r="B588" s="602"/>
      <c r="C588" s="601"/>
      <c r="D588" s="601"/>
      <c r="E588" s="601"/>
      <c r="F588" s="601"/>
      <c r="G588" s="601"/>
      <c r="H588" s="601"/>
      <c r="I588" s="601"/>
      <c r="J588" s="601"/>
      <c r="K588" s="601"/>
      <c r="L588" s="601"/>
      <c r="M588" s="601"/>
      <c r="N588" s="601"/>
      <c r="O588" s="601"/>
      <c r="P588" s="601"/>
      <c r="Q588" s="601"/>
      <c r="R588" s="601"/>
      <c r="S588" s="601"/>
      <c r="T588" s="601"/>
      <c r="U588" s="601"/>
      <c r="V588" s="601"/>
      <c r="W588" s="601"/>
      <c r="X588" s="601"/>
      <c r="Y588" s="601"/>
      <c r="Z588" s="601"/>
    </row>
    <row r="589" spans="1:26" ht="14.25" customHeight="1" x14ac:dyDescent="0.2">
      <c r="A589" s="601"/>
      <c r="B589" s="602"/>
      <c r="C589" s="601"/>
      <c r="D589" s="601"/>
      <c r="E589" s="601"/>
      <c r="F589" s="601"/>
      <c r="G589" s="601"/>
      <c r="H589" s="601"/>
      <c r="I589" s="601"/>
      <c r="J589" s="601"/>
      <c r="K589" s="601"/>
      <c r="L589" s="601"/>
      <c r="M589" s="601"/>
      <c r="N589" s="601"/>
      <c r="O589" s="601"/>
      <c r="P589" s="601"/>
      <c r="Q589" s="601"/>
      <c r="R589" s="601"/>
      <c r="S589" s="601"/>
      <c r="T589" s="601"/>
      <c r="U589" s="601"/>
      <c r="V589" s="601"/>
      <c r="W589" s="601"/>
      <c r="X589" s="601"/>
      <c r="Y589" s="601"/>
      <c r="Z589" s="601"/>
    </row>
    <row r="590" spans="1:26" ht="14.25" customHeight="1" x14ac:dyDescent="0.2">
      <c r="A590" s="601"/>
      <c r="B590" s="602"/>
      <c r="C590" s="601"/>
      <c r="D590" s="601"/>
      <c r="E590" s="601"/>
      <c r="F590" s="601"/>
      <c r="G590" s="601"/>
      <c r="H590" s="601"/>
      <c r="I590" s="601"/>
      <c r="J590" s="601"/>
      <c r="K590" s="601"/>
      <c r="L590" s="601"/>
      <c r="M590" s="601"/>
      <c r="N590" s="601"/>
      <c r="O590" s="601"/>
      <c r="P590" s="601"/>
      <c r="Q590" s="601"/>
      <c r="R590" s="601"/>
      <c r="S590" s="601"/>
      <c r="T590" s="601"/>
      <c r="U590" s="601"/>
      <c r="V590" s="601"/>
      <c r="W590" s="601"/>
      <c r="X590" s="601"/>
      <c r="Y590" s="601"/>
      <c r="Z590" s="601"/>
    </row>
    <row r="591" spans="1:26" ht="14.25" customHeight="1" x14ac:dyDescent="0.2">
      <c r="A591" s="601"/>
      <c r="B591" s="602"/>
      <c r="C591" s="601"/>
      <c r="D591" s="601"/>
      <c r="E591" s="601"/>
      <c r="F591" s="601"/>
      <c r="G591" s="601"/>
      <c r="H591" s="601"/>
      <c r="I591" s="601"/>
      <c r="J591" s="601"/>
      <c r="K591" s="601"/>
      <c r="L591" s="601"/>
      <c r="M591" s="601"/>
      <c r="N591" s="601"/>
      <c r="O591" s="601"/>
      <c r="P591" s="601"/>
      <c r="Q591" s="601"/>
      <c r="R591" s="601"/>
      <c r="S591" s="601"/>
      <c r="T591" s="601"/>
      <c r="U591" s="601"/>
      <c r="V591" s="601"/>
      <c r="W591" s="601"/>
      <c r="X591" s="601"/>
      <c r="Y591" s="601"/>
      <c r="Z591" s="601"/>
    </row>
    <row r="592" spans="1:26" ht="14.25" customHeight="1" x14ac:dyDescent="0.2">
      <c r="A592" s="601"/>
      <c r="B592" s="602"/>
      <c r="C592" s="601"/>
      <c r="D592" s="601"/>
      <c r="E592" s="601"/>
      <c r="F592" s="601"/>
      <c r="G592" s="601"/>
      <c r="H592" s="601"/>
      <c r="I592" s="601"/>
      <c r="J592" s="601"/>
      <c r="K592" s="601"/>
      <c r="L592" s="601"/>
      <c r="M592" s="601"/>
      <c r="N592" s="601"/>
      <c r="O592" s="601"/>
      <c r="P592" s="601"/>
      <c r="Q592" s="601"/>
      <c r="R592" s="601"/>
      <c r="S592" s="601"/>
      <c r="T592" s="601"/>
      <c r="U592" s="601"/>
      <c r="V592" s="601"/>
      <c r="W592" s="601"/>
      <c r="X592" s="601"/>
      <c r="Y592" s="601"/>
      <c r="Z592" s="601"/>
    </row>
    <row r="593" spans="1:26" ht="14.25" customHeight="1" x14ac:dyDescent="0.2">
      <c r="A593" s="601"/>
      <c r="B593" s="602"/>
      <c r="C593" s="601"/>
      <c r="D593" s="601"/>
      <c r="E593" s="601"/>
      <c r="F593" s="601"/>
      <c r="G593" s="601"/>
      <c r="H593" s="601"/>
      <c r="I593" s="601"/>
      <c r="J593" s="601"/>
      <c r="K593" s="601"/>
      <c r="L593" s="601"/>
      <c r="M593" s="601"/>
      <c r="N593" s="601"/>
      <c r="O593" s="601"/>
      <c r="P593" s="601"/>
      <c r="Q593" s="601"/>
      <c r="R593" s="601"/>
      <c r="S593" s="601"/>
      <c r="T593" s="601"/>
      <c r="U593" s="601"/>
      <c r="V593" s="601"/>
      <c r="W593" s="601"/>
      <c r="X593" s="601"/>
      <c r="Y593" s="601"/>
      <c r="Z593" s="601"/>
    </row>
    <row r="594" spans="1:26" ht="14.25" customHeight="1" x14ac:dyDescent="0.2">
      <c r="A594" s="601"/>
      <c r="B594" s="602"/>
      <c r="C594" s="601"/>
      <c r="D594" s="601"/>
      <c r="E594" s="601"/>
      <c r="F594" s="601"/>
      <c r="G594" s="601"/>
      <c r="H594" s="601"/>
      <c r="I594" s="601"/>
      <c r="J594" s="601"/>
      <c r="K594" s="601"/>
      <c r="L594" s="601"/>
      <c r="M594" s="601"/>
      <c r="N594" s="601"/>
      <c r="O594" s="601"/>
      <c r="P594" s="601"/>
      <c r="Q594" s="601"/>
      <c r="R594" s="601"/>
      <c r="S594" s="601"/>
      <c r="T594" s="601"/>
      <c r="U594" s="601"/>
      <c r="V594" s="601"/>
      <c r="W594" s="601"/>
      <c r="X594" s="601"/>
      <c r="Y594" s="601"/>
      <c r="Z594" s="601"/>
    </row>
    <row r="595" spans="1:26" ht="14.25" customHeight="1" x14ac:dyDescent="0.2">
      <c r="A595" s="601"/>
      <c r="B595" s="602"/>
      <c r="C595" s="601"/>
      <c r="D595" s="601"/>
      <c r="E595" s="601"/>
      <c r="F595" s="601"/>
      <c r="G595" s="601"/>
      <c r="H595" s="601"/>
      <c r="I595" s="601"/>
      <c r="J595" s="601"/>
      <c r="K595" s="601"/>
      <c r="L595" s="601"/>
      <c r="M595" s="601"/>
      <c r="N595" s="601"/>
      <c r="O595" s="601"/>
      <c r="P595" s="601"/>
      <c r="Q595" s="601"/>
      <c r="R595" s="601"/>
      <c r="S595" s="601"/>
      <c r="T595" s="601"/>
      <c r="U595" s="601"/>
      <c r="V595" s="601"/>
      <c r="W595" s="601"/>
      <c r="X595" s="601"/>
      <c r="Y595" s="601"/>
      <c r="Z595" s="601"/>
    </row>
    <row r="596" spans="1:26" ht="14.25" customHeight="1" x14ac:dyDescent="0.2">
      <c r="A596" s="601"/>
      <c r="B596" s="602"/>
      <c r="C596" s="601"/>
      <c r="D596" s="601"/>
      <c r="E596" s="601"/>
      <c r="F596" s="601"/>
      <c r="G596" s="601"/>
      <c r="H596" s="601"/>
      <c r="I596" s="601"/>
      <c r="J596" s="601"/>
      <c r="K596" s="601"/>
      <c r="L596" s="601"/>
      <c r="M596" s="601"/>
      <c r="N596" s="601"/>
      <c r="O596" s="601"/>
      <c r="P596" s="601"/>
      <c r="Q596" s="601"/>
      <c r="R596" s="601"/>
      <c r="S596" s="601"/>
      <c r="T596" s="601"/>
      <c r="U596" s="601"/>
      <c r="V596" s="601"/>
      <c r="W596" s="601"/>
      <c r="X596" s="601"/>
      <c r="Y596" s="601"/>
      <c r="Z596" s="601"/>
    </row>
    <row r="597" spans="1:26" ht="14.25" customHeight="1" x14ac:dyDescent="0.2">
      <c r="A597" s="601"/>
      <c r="B597" s="602"/>
      <c r="C597" s="601"/>
      <c r="D597" s="601"/>
      <c r="E597" s="601"/>
      <c r="F597" s="601"/>
      <c r="G597" s="601"/>
      <c r="H597" s="601"/>
      <c r="I597" s="601"/>
      <c r="J597" s="601"/>
      <c r="K597" s="601"/>
      <c r="L597" s="601"/>
      <c r="M597" s="601"/>
      <c r="N597" s="601"/>
      <c r="O597" s="601"/>
      <c r="P597" s="601"/>
      <c r="Q597" s="601"/>
      <c r="R597" s="601"/>
      <c r="S597" s="601"/>
      <c r="T597" s="601"/>
      <c r="U597" s="601"/>
      <c r="V597" s="601"/>
      <c r="W597" s="601"/>
      <c r="X597" s="601"/>
      <c r="Y597" s="601"/>
      <c r="Z597" s="601"/>
    </row>
    <row r="598" spans="1:26" ht="14.25" customHeight="1" x14ac:dyDescent="0.2">
      <c r="A598" s="601"/>
      <c r="B598" s="602"/>
      <c r="C598" s="601"/>
      <c r="D598" s="601"/>
      <c r="E598" s="601"/>
      <c r="F598" s="601"/>
      <c r="G598" s="601"/>
      <c r="H598" s="601"/>
      <c r="I598" s="601"/>
      <c r="J598" s="601"/>
      <c r="K598" s="601"/>
      <c r="L598" s="601"/>
      <c r="M598" s="601"/>
      <c r="N598" s="601"/>
      <c r="O598" s="601"/>
      <c r="P598" s="601"/>
      <c r="Q598" s="601"/>
      <c r="R598" s="601"/>
      <c r="S598" s="601"/>
      <c r="T598" s="601"/>
      <c r="U598" s="601"/>
      <c r="V598" s="601"/>
      <c r="W598" s="601"/>
      <c r="X598" s="601"/>
      <c r="Y598" s="601"/>
      <c r="Z598" s="601"/>
    </row>
    <row r="599" spans="1:26" ht="14.25" customHeight="1" x14ac:dyDescent="0.2">
      <c r="A599" s="601"/>
      <c r="B599" s="602"/>
      <c r="C599" s="601"/>
      <c r="D599" s="601"/>
      <c r="E599" s="601"/>
      <c r="F599" s="601"/>
      <c r="G599" s="601"/>
      <c r="H599" s="601"/>
      <c r="I599" s="601"/>
      <c r="J599" s="601"/>
      <c r="K599" s="601"/>
      <c r="L599" s="601"/>
      <c r="M599" s="601"/>
      <c r="N599" s="601"/>
      <c r="O599" s="601"/>
      <c r="P599" s="601"/>
      <c r="Q599" s="601"/>
      <c r="R599" s="601"/>
      <c r="S599" s="601"/>
      <c r="T599" s="601"/>
      <c r="U599" s="601"/>
      <c r="V599" s="601"/>
      <c r="W599" s="601"/>
      <c r="X599" s="601"/>
      <c r="Y599" s="601"/>
      <c r="Z599" s="601"/>
    </row>
    <row r="600" spans="1:26" ht="14.25" customHeight="1" x14ac:dyDescent="0.2">
      <c r="A600" s="601"/>
      <c r="B600" s="602"/>
      <c r="C600" s="601"/>
      <c r="D600" s="601"/>
      <c r="E600" s="601"/>
      <c r="F600" s="601"/>
      <c r="G600" s="601"/>
      <c r="H600" s="601"/>
      <c r="I600" s="601"/>
      <c r="J600" s="601"/>
      <c r="K600" s="601"/>
      <c r="L600" s="601"/>
      <c r="M600" s="601"/>
      <c r="N600" s="601"/>
      <c r="O600" s="601"/>
      <c r="P600" s="601"/>
      <c r="Q600" s="601"/>
      <c r="R600" s="601"/>
      <c r="S600" s="601"/>
      <c r="T600" s="601"/>
      <c r="U600" s="601"/>
      <c r="V600" s="601"/>
      <c r="W600" s="601"/>
      <c r="X600" s="601"/>
      <c r="Y600" s="601"/>
      <c r="Z600" s="601"/>
    </row>
    <row r="601" spans="1:26" ht="14.25" customHeight="1" x14ac:dyDescent="0.2">
      <c r="A601" s="601"/>
      <c r="B601" s="602"/>
      <c r="C601" s="601"/>
      <c r="D601" s="601"/>
      <c r="E601" s="601"/>
      <c r="F601" s="601"/>
      <c r="G601" s="601"/>
      <c r="H601" s="601"/>
      <c r="I601" s="601"/>
      <c r="J601" s="601"/>
      <c r="K601" s="601"/>
      <c r="L601" s="601"/>
      <c r="M601" s="601"/>
      <c r="N601" s="601"/>
      <c r="O601" s="601"/>
      <c r="P601" s="601"/>
      <c r="Q601" s="601"/>
      <c r="R601" s="601"/>
      <c r="S601" s="601"/>
      <c r="T601" s="601"/>
      <c r="U601" s="601"/>
      <c r="V601" s="601"/>
      <c r="W601" s="601"/>
      <c r="X601" s="601"/>
      <c r="Y601" s="601"/>
      <c r="Z601" s="601"/>
    </row>
    <row r="602" spans="1:26" ht="14.25" customHeight="1" x14ac:dyDescent="0.2">
      <c r="A602" s="601"/>
      <c r="B602" s="602"/>
      <c r="C602" s="601"/>
      <c r="D602" s="601"/>
      <c r="E602" s="601"/>
      <c r="F602" s="601"/>
      <c r="G602" s="601"/>
      <c r="H602" s="601"/>
      <c r="I602" s="601"/>
      <c r="J602" s="601"/>
      <c r="K602" s="601"/>
      <c r="L602" s="601"/>
      <c r="M602" s="601"/>
      <c r="N602" s="601"/>
      <c r="O602" s="601"/>
      <c r="P602" s="601"/>
      <c r="Q602" s="601"/>
      <c r="R602" s="601"/>
      <c r="S602" s="601"/>
      <c r="T602" s="601"/>
      <c r="U602" s="601"/>
      <c r="V602" s="601"/>
      <c r="W602" s="601"/>
      <c r="X602" s="601"/>
      <c r="Y602" s="601"/>
      <c r="Z602" s="601"/>
    </row>
    <row r="603" spans="1:26" ht="14.25" customHeight="1" x14ac:dyDescent="0.2">
      <c r="A603" s="601"/>
      <c r="B603" s="602"/>
      <c r="C603" s="601"/>
      <c r="D603" s="601"/>
      <c r="E603" s="601"/>
      <c r="F603" s="601"/>
      <c r="G603" s="601"/>
      <c r="H603" s="601"/>
      <c r="I603" s="601"/>
      <c r="J603" s="601"/>
      <c r="K603" s="601"/>
      <c r="L603" s="601"/>
      <c r="M603" s="601"/>
      <c r="N603" s="601"/>
      <c r="O603" s="601"/>
      <c r="P603" s="601"/>
      <c r="Q603" s="601"/>
      <c r="R603" s="601"/>
      <c r="S603" s="601"/>
      <c r="T603" s="601"/>
      <c r="U603" s="601"/>
      <c r="V603" s="601"/>
      <c r="W603" s="601"/>
      <c r="X603" s="601"/>
      <c r="Y603" s="601"/>
      <c r="Z603" s="601"/>
    </row>
    <row r="604" spans="1:26" ht="14.25" customHeight="1" x14ac:dyDescent="0.2">
      <c r="A604" s="601"/>
      <c r="B604" s="602"/>
      <c r="C604" s="601"/>
      <c r="D604" s="601"/>
      <c r="E604" s="601"/>
      <c r="F604" s="601"/>
      <c r="G604" s="601"/>
      <c r="H604" s="601"/>
      <c r="I604" s="601"/>
      <c r="J604" s="601"/>
      <c r="K604" s="601"/>
      <c r="L604" s="601"/>
      <c r="M604" s="601"/>
      <c r="N604" s="601"/>
      <c r="O604" s="601"/>
      <c r="P604" s="601"/>
      <c r="Q604" s="601"/>
      <c r="R604" s="601"/>
      <c r="S604" s="601"/>
      <c r="T604" s="601"/>
      <c r="U604" s="601"/>
      <c r="V604" s="601"/>
      <c r="W604" s="601"/>
      <c r="X604" s="601"/>
      <c r="Y604" s="601"/>
      <c r="Z604" s="601"/>
    </row>
    <row r="605" spans="1:26" ht="14.25" customHeight="1" x14ac:dyDescent="0.2">
      <c r="A605" s="601"/>
      <c r="B605" s="602"/>
      <c r="C605" s="601"/>
      <c r="D605" s="601"/>
      <c r="E605" s="601"/>
      <c r="F605" s="601"/>
      <c r="G605" s="601"/>
      <c r="H605" s="601"/>
      <c r="I605" s="601"/>
      <c r="J605" s="601"/>
      <c r="K605" s="601"/>
      <c r="L605" s="601"/>
      <c r="M605" s="601"/>
      <c r="N605" s="601"/>
      <c r="O605" s="601"/>
      <c r="P605" s="601"/>
      <c r="Q605" s="601"/>
      <c r="R605" s="601"/>
      <c r="S605" s="601"/>
      <c r="T605" s="601"/>
      <c r="U605" s="601"/>
      <c r="V605" s="601"/>
      <c r="W605" s="601"/>
      <c r="X605" s="601"/>
      <c r="Y605" s="601"/>
      <c r="Z605" s="601"/>
    </row>
    <row r="606" spans="1:26" ht="14.25" customHeight="1" x14ac:dyDescent="0.2">
      <c r="A606" s="601"/>
      <c r="B606" s="602"/>
      <c r="C606" s="601"/>
      <c r="D606" s="601"/>
      <c r="E606" s="601"/>
      <c r="F606" s="601"/>
      <c r="G606" s="601"/>
      <c r="H606" s="601"/>
      <c r="I606" s="601"/>
      <c r="J606" s="601"/>
      <c r="K606" s="601"/>
      <c r="L606" s="601"/>
      <c r="M606" s="601"/>
      <c r="N606" s="601"/>
      <c r="O606" s="601"/>
      <c r="P606" s="601"/>
      <c r="Q606" s="601"/>
      <c r="R606" s="601"/>
      <c r="S606" s="601"/>
      <c r="T606" s="601"/>
      <c r="U606" s="601"/>
      <c r="V606" s="601"/>
      <c r="W606" s="601"/>
      <c r="X606" s="601"/>
      <c r="Y606" s="601"/>
      <c r="Z606" s="601"/>
    </row>
    <row r="607" spans="1:26" ht="14.25" customHeight="1" x14ac:dyDescent="0.2">
      <c r="A607" s="601"/>
      <c r="B607" s="602"/>
      <c r="C607" s="601"/>
      <c r="D607" s="601"/>
      <c r="E607" s="601"/>
      <c r="F607" s="601"/>
      <c r="G607" s="601"/>
      <c r="H607" s="601"/>
      <c r="I607" s="601"/>
      <c r="J607" s="601"/>
      <c r="K607" s="601"/>
      <c r="L607" s="601"/>
      <c r="M607" s="601"/>
      <c r="N607" s="601"/>
      <c r="O607" s="601"/>
      <c r="P607" s="601"/>
      <c r="Q607" s="601"/>
      <c r="R607" s="601"/>
      <c r="S607" s="601"/>
      <c r="T607" s="601"/>
      <c r="U607" s="601"/>
      <c r="V607" s="601"/>
      <c r="W607" s="601"/>
      <c r="X607" s="601"/>
      <c r="Y607" s="601"/>
      <c r="Z607" s="601"/>
    </row>
    <row r="608" spans="1:26" ht="14.25" customHeight="1" x14ac:dyDescent="0.2">
      <c r="A608" s="601"/>
      <c r="B608" s="602"/>
      <c r="C608" s="601"/>
      <c r="D608" s="601"/>
      <c r="E608" s="601"/>
      <c r="F608" s="601"/>
      <c r="G608" s="601"/>
      <c r="H608" s="601"/>
      <c r="I608" s="601"/>
      <c r="J608" s="601"/>
      <c r="K608" s="601"/>
      <c r="L608" s="601"/>
      <c r="M608" s="601"/>
      <c r="N608" s="601"/>
      <c r="O608" s="601"/>
      <c r="P608" s="601"/>
      <c r="Q608" s="601"/>
      <c r="R608" s="601"/>
      <c r="S608" s="601"/>
      <c r="T608" s="601"/>
      <c r="U608" s="601"/>
      <c r="V608" s="601"/>
      <c r="W608" s="601"/>
      <c r="X608" s="601"/>
      <c r="Y608" s="601"/>
      <c r="Z608" s="601"/>
    </row>
    <row r="609" spans="1:26" ht="14.25" customHeight="1" x14ac:dyDescent="0.2">
      <c r="A609" s="601"/>
      <c r="B609" s="602"/>
      <c r="C609" s="601"/>
      <c r="D609" s="601"/>
      <c r="E609" s="601"/>
      <c r="F609" s="601"/>
      <c r="G609" s="601"/>
      <c r="H609" s="601"/>
      <c r="I609" s="601"/>
      <c r="J609" s="601"/>
      <c r="K609" s="601"/>
      <c r="L609" s="601"/>
      <c r="M609" s="601"/>
      <c r="N609" s="601"/>
      <c r="O609" s="601"/>
      <c r="P609" s="601"/>
      <c r="Q609" s="601"/>
      <c r="R609" s="601"/>
      <c r="S609" s="601"/>
      <c r="T609" s="601"/>
      <c r="U609" s="601"/>
      <c r="V609" s="601"/>
      <c r="W609" s="601"/>
      <c r="X609" s="601"/>
      <c r="Y609" s="601"/>
      <c r="Z609" s="601"/>
    </row>
    <row r="610" spans="1:26" ht="14.25" customHeight="1" x14ac:dyDescent="0.2">
      <c r="A610" s="601"/>
      <c r="B610" s="602"/>
      <c r="C610" s="601"/>
      <c r="D610" s="601"/>
      <c r="E610" s="601"/>
      <c r="F610" s="601"/>
      <c r="G610" s="601"/>
      <c r="H610" s="601"/>
      <c r="I610" s="601"/>
      <c r="J610" s="601"/>
      <c r="K610" s="601"/>
      <c r="L610" s="601"/>
      <c r="M610" s="601"/>
      <c r="N610" s="601"/>
      <c r="O610" s="601"/>
      <c r="P610" s="601"/>
      <c r="Q610" s="601"/>
      <c r="R610" s="601"/>
      <c r="S610" s="601"/>
      <c r="T610" s="601"/>
      <c r="U610" s="601"/>
      <c r="V610" s="601"/>
      <c r="W610" s="601"/>
      <c r="X610" s="601"/>
      <c r="Y610" s="601"/>
      <c r="Z610" s="601"/>
    </row>
    <row r="611" spans="1:26" ht="14.25" customHeight="1" x14ac:dyDescent="0.2">
      <c r="A611" s="601"/>
      <c r="B611" s="602"/>
      <c r="C611" s="601"/>
      <c r="D611" s="601"/>
      <c r="E611" s="601"/>
      <c r="F611" s="601"/>
      <c r="G611" s="601"/>
      <c r="H611" s="601"/>
      <c r="I611" s="601"/>
      <c r="J611" s="601"/>
      <c r="K611" s="601"/>
      <c r="L611" s="601"/>
      <c r="M611" s="601"/>
      <c r="N611" s="601"/>
      <c r="O611" s="601"/>
      <c r="P611" s="601"/>
      <c r="Q611" s="601"/>
      <c r="R611" s="601"/>
      <c r="S611" s="601"/>
      <c r="T611" s="601"/>
      <c r="U611" s="601"/>
      <c r="V611" s="601"/>
      <c r="W611" s="601"/>
      <c r="X611" s="601"/>
      <c r="Y611" s="601"/>
      <c r="Z611" s="601"/>
    </row>
    <row r="612" spans="1:26" ht="14.25" customHeight="1" x14ac:dyDescent="0.2">
      <c r="A612" s="601"/>
      <c r="B612" s="602"/>
      <c r="C612" s="601"/>
      <c r="D612" s="601"/>
      <c r="E612" s="601"/>
      <c r="F612" s="601"/>
      <c r="G612" s="601"/>
      <c r="H612" s="601"/>
      <c r="I612" s="601"/>
      <c r="J612" s="601"/>
      <c r="K612" s="601"/>
      <c r="L612" s="601"/>
      <c r="M612" s="601"/>
      <c r="N612" s="601"/>
      <c r="O612" s="601"/>
      <c r="P612" s="601"/>
      <c r="Q612" s="601"/>
      <c r="R612" s="601"/>
      <c r="S612" s="601"/>
      <c r="T612" s="601"/>
      <c r="U612" s="601"/>
      <c r="V612" s="601"/>
      <c r="W612" s="601"/>
      <c r="X612" s="601"/>
      <c r="Y612" s="601"/>
      <c r="Z612" s="601"/>
    </row>
    <row r="613" spans="1:26" ht="14.25" customHeight="1" x14ac:dyDescent="0.2">
      <c r="A613" s="601"/>
      <c r="B613" s="602"/>
      <c r="C613" s="601"/>
      <c r="D613" s="601"/>
      <c r="E613" s="601"/>
      <c r="F613" s="601"/>
      <c r="G613" s="601"/>
      <c r="H613" s="601"/>
      <c r="I613" s="601"/>
      <c r="J613" s="601"/>
      <c r="K613" s="601"/>
      <c r="L613" s="601"/>
      <c r="M613" s="601"/>
      <c r="N613" s="601"/>
      <c r="O613" s="601"/>
      <c r="P613" s="601"/>
      <c r="Q613" s="601"/>
      <c r="R613" s="601"/>
      <c r="S613" s="601"/>
      <c r="T613" s="601"/>
      <c r="U613" s="601"/>
      <c r="V613" s="601"/>
      <c r="W613" s="601"/>
      <c r="X613" s="601"/>
      <c r="Y613" s="601"/>
      <c r="Z613" s="601"/>
    </row>
    <row r="614" spans="1:26" ht="14.25" customHeight="1" x14ac:dyDescent="0.2">
      <c r="A614" s="601"/>
      <c r="B614" s="602"/>
      <c r="C614" s="601"/>
      <c r="D614" s="601"/>
      <c r="E614" s="601"/>
      <c r="F614" s="601"/>
      <c r="G614" s="601"/>
      <c r="H614" s="601"/>
      <c r="I614" s="601"/>
      <c r="J614" s="601"/>
      <c r="K614" s="601"/>
      <c r="L614" s="601"/>
      <c r="M614" s="601"/>
      <c r="N614" s="601"/>
      <c r="O614" s="601"/>
      <c r="P614" s="601"/>
      <c r="Q614" s="601"/>
      <c r="R614" s="601"/>
      <c r="S614" s="601"/>
      <c r="T614" s="601"/>
      <c r="U614" s="601"/>
      <c r="V614" s="601"/>
      <c r="W614" s="601"/>
      <c r="X614" s="601"/>
      <c r="Y614" s="601"/>
      <c r="Z614" s="601"/>
    </row>
    <row r="615" spans="1:26" ht="14.25" customHeight="1" x14ac:dyDescent="0.2">
      <c r="A615" s="601"/>
      <c r="B615" s="602"/>
      <c r="C615" s="601"/>
      <c r="D615" s="601"/>
      <c r="E615" s="601"/>
      <c r="F615" s="601"/>
      <c r="G615" s="601"/>
      <c r="H615" s="601"/>
      <c r="I615" s="601"/>
      <c r="J615" s="601"/>
      <c r="K615" s="601"/>
      <c r="L615" s="601"/>
      <c r="M615" s="601"/>
      <c r="N615" s="601"/>
      <c r="O615" s="601"/>
      <c r="P615" s="601"/>
      <c r="Q615" s="601"/>
      <c r="R615" s="601"/>
      <c r="S615" s="601"/>
      <c r="T615" s="601"/>
      <c r="U615" s="601"/>
      <c r="V615" s="601"/>
      <c r="W615" s="601"/>
      <c r="X615" s="601"/>
      <c r="Y615" s="601"/>
      <c r="Z615" s="601"/>
    </row>
    <row r="616" spans="1:26" ht="14.25" customHeight="1" x14ac:dyDescent="0.2">
      <c r="A616" s="601"/>
      <c r="B616" s="602"/>
      <c r="C616" s="601"/>
      <c r="D616" s="601"/>
      <c r="E616" s="601"/>
      <c r="F616" s="601"/>
      <c r="G616" s="601"/>
      <c r="H616" s="601"/>
      <c r="I616" s="601"/>
      <c r="J616" s="601"/>
      <c r="K616" s="601"/>
      <c r="L616" s="601"/>
      <c r="M616" s="601"/>
      <c r="N616" s="601"/>
      <c r="O616" s="601"/>
      <c r="P616" s="601"/>
      <c r="Q616" s="601"/>
      <c r="R616" s="601"/>
      <c r="S616" s="601"/>
      <c r="T616" s="601"/>
      <c r="U616" s="601"/>
      <c r="V616" s="601"/>
      <c r="W616" s="601"/>
      <c r="X616" s="601"/>
      <c r="Y616" s="601"/>
      <c r="Z616" s="601"/>
    </row>
    <row r="617" spans="1:26" ht="14.25" customHeight="1" x14ac:dyDescent="0.2">
      <c r="A617" s="601"/>
      <c r="B617" s="602"/>
      <c r="C617" s="601"/>
      <c r="D617" s="601"/>
      <c r="E617" s="601"/>
      <c r="F617" s="601"/>
      <c r="G617" s="601"/>
      <c r="H617" s="601"/>
      <c r="I617" s="601"/>
      <c r="J617" s="601"/>
      <c r="K617" s="601"/>
      <c r="L617" s="601"/>
      <c r="M617" s="601"/>
      <c r="N617" s="601"/>
      <c r="O617" s="601"/>
      <c r="P617" s="601"/>
      <c r="Q617" s="601"/>
      <c r="R617" s="601"/>
      <c r="S617" s="601"/>
      <c r="T617" s="601"/>
      <c r="U617" s="601"/>
      <c r="V617" s="601"/>
      <c r="W617" s="601"/>
      <c r="X617" s="601"/>
      <c r="Y617" s="601"/>
      <c r="Z617" s="601"/>
    </row>
    <row r="618" spans="1:26" ht="14.25" customHeight="1" x14ac:dyDescent="0.2">
      <c r="A618" s="601"/>
      <c r="B618" s="602"/>
      <c r="C618" s="601"/>
      <c r="D618" s="601"/>
      <c r="E618" s="601"/>
      <c r="F618" s="601"/>
      <c r="G618" s="601"/>
      <c r="H618" s="601"/>
      <c r="I618" s="601"/>
      <c r="J618" s="601"/>
      <c r="K618" s="601"/>
      <c r="L618" s="601"/>
      <c r="M618" s="601"/>
      <c r="N618" s="601"/>
      <c r="O618" s="601"/>
      <c r="P618" s="601"/>
      <c r="Q618" s="601"/>
      <c r="R618" s="601"/>
      <c r="S618" s="601"/>
      <c r="T618" s="601"/>
      <c r="U618" s="601"/>
      <c r="V618" s="601"/>
      <c r="W618" s="601"/>
      <c r="X618" s="601"/>
      <c r="Y618" s="601"/>
      <c r="Z618" s="601"/>
    </row>
    <row r="619" spans="1:26" ht="14.25" customHeight="1" x14ac:dyDescent="0.2">
      <c r="A619" s="601"/>
      <c r="B619" s="602"/>
      <c r="C619" s="601"/>
      <c r="D619" s="601"/>
      <c r="E619" s="601"/>
      <c r="F619" s="601"/>
      <c r="G619" s="601"/>
      <c r="H619" s="601"/>
      <c r="I619" s="601"/>
      <c r="J619" s="601"/>
      <c r="K619" s="601"/>
      <c r="L619" s="601"/>
      <c r="M619" s="601"/>
      <c r="N619" s="601"/>
      <c r="O619" s="601"/>
      <c r="P619" s="601"/>
      <c r="Q619" s="601"/>
      <c r="R619" s="601"/>
      <c r="S619" s="601"/>
      <c r="T619" s="601"/>
      <c r="U619" s="601"/>
      <c r="V619" s="601"/>
      <c r="W619" s="601"/>
      <c r="X619" s="601"/>
      <c r="Y619" s="601"/>
      <c r="Z619" s="601"/>
    </row>
    <row r="620" spans="1:26" ht="14.25" customHeight="1" x14ac:dyDescent="0.2">
      <c r="A620" s="601"/>
      <c r="B620" s="602"/>
      <c r="C620" s="601"/>
      <c r="D620" s="601"/>
      <c r="E620" s="601"/>
      <c r="F620" s="601"/>
      <c r="G620" s="601"/>
      <c r="H620" s="601"/>
      <c r="I620" s="601"/>
      <c r="J620" s="601"/>
      <c r="K620" s="601"/>
      <c r="L620" s="601"/>
      <c r="M620" s="601"/>
      <c r="N620" s="601"/>
      <c r="O620" s="601"/>
      <c r="P620" s="601"/>
      <c r="Q620" s="601"/>
      <c r="R620" s="601"/>
      <c r="S620" s="601"/>
      <c r="T620" s="601"/>
      <c r="U620" s="601"/>
      <c r="V620" s="601"/>
      <c r="W620" s="601"/>
      <c r="X620" s="601"/>
      <c r="Y620" s="601"/>
      <c r="Z620" s="601"/>
    </row>
    <row r="621" spans="1:26" ht="14.25" customHeight="1" x14ac:dyDescent="0.2">
      <c r="A621" s="601"/>
      <c r="B621" s="602"/>
      <c r="C621" s="601"/>
      <c r="D621" s="601"/>
      <c r="E621" s="601"/>
      <c r="F621" s="601"/>
      <c r="G621" s="601"/>
      <c r="H621" s="601"/>
      <c r="I621" s="601"/>
      <c r="J621" s="601"/>
      <c r="K621" s="601"/>
      <c r="L621" s="601"/>
      <c r="M621" s="601"/>
      <c r="N621" s="601"/>
      <c r="O621" s="601"/>
      <c r="P621" s="601"/>
      <c r="Q621" s="601"/>
      <c r="R621" s="601"/>
      <c r="S621" s="601"/>
      <c r="T621" s="601"/>
      <c r="U621" s="601"/>
      <c r="V621" s="601"/>
      <c r="W621" s="601"/>
      <c r="X621" s="601"/>
      <c r="Y621" s="601"/>
      <c r="Z621" s="601"/>
    </row>
    <row r="622" spans="1:26" ht="14.25" customHeight="1" x14ac:dyDescent="0.2">
      <c r="A622" s="601"/>
      <c r="B622" s="602"/>
      <c r="C622" s="601"/>
      <c r="D622" s="601"/>
      <c r="E622" s="601"/>
      <c r="F622" s="601"/>
      <c r="G622" s="601"/>
      <c r="H622" s="601"/>
      <c r="I622" s="601"/>
      <c r="J622" s="601"/>
      <c r="K622" s="601"/>
      <c r="L622" s="601"/>
      <c r="M622" s="601"/>
      <c r="N622" s="601"/>
      <c r="O622" s="601"/>
      <c r="P622" s="601"/>
      <c r="Q622" s="601"/>
      <c r="R622" s="601"/>
      <c r="S622" s="601"/>
      <c r="T622" s="601"/>
      <c r="U622" s="601"/>
      <c r="V622" s="601"/>
      <c r="W622" s="601"/>
      <c r="X622" s="601"/>
      <c r="Y622" s="601"/>
      <c r="Z622" s="601"/>
    </row>
    <row r="623" spans="1:26" ht="14.25" customHeight="1" x14ac:dyDescent="0.2">
      <c r="A623" s="601"/>
      <c r="B623" s="602"/>
      <c r="C623" s="601"/>
      <c r="D623" s="601"/>
      <c r="E623" s="601"/>
      <c r="F623" s="601"/>
      <c r="G623" s="601"/>
      <c r="H623" s="601"/>
      <c r="I623" s="601"/>
      <c r="J623" s="601"/>
      <c r="K623" s="601"/>
      <c r="L623" s="601"/>
      <c r="M623" s="601"/>
      <c r="N623" s="601"/>
      <c r="O623" s="601"/>
      <c r="P623" s="601"/>
      <c r="Q623" s="601"/>
      <c r="R623" s="601"/>
      <c r="S623" s="601"/>
      <c r="T623" s="601"/>
      <c r="U623" s="601"/>
      <c r="V623" s="601"/>
      <c r="W623" s="601"/>
      <c r="X623" s="601"/>
      <c r="Y623" s="601"/>
      <c r="Z623" s="601"/>
    </row>
    <row r="624" spans="1:26" ht="14.25" customHeight="1" x14ac:dyDescent="0.2">
      <c r="A624" s="601"/>
      <c r="B624" s="602"/>
      <c r="C624" s="601"/>
      <c r="D624" s="601"/>
      <c r="E624" s="601"/>
      <c r="F624" s="601"/>
      <c r="G624" s="601"/>
      <c r="H624" s="601"/>
      <c r="I624" s="601"/>
      <c r="J624" s="601"/>
      <c r="K624" s="601"/>
      <c r="L624" s="601"/>
      <c r="M624" s="601"/>
      <c r="N624" s="601"/>
      <c r="O624" s="601"/>
      <c r="P624" s="601"/>
      <c r="Q624" s="601"/>
      <c r="R624" s="601"/>
      <c r="S624" s="601"/>
      <c r="T624" s="601"/>
      <c r="U624" s="601"/>
      <c r="V624" s="601"/>
      <c r="W624" s="601"/>
      <c r="X624" s="601"/>
      <c r="Y624" s="601"/>
      <c r="Z624" s="601"/>
    </row>
    <row r="625" spans="1:26" ht="14.25" customHeight="1" x14ac:dyDescent="0.2">
      <c r="A625" s="601"/>
      <c r="B625" s="602"/>
      <c r="C625" s="601"/>
      <c r="D625" s="601"/>
      <c r="E625" s="601"/>
      <c r="F625" s="601"/>
      <c r="G625" s="601"/>
      <c r="H625" s="601"/>
      <c r="I625" s="601"/>
      <c r="J625" s="601"/>
      <c r="K625" s="601"/>
      <c r="L625" s="601"/>
      <c r="M625" s="601"/>
      <c r="N625" s="601"/>
      <c r="O625" s="601"/>
      <c r="P625" s="601"/>
      <c r="Q625" s="601"/>
      <c r="R625" s="601"/>
      <c r="S625" s="601"/>
      <c r="T625" s="601"/>
      <c r="U625" s="601"/>
      <c r="V625" s="601"/>
      <c r="W625" s="601"/>
      <c r="X625" s="601"/>
      <c r="Y625" s="601"/>
      <c r="Z625" s="601"/>
    </row>
    <row r="626" spans="1:26" ht="14.25" customHeight="1" x14ac:dyDescent="0.2">
      <c r="A626" s="601"/>
      <c r="B626" s="602"/>
      <c r="C626" s="601"/>
      <c r="D626" s="601"/>
      <c r="E626" s="601"/>
      <c r="F626" s="601"/>
      <c r="G626" s="601"/>
      <c r="H626" s="601"/>
      <c r="I626" s="601"/>
      <c r="J626" s="601"/>
      <c r="K626" s="601"/>
      <c r="L626" s="601"/>
      <c r="M626" s="601"/>
      <c r="N626" s="601"/>
      <c r="O626" s="601"/>
      <c r="P626" s="601"/>
      <c r="Q626" s="601"/>
      <c r="R626" s="601"/>
      <c r="S626" s="601"/>
      <c r="T626" s="601"/>
      <c r="U626" s="601"/>
      <c r="V626" s="601"/>
      <c r="W626" s="601"/>
      <c r="X626" s="601"/>
      <c r="Y626" s="601"/>
      <c r="Z626" s="601"/>
    </row>
    <row r="627" spans="1:26" ht="14.25" customHeight="1" x14ac:dyDescent="0.2">
      <c r="A627" s="601"/>
      <c r="B627" s="602"/>
      <c r="C627" s="601"/>
      <c r="D627" s="601"/>
      <c r="E627" s="601"/>
      <c r="F627" s="601"/>
      <c r="G627" s="601"/>
      <c r="H627" s="601"/>
      <c r="I627" s="601"/>
      <c r="J627" s="601"/>
      <c r="K627" s="601"/>
      <c r="L627" s="601"/>
      <c r="M627" s="601"/>
      <c r="N627" s="601"/>
      <c r="O627" s="601"/>
      <c r="P627" s="601"/>
      <c r="Q627" s="601"/>
      <c r="R627" s="601"/>
      <c r="S627" s="601"/>
      <c r="T627" s="601"/>
      <c r="U627" s="601"/>
      <c r="V627" s="601"/>
      <c r="W627" s="601"/>
      <c r="X627" s="601"/>
      <c r="Y627" s="601"/>
      <c r="Z627" s="601"/>
    </row>
    <row r="628" spans="1:26" ht="14.25" customHeight="1" x14ac:dyDescent="0.2">
      <c r="A628" s="601"/>
      <c r="B628" s="602"/>
      <c r="C628" s="601"/>
      <c r="D628" s="601"/>
      <c r="E628" s="601"/>
      <c r="F628" s="601"/>
      <c r="G628" s="601"/>
      <c r="H628" s="601"/>
      <c r="I628" s="601"/>
      <c r="J628" s="601"/>
      <c r="K628" s="601"/>
      <c r="L628" s="601"/>
      <c r="M628" s="601"/>
      <c r="N628" s="601"/>
      <c r="O628" s="601"/>
      <c r="P628" s="601"/>
      <c r="Q628" s="601"/>
      <c r="R628" s="601"/>
      <c r="S628" s="601"/>
      <c r="T628" s="601"/>
      <c r="U628" s="601"/>
      <c r="V628" s="601"/>
      <c r="W628" s="601"/>
      <c r="X628" s="601"/>
      <c r="Y628" s="601"/>
      <c r="Z628" s="601"/>
    </row>
    <row r="629" spans="1:26" ht="14.25" customHeight="1" x14ac:dyDescent="0.2">
      <c r="A629" s="601"/>
      <c r="B629" s="602"/>
      <c r="C629" s="601"/>
      <c r="D629" s="601"/>
      <c r="E629" s="601"/>
      <c r="F629" s="601"/>
      <c r="G629" s="601"/>
      <c r="H629" s="601"/>
      <c r="I629" s="601"/>
      <c r="J629" s="601"/>
      <c r="K629" s="601"/>
      <c r="L629" s="601"/>
      <c r="M629" s="601"/>
      <c r="N629" s="601"/>
      <c r="O629" s="601"/>
      <c r="P629" s="601"/>
      <c r="Q629" s="601"/>
      <c r="R629" s="601"/>
      <c r="S629" s="601"/>
      <c r="T629" s="601"/>
      <c r="U629" s="601"/>
      <c r="V629" s="601"/>
      <c r="W629" s="601"/>
      <c r="X629" s="601"/>
      <c r="Y629" s="601"/>
      <c r="Z629" s="601"/>
    </row>
    <row r="630" spans="1:26" ht="14.25" customHeight="1" x14ac:dyDescent="0.2">
      <c r="A630" s="601"/>
      <c r="B630" s="602"/>
      <c r="C630" s="601"/>
      <c r="D630" s="601"/>
      <c r="E630" s="601"/>
      <c r="F630" s="601"/>
      <c r="G630" s="601"/>
      <c r="H630" s="601"/>
      <c r="I630" s="601"/>
      <c r="J630" s="601"/>
      <c r="K630" s="601"/>
      <c r="L630" s="601"/>
      <c r="M630" s="601"/>
      <c r="N630" s="601"/>
      <c r="O630" s="601"/>
      <c r="P630" s="601"/>
      <c r="Q630" s="601"/>
      <c r="R630" s="601"/>
      <c r="S630" s="601"/>
      <c r="T630" s="601"/>
      <c r="U630" s="601"/>
      <c r="V630" s="601"/>
      <c r="W630" s="601"/>
      <c r="X630" s="601"/>
      <c r="Y630" s="601"/>
      <c r="Z630" s="601"/>
    </row>
    <row r="631" spans="1:26" ht="14.25" customHeight="1" x14ac:dyDescent="0.2">
      <c r="A631" s="601"/>
      <c r="B631" s="602"/>
      <c r="C631" s="601"/>
      <c r="D631" s="601"/>
      <c r="E631" s="601"/>
      <c r="F631" s="601"/>
      <c r="G631" s="601"/>
      <c r="H631" s="601"/>
      <c r="I631" s="601"/>
      <c r="J631" s="601"/>
      <c r="K631" s="601"/>
      <c r="L631" s="601"/>
      <c r="M631" s="601"/>
      <c r="N631" s="601"/>
      <c r="O631" s="601"/>
      <c r="P631" s="601"/>
      <c r="Q631" s="601"/>
      <c r="R631" s="601"/>
      <c r="S631" s="601"/>
      <c r="T631" s="601"/>
      <c r="U631" s="601"/>
      <c r="V631" s="601"/>
      <c r="W631" s="601"/>
      <c r="X631" s="601"/>
      <c r="Y631" s="601"/>
      <c r="Z631" s="601"/>
    </row>
    <row r="632" spans="1:26" ht="14.25" customHeight="1" x14ac:dyDescent="0.2">
      <c r="A632" s="601"/>
      <c r="B632" s="602"/>
      <c r="C632" s="601"/>
      <c r="D632" s="601"/>
      <c r="E632" s="601"/>
      <c r="F632" s="601"/>
      <c r="G632" s="601"/>
      <c r="H632" s="601"/>
      <c r="I632" s="601"/>
      <c r="J632" s="601"/>
      <c r="K632" s="601"/>
      <c r="L632" s="601"/>
      <c r="M632" s="601"/>
      <c r="N632" s="601"/>
      <c r="O632" s="601"/>
      <c r="P632" s="601"/>
      <c r="Q632" s="601"/>
      <c r="R632" s="601"/>
      <c r="S632" s="601"/>
      <c r="T632" s="601"/>
      <c r="U632" s="601"/>
      <c r="V632" s="601"/>
      <c r="W632" s="601"/>
      <c r="X632" s="601"/>
      <c r="Y632" s="601"/>
      <c r="Z632" s="601"/>
    </row>
    <row r="633" spans="1:26" ht="14.25" customHeight="1" x14ac:dyDescent="0.2">
      <c r="A633" s="601"/>
      <c r="B633" s="602"/>
      <c r="C633" s="601"/>
      <c r="D633" s="601"/>
      <c r="E633" s="601"/>
      <c r="F633" s="601"/>
      <c r="G633" s="601"/>
      <c r="H633" s="601"/>
      <c r="I633" s="601"/>
      <c r="J633" s="601"/>
      <c r="K633" s="601"/>
      <c r="L633" s="601"/>
      <c r="M633" s="601"/>
      <c r="N633" s="601"/>
      <c r="O633" s="601"/>
      <c r="P633" s="601"/>
      <c r="Q633" s="601"/>
      <c r="R633" s="601"/>
      <c r="S633" s="601"/>
      <c r="T633" s="601"/>
      <c r="U633" s="601"/>
      <c r="V633" s="601"/>
      <c r="W633" s="601"/>
      <c r="X633" s="601"/>
      <c r="Y633" s="601"/>
      <c r="Z633" s="601"/>
    </row>
    <row r="634" spans="1:26" ht="14.25" customHeight="1" x14ac:dyDescent="0.2">
      <c r="A634" s="601"/>
      <c r="B634" s="602"/>
      <c r="C634" s="601"/>
      <c r="D634" s="601"/>
      <c r="E634" s="601"/>
      <c r="F634" s="601"/>
      <c r="G634" s="601"/>
      <c r="H634" s="601"/>
      <c r="I634" s="601"/>
      <c r="J634" s="601"/>
      <c r="K634" s="601"/>
      <c r="L634" s="601"/>
      <c r="M634" s="601"/>
      <c r="N634" s="601"/>
      <c r="O634" s="601"/>
      <c r="P634" s="601"/>
      <c r="Q634" s="601"/>
      <c r="R634" s="601"/>
      <c r="S634" s="601"/>
      <c r="T634" s="601"/>
      <c r="U634" s="601"/>
      <c r="V634" s="601"/>
      <c r="W634" s="601"/>
      <c r="X634" s="601"/>
      <c r="Y634" s="601"/>
      <c r="Z634" s="601"/>
    </row>
    <row r="635" spans="1:26" ht="14.25" customHeight="1" x14ac:dyDescent="0.2">
      <c r="A635" s="601"/>
      <c r="B635" s="602"/>
      <c r="C635" s="601"/>
      <c r="D635" s="601"/>
      <c r="E635" s="601"/>
      <c r="F635" s="601"/>
      <c r="G635" s="601"/>
      <c r="H635" s="601"/>
      <c r="I635" s="601"/>
      <c r="J635" s="601"/>
      <c r="K635" s="601"/>
      <c r="L635" s="601"/>
      <c r="M635" s="601"/>
      <c r="N635" s="601"/>
      <c r="O635" s="601"/>
      <c r="P635" s="601"/>
      <c r="Q635" s="601"/>
      <c r="R635" s="601"/>
      <c r="S635" s="601"/>
      <c r="T635" s="601"/>
      <c r="U635" s="601"/>
      <c r="V635" s="601"/>
      <c r="W635" s="601"/>
      <c r="X635" s="601"/>
      <c r="Y635" s="601"/>
      <c r="Z635" s="601"/>
    </row>
    <row r="636" spans="1:26" ht="14.25" customHeight="1" x14ac:dyDescent="0.2">
      <c r="A636" s="601"/>
      <c r="B636" s="602"/>
      <c r="C636" s="601"/>
      <c r="D636" s="601"/>
      <c r="E636" s="601"/>
      <c r="F636" s="601"/>
      <c r="G636" s="601"/>
      <c r="H636" s="601"/>
      <c r="I636" s="601"/>
      <c r="J636" s="601"/>
      <c r="K636" s="601"/>
      <c r="L636" s="601"/>
      <c r="M636" s="601"/>
      <c r="N636" s="601"/>
      <c r="O636" s="601"/>
      <c r="P636" s="601"/>
      <c r="Q636" s="601"/>
      <c r="R636" s="601"/>
      <c r="S636" s="601"/>
      <c r="T636" s="601"/>
      <c r="U636" s="601"/>
      <c r="V636" s="601"/>
      <c r="W636" s="601"/>
      <c r="X636" s="601"/>
      <c r="Y636" s="601"/>
      <c r="Z636" s="601"/>
    </row>
    <row r="637" spans="1:26" ht="14.25" customHeight="1" x14ac:dyDescent="0.2">
      <c r="A637" s="601"/>
      <c r="B637" s="602"/>
      <c r="C637" s="601"/>
      <c r="D637" s="601"/>
      <c r="E637" s="601"/>
      <c r="F637" s="601"/>
      <c r="G637" s="601"/>
      <c r="H637" s="601"/>
      <c r="I637" s="601"/>
      <c r="J637" s="601"/>
      <c r="K637" s="601"/>
      <c r="L637" s="601"/>
      <c r="M637" s="601"/>
      <c r="N637" s="601"/>
      <c r="O637" s="601"/>
      <c r="P637" s="601"/>
      <c r="Q637" s="601"/>
      <c r="R637" s="601"/>
      <c r="S637" s="601"/>
      <c r="T637" s="601"/>
      <c r="U637" s="601"/>
      <c r="V637" s="601"/>
      <c r="W637" s="601"/>
      <c r="X637" s="601"/>
      <c r="Y637" s="601"/>
      <c r="Z637" s="601"/>
    </row>
    <row r="638" spans="1:26" ht="14.25" customHeight="1" x14ac:dyDescent="0.2">
      <c r="A638" s="601"/>
      <c r="B638" s="602"/>
      <c r="C638" s="601"/>
      <c r="D638" s="601"/>
      <c r="E638" s="601"/>
      <c r="F638" s="601"/>
      <c r="G638" s="601"/>
      <c r="H638" s="601"/>
      <c r="I638" s="601"/>
      <c r="J638" s="601"/>
      <c r="K638" s="601"/>
      <c r="L638" s="601"/>
      <c r="M638" s="601"/>
      <c r="N638" s="601"/>
      <c r="O638" s="601"/>
      <c r="P638" s="601"/>
      <c r="Q638" s="601"/>
      <c r="R638" s="601"/>
      <c r="S638" s="601"/>
      <c r="T638" s="601"/>
      <c r="U638" s="601"/>
      <c r="V638" s="601"/>
      <c r="W638" s="601"/>
      <c r="X638" s="601"/>
      <c r="Y638" s="601"/>
      <c r="Z638" s="601"/>
    </row>
    <row r="639" spans="1:26" ht="14.25" customHeight="1" x14ac:dyDescent="0.2">
      <c r="A639" s="601"/>
      <c r="B639" s="602"/>
      <c r="C639" s="601"/>
      <c r="D639" s="601"/>
      <c r="E639" s="601"/>
      <c r="F639" s="601"/>
      <c r="G639" s="601"/>
      <c r="H639" s="601"/>
      <c r="I639" s="601"/>
      <c r="J639" s="601"/>
      <c r="K639" s="601"/>
      <c r="L639" s="601"/>
      <c r="M639" s="601"/>
      <c r="N639" s="601"/>
      <c r="O639" s="601"/>
      <c r="P639" s="601"/>
      <c r="Q639" s="601"/>
      <c r="R639" s="601"/>
      <c r="S639" s="601"/>
      <c r="T639" s="601"/>
      <c r="U639" s="601"/>
      <c r="V639" s="601"/>
      <c r="W639" s="601"/>
      <c r="X639" s="601"/>
      <c r="Y639" s="601"/>
      <c r="Z639" s="601"/>
    </row>
    <row r="640" spans="1:26" ht="14.25" customHeight="1" x14ac:dyDescent="0.2">
      <c r="A640" s="601"/>
      <c r="B640" s="602"/>
      <c r="C640" s="601"/>
      <c r="D640" s="601"/>
      <c r="E640" s="601"/>
      <c r="F640" s="601"/>
      <c r="G640" s="601"/>
      <c r="H640" s="601"/>
      <c r="I640" s="601"/>
      <c r="J640" s="601"/>
      <c r="K640" s="601"/>
      <c r="L640" s="601"/>
      <c r="M640" s="601"/>
      <c r="N640" s="601"/>
      <c r="O640" s="601"/>
      <c r="P640" s="601"/>
      <c r="Q640" s="601"/>
      <c r="R640" s="601"/>
      <c r="S640" s="601"/>
      <c r="T640" s="601"/>
      <c r="U640" s="601"/>
      <c r="V640" s="601"/>
      <c r="W640" s="601"/>
      <c r="X640" s="601"/>
      <c r="Y640" s="601"/>
      <c r="Z640" s="601"/>
    </row>
    <row r="641" spans="1:26" ht="14.25" customHeight="1" x14ac:dyDescent="0.2">
      <c r="A641" s="601"/>
      <c r="B641" s="602"/>
      <c r="C641" s="601"/>
      <c r="D641" s="601"/>
      <c r="E641" s="601"/>
      <c r="F641" s="601"/>
      <c r="G641" s="601"/>
      <c r="H641" s="601"/>
      <c r="I641" s="601"/>
      <c r="J641" s="601"/>
      <c r="K641" s="601"/>
      <c r="L641" s="601"/>
      <c r="M641" s="601"/>
      <c r="N641" s="601"/>
      <c r="O641" s="601"/>
      <c r="P641" s="601"/>
      <c r="Q641" s="601"/>
      <c r="R641" s="601"/>
      <c r="S641" s="601"/>
      <c r="T641" s="601"/>
      <c r="U641" s="601"/>
      <c r="V641" s="601"/>
      <c r="W641" s="601"/>
      <c r="X641" s="601"/>
      <c r="Y641" s="601"/>
      <c r="Z641" s="601"/>
    </row>
    <row r="642" spans="1:26" ht="14.25" customHeight="1" x14ac:dyDescent="0.2">
      <c r="A642" s="601"/>
      <c r="B642" s="602"/>
      <c r="C642" s="601"/>
      <c r="D642" s="601"/>
      <c r="E642" s="601"/>
      <c r="F642" s="601"/>
      <c r="G642" s="601"/>
      <c r="H642" s="601"/>
      <c r="I642" s="601"/>
      <c r="J642" s="601"/>
      <c r="K642" s="601"/>
      <c r="L642" s="601"/>
      <c r="M642" s="601"/>
      <c r="N642" s="601"/>
      <c r="O642" s="601"/>
      <c r="P642" s="601"/>
      <c r="Q642" s="601"/>
      <c r="R642" s="601"/>
      <c r="S642" s="601"/>
      <c r="T642" s="601"/>
      <c r="U642" s="601"/>
      <c r="V642" s="601"/>
      <c r="W642" s="601"/>
      <c r="X642" s="601"/>
      <c r="Y642" s="601"/>
      <c r="Z642" s="601"/>
    </row>
    <row r="643" spans="1:26" ht="14.25" customHeight="1" x14ac:dyDescent="0.2">
      <c r="A643" s="601"/>
      <c r="B643" s="602"/>
      <c r="C643" s="601"/>
      <c r="D643" s="601"/>
      <c r="E643" s="601"/>
      <c r="F643" s="601"/>
      <c r="G643" s="601"/>
      <c r="H643" s="601"/>
      <c r="I643" s="601"/>
      <c r="J643" s="601"/>
      <c r="K643" s="601"/>
      <c r="L643" s="601"/>
      <c r="M643" s="601"/>
      <c r="N643" s="601"/>
      <c r="O643" s="601"/>
      <c r="P643" s="601"/>
      <c r="Q643" s="601"/>
      <c r="R643" s="601"/>
      <c r="S643" s="601"/>
      <c r="T643" s="601"/>
      <c r="U643" s="601"/>
      <c r="V643" s="601"/>
      <c r="W643" s="601"/>
      <c r="X643" s="601"/>
      <c r="Y643" s="601"/>
      <c r="Z643" s="601"/>
    </row>
    <row r="644" spans="1:26" ht="14.25" customHeight="1" x14ac:dyDescent="0.2">
      <c r="A644" s="601"/>
      <c r="B644" s="602"/>
      <c r="C644" s="601"/>
      <c r="D644" s="601"/>
      <c r="E644" s="601"/>
      <c r="F644" s="601"/>
      <c r="G644" s="601"/>
      <c r="H644" s="601"/>
      <c r="I644" s="601"/>
      <c r="J644" s="601"/>
      <c r="K644" s="601"/>
      <c r="L644" s="601"/>
      <c r="M644" s="601"/>
      <c r="N644" s="601"/>
      <c r="O644" s="601"/>
      <c r="P644" s="601"/>
      <c r="Q644" s="601"/>
      <c r="R644" s="601"/>
      <c r="S644" s="601"/>
      <c r="T644" s="601"/>
      <c r="U644" s="601"/>
      <c r="V644" s="601"/>
      <c r="W644" s="601"/>
      <c r="X644" s="601"/>
      <c r="Y644" s="601"/>
      <c r="Z644" s="601"/>
    </row>
    <row r="645" spans="1:26" ht="14.25" customHeight="1" x14ac:dyDescent="0.2">
      <c r="A645" s="601"/>
      <c r="B645" s="602"/>
      <c r="C645" s="601"/>
      <c r="D645" s="601"/>
      <c r="E645" s="601"/>
      <c r="F645" s="601"/>
      <c r="G645" s="601"/>
      <c r="H645" s="601"/>
      <c r="I645" s="601"/>
      <c r="J645" s="601"/>
      <c r="K645" s="601"/>
      <c r="L645" s="601"/>
      <c r="M645" s="601"/>
      <c r="N645" s="601"/>
      <c r="O645" s="601"/>
      <c r="P645" s="601"/>
      <c r="Q645" s="601"/>
      <c r="R645" s="601"/>
      <c r="S645" s="601"/>
      <c r="T645" s="601"/>
      <c r="U645" s="601"/>
      <c r="V645" s="601"/>
      <c r="W645" s="601"/>
      <c r="X645" s="601"/>
      <c r="Y645" s="601"/>
      <c r="Z645" s="601"/>
    </row>
    <row r="646" spans="1:26" ht="14.25" customHeight="1" x14ac:dyDescent="0.2">
      <c r="A646" s="601"/>
      <c r="B646" s="602"/>
      <c r="C646" s="601"/>
      <c r="D646" s="601"/>
      <c r="E646" s="601"/>
      <c r="F646" s="601"/>
      <c r="G646" s="601"/>
      <c r="H646" s="601"/>
      <c r="I646" s="601"/>
      <c r="J646" s="601"/>
      <c r="K646" s="601"/>
      <c r="L646" s="601"/>
      <c r="M646" s="601"/>
      <c r="N646" s="601"/>
      <c r="O646" s="601"/>
      <c r="P646" s="601"/>
      <c r="Q646" s="601"/>
      <c r="R646" s="601"/>
      <c r="S646" s="601"/>
      <c r="T646" s="601"/>
      <c r="U646" s="601"/>
      <c r="V646" s="601"/>
      <c r="W646" s="601"/>
      <c r="X646" s="601"/>
      <c r="Y646" s="601"/>
      <c r="Z646" s="601"/>
    </row>
    <row r="647" spans="1:26" ht="14.25" customHeight="1" x14ac:dyDescent="0.2">
      <c r="A647" s="601"/>
      <c r="B647" s="602"/>
      <c r="C647" s="601"/>
      <c r="D647" s="601"/>
      <c r="E647" s="601"/>
      <c r="F647" s="601"/>
      <c r="G647" s="601"/>
      <c r="H647" s="601"/>
      <c r="I647" s="601"/>
      <c r="J647" s="601"/>
      <c r="K647" s="601"/>
      <c r="L647" s="601"/>
      <c r="M647" s="601"/>
      <c r="N647" s="601"/>
      <c r="O647" s="601"/>
      <c r="P647" s="601"/>
      <c r="Q647" s="601"/>
      <c r="R647" s="601"/>
      <c r="S647" s="601"/>
      <c r="T647" s="601"/>
      <c r="U647" s="601"/>
      <c r="V647" s="601"/>
      <c r="W647" s="601"/>
      <c r="X647" s="601"/>
      <c r="Y647" s="601"/>
      <c r="Z647" s="601"/>
    </row>
    <row r="648" spans="1:26" ht="14.25" customHeight="1" x14ac:dyDescent="0.2">
      <c r="A648" s="601"/>
      <c r="B648" s="602"/>
      <c r="C648" s="601"/>
      <c r="D648" s="601"/>
      <c r="E648" s="601"/>
      <c r="F648" s="601"/>
      <c r="G648" s="601"/>
      <c r="H648" s="601"/>
      <c r="I648" s="601"/>
      <c r="J648" s="601"/>
      <c r="K648" s="601"/>
      <c r="L648" s="601"/>
      <c r="M648" s="601"/>
      <c r="N648" s="601"/>
      <c r="O648" s="601"/>
      <c r="P648" s="601"/>
      <c r="Q648" s="601"/>
      <c r="R648" s="601"/>
      <c r="S648" s="601"/>
      <c r="T648" s="601"/>
      <c r="U648" s="601"/>
      <c r="V648" s="601"/>
      <c r="W648" s="601"/>
      <c r="X648" s="601"/>
      <c r="Y648" s="601"/>
      <c r="Z648" s="601"/>
    </row>
    <row r="649" spans="1:26" ht="14.25" customHeight="1" x14ac:dyDescent="0.2">
      <c r="A649" s="601"/>
      <c r="B649" s="602"/>
      <c r="C649" s="601"/>
      <c r="D649" s="601"/>
      <c r="E649" s="601"/>
      <c r="F649" s="601"/>
      <c r="G649" s="601"/>
      <c r="H649" s="601"/>
      <c r="I649" s="601"/>
      <c r="J649" s="601"/>
      <c r="K649" s="601"/>
      <c r="L649" s="601"/>
      <c r="M649" s="601"/>
      <c r="N649" s="601"/>
      <c r="O649" s="601"/>
      <c r="P649" s="601"/>
      <c r="Q649" s="601"/>
      <c r="R649" s="601"/>
      <c r="S649" s="601"/>
      <c r="T649" s="601"/>
      <c r="U649" s="601"/>
      <c r="V649" s="601"/>
      <c r="W649" s="601"/>
      <c r="X649" s="601"/>
      <c r="Y649" s="601"/>
      <c r="Z649" s="601"/>
    </row>
    <row r="650" spans="1:26" ht="14.25" customHeight="1" x14ac:dyDescent="0.2">
      <c r="A650" s="601"/>
      <c r="B650" s="602"/>
      <c r="C650" s="601"/>
      <c r="D650" s="601"/>
      <c r="E650" s="601"/>
      <c r="F650" s="601"/>
      <c r="G650" s="601"/>
      <c r="H650" s="601"/>
      <c r="I650" s="601"/>
      <c r="J650" s="601"/>
      <c r="K650" s="601"/>
      <c r="L650" s="601"/>
      <c r="M650" s="601"/>
      <c r="N650" s="601"/>
      <c r="O650" s="601"/>
      <c r="P650" s="601"/>
      <c r="Q650" s="601"/>
      <c r="R650" s="601"/>
      <c r="S650" s="601"/>
      <c r="T650" s="601"/>
      <c r="U650" s="601"/>
      <c r="V650" s="601"/>
      <c r="W650" s="601"/>
      <c r="X650" s="601"/>
      <c r="Y650" s="601"/>
      <c r="Z650" s="601"/>
    </row>
    <row r="651" spans="1:26" ht="14.25" customHeight="1" x14ac:dyDescent="0.2">
      <c r="A651" s="601"/>
      <c r="B651" s="602"/>
      <c r="C651" s="601"/>
      <c r="D651" s="601"/>
      <c r="E651" s="601"/>
      <c r="F651" s="601"/>
      <c r="G651" s="601"/>
      <c r="H651" s="601"/>
      <c r="I651" s="601"/>
      <c r="J651" s="601"/>
      <c r="K651" s="601"/>
      <c r="L651" s="601"/>
      <c r="M651" s="601"/>
      <c r="N651" s="601"/>
      <c r="O651" s="601"/>
      <c r="P651" s="601"/>
      <c r="Q651" s="601"/>
      <c r="R651" s="601"/>
      <c r="S651" s="601"/>
      <c r="T651" s="601"/>
      <c r="U651" s="601"/>
      <c r="V651" s="601"/>
      <c r="W651" s="601"/>
      <c r="X651" s="601"/>
      <c r="Y651" s="601"/>
      <c r="Z651" s="601"/>
    </row>
    <row r="652" spans="1:26" ht="14.25" customHeight="1" x14ac:dyDescent="0.2">
      <c r="A652" s="601"/>
      <c r="B652" s="602"/>
      <c r="C652" s="601"/>
      <c r="D652" s="601"/>
      <c r="E652" s="601"/>
      <c r="F652" s="601"/>
      <c r="G652" s="601"/>
      <c r="H652" s="601"/>
      <c r="I652" s="601"/>
      <c r="J652" s="601"/>
      <c r="K652" s="601"/>
      <c r="L652" s="601"/>
      <c r="M652" s="601"/>
      <c r="N652" s="601"/>
      <c r="O652" s="601"/>
      <c r="P652" s="601"/>
      <c r="Q652" s="601"/>
      <c r="R652" s="601"/>
      <c r="S652" s="601"/>
      <c r="T652" s="601"/>
      <c r="U652" s="601"/>
      <c r="V652" s="601"/>
      <c r="W652" s="601"/>
      <c r="X652" s="601"/>
      <c r="Y652" s="601"/>
      <c r="Z652" s="601"/>
    </row>
    <row r="653" spans="1:26" ht="14.25" customHeight="1" x14ac:dyDescent="0.2">
      <c r="A653" s="601"/>
      <c r="B653" s="602"/>
      <c r="C653" s="601"/>
      <c r="D653" s="601"/>
      <c r="E653" s="601"/>
      <c r="F653" s="601"/>
      <c r="G653" s="601"/>
      <c r="H653" s="601"/>
      <c r="I653" s="601"/>
      <c r="J653" s="601"/>
      <c r="K653" s="601"/>
      <c r="L653" s="601"/>
      <c r="M653" s="601"/>
      <c r="N653" s="601"/>
      <c r="O653" s="601"/>
      <c r="P653" s="601"/>
      <c r="Q653" s="601"/>
      <c r="R653" s="601"/>
      <c r="S653" s="601"/>
      <c r="T653" s="601"/>
      <c r="U653" s="601"/>
      <c r="V653" s="601"/>
      <c r="W653" s="601"/>
      <c r="X653" s="601"/>
      <c r="Y653" s="601"/>
      <c r="Z653" s="601"/>
    </row>
    <row r="654" spans="1:26" ht="14.25" customHeight="1" x14ac:dyDescent="0.2">
      <c r="A654" s="601"/>
      <c r="B654" s="602"/>
      <c r="C654" s="601"/>
      <c r="D654" s="601"/>
      <c r="E654" s="601"/>
      <c r="F654" s="601"/>
      <c r="G654" s="601"/>
      <c r="H654" s="601"/>
      <c r="I654" s="601"/>
      <c r="J654" s="601"/>
      <c r="K654" s="601"/>
      <c r="L654" s="601"/>
      <c r="M654" s="601"/>
      <c r="N654" s="601"/>
      <c r="O654" s="601"/>
      <c r="P654" s="601"/>
      <c r="Q654" s="601"/>
      <c r="R654" s="601"/>
      <c r="S654" s="601"/>
      <c r="T654" s="601"/>
      <c r="U654" s="601"/>
      <c r="V654" s="601"/>
      <c r="W654" s="601"/>
      <c r="X654" s="601"/>
      <c r="Y654" s="601"/>
      <c r="Z654" s="601"/>
    </row>
    <row r="655" spans="1:26" ht="14.25" customHeight="1" x14ac:dyDescent="0.2">
      <c r="A655" s="601"/>
      <c r="B655" s="602"/>
      <c r="C655" s="601"/>
      <c r="D655" s="601"/>
      <c r="E655" s="601"/>
      <c r="F655" s="601"/>
      <c r="G655" s="601"/>
      <c r="H655" s="601"/>
      <c r="I655" s="601"/>
      <c r="J655" s="601"/>
      <c r="K655" s="601"/>
      <c r="L655" s="601"/>
      <c r="M655" s="601"/>
      <c r="N655" s="601"/>
      <c r="O655" s="601"/>
      <c r="P655" s="601"/>
      <c r="Q655" s="601"/>
      <c r="R655" s="601"/>
      <c r="S655" s="601"/>
      <c r="T655" s="601"/>
      <c r="U655" s="601"/>
      <c r="V655" s="601"/>
      <c r="W655" s="601"/>
      <c r="X655" s="601"/>
      <c r="Y655" s="601"/>
      <c r="Z655" s="601"/>
    </row>
    <row r="656" spans="1:26" ht="14.25" customHeight="1" x14ac:dyDescent="0.2">
      <c r="A656" s="601"/>
      <c r="B656" s="602"/>
      <c r="C656" s="601"/>
      <c r="D656" s="601"/>
      <c r="E656" s="601"/>
      <c r="F656" s="601"/>
      <c r="G656" s="601"/>
      <c r="H656" s="601"/>
      <c r="I656" s="601"/>
      <c r="J656" s="601"/>
      <c r="K656" s="601"/>
      <c r="L656" s="601"/>
      <c r="M656" s="601"/>
      <c r="N656" s="601"/>
      <c r="O656" s="601"/>
      <c r="P656" s="601"/>
      <c r="Q656" s="601"/>
      <c r="R656" s="601"/>
      <c r="S656" s="601"/>
      <c r="T656" s="601"/>
      <c r="U656" s="601"/>
      <c r="V656" s="601"/>
      <c r="W656" s="601"/>
      <c r="X656" s="601"/>
      <c r="Y656" s="601"/>
      <c r="Z656" s="601"/>
    </row>
    <row r="657" spans="1:26" ht="14.25" customHeight="1" x14ac:dyDescent="0.2">
      <c r="A657" s="601"/>
      <c r="B657" s="602"/>
      <c r="C657" s="601"/>
      <c r="D657" s="601"/>
      <c r="E657" s="601"/>
      <c r="F657" s="601"/>
      <c r="G657" s="601"/>
      <c r="H657" s="601"/>
      <c r="I657" s="601"/>
      <c r="J657" s="601"/>
      <c r="K657" s="601"/>
      <c r="L657" s="601"/>
      <c r="M657" s="601"/>
      <c r="N657" s="601"/>
      <c r="O657" s="601"/>
      <c r="P657" s="601"/>
      <c r="Q657" s="601"/>
      <c r="R657" s="601"/>
      <c r="S657" s="601"/>
      <c r="T657" s="601"/>
      <c r="U657" s="601"/>
      <c r="V657" s="601"/>
      <c r="W657" s="601"/>
      <c r="X657" s="601"/>
      <c r="Y657" s="601"/>
      <c r="Z657" s="601"/>
    </row>
    <row r="658" spans="1:26" ht="14.25" customHeight="1" x14ac:dyDescent="0.2">
      <c r="A658" s="601"/>
      <c r="B658" s="602"/>
      <c r="C658" s="601"/>
      <c r="D658" s="601"/>
      <c r="E658" s="601"/>
      <c r="F658" s="601"/>
      <c r="G658" s="601"/>
      <c r="H658" s="601"/>
      <c r="I658" s="601"/>
      <c r="J658" s="601"/>
      <c r="K658" s="601"/>
      <c r="L658" s="601"/>
      <c r="M658" s="601"/>
      <c r="N658" s="601"/>
      <c r="O658" s="601"/>
      <c r="P658" s="601"/>
      <c r="Q658" s="601"/>
      <c r="R658" s="601"/>
      <c r="S658" s="601"/>
      <c r="T658" s="601"/>
      <c r="U658" s="601"/>
      <c r="V658" s="601"/>
      <c r="W658" s="601"/>
      <c r="X658" s="601"/>
      <c r="Y658" s="601"/>
      <c r="Z658" s="601"/>
    </row>
    <row r="659" spans="1:26" ht="14.25" customHeight="1" x14ac:dyDescent="0.2">
      <c r="A659" s="601"/>
      <c r="B659" s="602"/>
      <c r="C659" s="601"/>
      <c r="D659" s="601"/>
      <c r="E659" s="601"/>
      <c r="F659" s="601"/>
      <c r="G659" s="601"/>
      <c r="H659" s="601"/>
      <c r="I659" s="601"/>
      <c r="J659" s="601"/>
      <c r="K659" s="601"/>
      <c r="L659" s="601"/>
      <c r="M659" s="601"/>
      <c r="N659" s="601"/>
      <c r="O659" s="601"/>
      <c r="P659" s="601"/>
      <c r="Q659" s="601"/>
      <c r="R659" s="601"/>
      <c r="S659" s="601"/>
      <c r="T659" s="601"/>
      <c r="U659" s="601"/>
      <c r="V659" s="601"/>
      <c r="W659" s="601"/>
      <c r="X659" s="601"/>
      <c r="Y659" s="601"/>
      <c r="Z659" s="601"/>
    </row>
    <row r="660" spans="1:26" ht="14.25" customHeight="1" x14ac:dyDescent="0.2">
      <c r="A660" s="601"/>
      <c r="B660" s="602"/>
      <c r="C660" s="601"/>
      <c r="D660" s="601"/>
      <c r="E660" s="601"/>
      <c r="F660" s="601"/>
      <c r="G660" s="601"/>
      <c r="H660" s="601"/>
      <c r="I660" s="601"/>
      <c r="J660" s="601"/>
      <c r="K660" s="601"/>
      <c r="L660" s="601"/>
      <c r="M660" s="601"/>
      <c r="N660" s="601"/>
      <c r="O660" s="601"/>
      <c r="P660" s="601"/>
      <c r="Q660" s="601"/>
      <c r="R660" s="601"/>
      <c r="S660" s="601"/>
      <c r="T660" s="601"/>
      <c r="U660" s="601"/>
      <c r="V660" s="601"/>
      <c r="W660" s="601"/>
      <c r="X660" s="601"/>
      <c r="Y660" s="601"/>
      <c r="Z660" s="601"/>
    </row>
    <row r="661" spans="1:26" ht="14.25" customHeight="1" x14ac:dyDescent="0.2">
      <c r="A661" s="601"/>
      <c r="B661" s="602"/>
      <c r="C661" s="601"/>
      <c r="D661" s="601"/>
      <c r="E661" s="601"/>
      <c r="F661" s="601"/>
      <c r="G661" s="601"/>
      <c r="H661" s="601"/>
      <c r="I661" s="601"/>
      <c r="J661" s="601"/>
      <c r="K661" s="601"/>
      <c r="L661" s="601"/>
      <c r="M661" s="601"/>
      <c r="N661" s="601"/>
      <c r="O661" s="601"/>
      <c r="P661" s="601"/>
      <c r="Q661" s="601"/>
      <c r="R661" s="601"/>
      <c r="S661" s="601"/>
      <c r="T661" s="601"/>
      <c r="U661" s="601"/>
      <c r="V661" s="601"/>
      <c r="W661" s="601"/>
      <c r="X661" s="601"/>
      <c r="Y661" s="601"/>
      <c r="Z661" s="601"/>
    </row>
    <row r="662" spans="1:26" ht="14.25" customHeight="1" x14ac:dyDescent="0.2">
      <c r="A662" s="601"/>
      <c r="B662" s="602"/>
      <c r="C662" s="601"/>
      <c r="D662" s="601"/>
      <c r="E662" s="601"/>
      <c r="F662" s="601"/>
      <c r="G662" s="601"/>
      <c r="H662" s="601"/>
      <c r="I662" s="601"/>
      <c r="J662" s="601"/>
      <c r="K662" s="601"/>
      <c r="L662" s="601"/>
      <c r="M662" s="601"/>
      <c r="N662" s="601"/>
      <c r="O662" s="601"/>
      <c r="P662" s="601"/>
      <c r="Q662" s="601"/>
      <c r="R662" s="601"/>
      <c r="S662" s="601"/>
      <c r="T662" s="601"/>
      <c r="U662" s="601"/>
      <c r="V662" s="601"/>
      <c r="W662" s="601"/>
      <c r="X662" s="601"/>
      <c r="Y662" s="601"/>
      <c r="Z662" s="601"/>
    </row>
    <row r="663" spans="1:26" ht="14.25" customHeight="1" x14ac:dyDescent="0.2">
      <c r="A663" s="601"/>
      <c r="B663" s="602"/>
      <c r="C663" s="601"/>
      <c r="D663" s="601"/>
      <c r="E663" s="601"/>
      <c r="F663" s="601"/>
      <c r="G663" s="601"/>
      <c r="H663" s="601"/>
      <c r="I663" s="601"/>
      <c r="J663" s="601"/>
      <c r="K663" s="601"/>
      <c r="L663" s="601"/>
      <c r="M663" s="601"/>
      <c r="N663" s="601"/>
      <c r="O663" s="601"/>
      <c r="P663" s="601"/>
      <c r="Q663" s="601"/>
      <c r="R663" s="601"/>
      <c r="S663" s="601"/>
      <c r="T663" s="601"/>
      <c r="U663" s="601"/>
      <c r="V663" s="601"/>
      <c r="W663" s="601"/>
      <c r="X663" s="601"/>
      <c r="Y663" s="601"/>
      <c r="Z663" s="601"/>
    </row>
    <row r="664" spans="1:26" ht="14.25" customHeight="1" x14ac:dyDescent="0.2">
      <c r="A664" s="601"/>
      <c r="B664" s="602"/>
      <c r="C664" s="601"/>
      <c r="D664" s="601"/>
      <c r="E664" s="601"/>
      <c r="F664" s="601"/>
      <c r="G664" s="601"/>
      <c r="H664" s="601"/>
      <c r="I664" s="601"/>
      <c r="J664" s="601"/>
      <c r="K664" s="601"/>
      <c r="L664" s="601"/>
      <c r="M664" s="601"/>
      <c r="N664" s="601"/>
      <c r="O664" s="601"/>
      <c r="P664" s="601"/>
      <c r="Q664" s="601"/>
      <c r="R664" s="601"/>
      <c r="S664" s="601"/>
      <c r="T664" s="601"/>
      <c r="U664" s="601"/>
      <c r="V664" s="601"/>
      <c r="W664" s="601"/>
      <c r="X664" s="601"/>
      <c r="Y664" s="601"/>
      <c r="Z664" s="601"/>
    </row>
    <row r="665" spans="1:26" ht="14.25" customHeight="1" x14ac:dyDescent="0.2">
      <c r="A665" s="601"/>
      <c r="B665" s="602"/>
      <c r="C665" s="601"/>
      <c r="D665" s="601"/>
      <c r="E665" s="601"/>
      <c r="F665" s="601"/>
      <c r="G665" s="601"/>
      <c r="H665" s="601"/>
      <c r="I665" s="601"/>
      <c r="J665" s="601"/>
      <c r="K665" s="601"/>
      <c r="L665" s="601"/>
      <c r="M665" s="601"/>
      <c r="N665" s="601"/>
      <c r="O665" s="601"/>
      <c r="P665" s="601"/>
      <c r="Q665" s="601"/>
      <c r="R665" s="601"/>
      <c r="S665" s="601"/>
      <c r="T665" s="601"/>
      <c r="U665" s="601"/>
      <c r="V665" s="601"/>
      <c r="W665" s="601"/>
      <c r="X665" s="601"/>
      <c r="Y665" s="601"/>
      <c r="Z665" s="601"/>
    </row>
    <row r="666" spans="1:26" ht="14.25" customHeight="1" x14ac:dyDescent="0.2">
      <c r="A666" s="601"/>
      <c r="B666" s="602"/>
      <c r="C666" s="601"/>
      <c r="D666" s="601"/>
      <c r="E666" s="601"/>
      <c r="F666" s="601"/>
      <c r="G666" s="601"/>
      <c r="H666" s="601"/>
      <c r="I666" s="601"/>
      <c r="J666" s="601"/>
      <c r="K666" s="601"/>
      <c r="L666" s="601"/>
      <c r="M666" s="601"/>
      <c r="N666" s="601"/>
      <c r="O666" s="601"/>
      <c r="P666" s="601"/>
      <c r="Q666" s="601"/>
      <c r="R666" s="601"/>
      <c r="S666" s="601"/>
      <c r="T666" s="601"/>
      <c r="U666" s="601"/>
      <c r="V666" s="601"/>
      <c r="W666" s="601"/>
      <c r="X666" s="601"/>
      <c r="Y666" s="601"/>
      <c r="Z666" s="601"/>
    </row>
    <row r="667" spans="1:26" ht="14.25" customHeight="1" x14ac:dyDescent="0.2">
      <c r="A667" s="601"/>
      <c r="B667" s="602"/>
      <c r="C667" s="601"/>
      <c r="D667" s="601"/>
      <c r="E667" s="601"/>
      <c r="F667" s="601"/>
      <c r="G667" s="601"/>
      <c r="H667" s="601"/>
      <c r="I667" s="601"/>
      <c r="J667" s="601"/>
      <c r="K667" s="601"/>
      <c r="L667" s="601"/>
      <c r="M667" s="601"/>
      <c r="N667" s="601"/>
      <c r="O667" s="601"/>
      <c r="P667" s="601"/>
      <c r="Q667" s="601"/>
      <c r="R667" s="601"/>
      <c r="S667" s="601"/>
      <c r="T667" s="601"/>
      <c r="U667" s="601"/>
      <c r="V667" s="601"/>
      <c r="W667" s="601"/>
      <c r="X667" s="601"/>
      <c r="Y667" s="601"/>
      <c r="Z667" s="601"/>
    </row>
    <row r="668" spans="1:26" ht="14.25" customHeight="1" x14ac:dyDescent="0.2">
      <c r="A668" s="601"/>
      <c r="B668" s="602"/>
      <c r="C668" s="601"/>
      <c r="D668" s="601"/>
      <c r="E668" s="601"/>
      <c r="F668" s="601"/>
      <c r="G668" s="601"/>
      <c r="H668" s="601"/>
      <c r="I668" s="601"/>
      <c r="J668" s="601"/>
      <c r="K668" s="601"/>
      <c r="L668" s="601"/>
      <c r="M668" s="601"/>
      <c r="N668" s="601"/>
      <c r="O668" s="601"/>
      <c r="P668" s="601"/>
      <c r="Q668" s="601"/>
      <c r="R668" s="601"/>
      <c r="S668" s="601"/>
      <c r="T668" s="601"/>
      <c r="U668" s="601"/>
      <c r="V668" s="601"/>
      <c r="W668" s="601"/>
      <c r="X668" s="601"/>
      <c r="Y668" s="601"/>
      <c r="Z668" s="601"/>
    </row>
    <row r="669" spans="1:26" ht="14.25" customHeight="1" x14ac:dyDescent="0.2">
      <c r="A669" s="601"/>
      <c r="B669" s="602"/>
      <c r="C669" s="601"/>
      <c r="D669" s="601"/>
      <c r="E669" s="601"/>
      <c r="F669" s="601"/>
      <c r="G669" s="601"/>
      <c r="H669" s="601"/>
      <c r="I669" s="601"/>
      <c r="J669" s="601"/>
      <c r="K669" s="601"/>
      <c r="L669" s="601"/>
      <c r="M669" s="601"/>
      <c r="N669" s="601"/>
      <c r="O669" s="601"/>
      <c r="P669" s="601"/>
      <c r="Q669" s="601"/>
      <c r="R669" s="601"/>
      <c r="S669" s="601"/>
      <c r="T669" s="601"/>
      <c r="U669" s="601"/>
      <c r="V669" s="601"/>
      <c r="W669" s="601"/>
      <c r="X669" s="601"/>
      <c r="Y669" s="601"/>
      <c r="Z669" s="601"/>
    </row>
    <row r="670" spans="1:26" ht="14.25" customHeight="1" x14ac:dyDescent="0.2">
      <c r="A670" s="601"/>
      <c r="B670" s="602"/>
      <c r="C670" s="601"/>
      <c r="D670" s="601"/>
      <c r="E670" s="601"/>
      <c r="F670" s="601"/>
      <c r="G670" s="601"/>
      <c r="H670" s="601"/>
      <c r="I670" s="601"/>
      <c r="J670" s="601"/>
      <c r="K670" s="601"/>
      <c r="L670" s="601"/>
      <c r="M670" s="601"/>
      <c r="N670" s="601"/>
      <c r="O670" s="601"/>
      <c r="P670" s="601"/>
      <c r="Q670" s="601"/>
      <c r="R670" s="601"/>
      <c r="S670" s="601"/>
      <c r="T670" s="601"/>
      <c r="U670" s="601"/>
      <c r="V670" s="601"/>
      <c r="W670" s="601"/>
      <c r="X670" s="601"/>
      <c r="Y670" s="601"/>
      <c r="Z670" s="601"/>
    </row>
    <row r="671" spans="1:26" ht="14.25" customHeight="1" x14ac:dyDescent="0.2">
      <c r="A671" s="601"/>
      <c r="B671" s="602"/>
      <c r="C671" s="601"/>
      <c r="D671" s="601"/>
      <c r="E671" s="601"/>
      <c r="F671" s="601"/>
      <c r="G671" s="601"/>
      <c r="H671" s="601"/>
      <c r="I671" s="601"/>
      <c r="J671" s="601"/>
      <c r="K671" s="601"/>
      <c r="L671" s="601"/>
      <c r="M671" s="601"/>
      <c r="N671" s="601"/>
      <c r="O671" s="601"/>
      <c r="P671" s="601"/>
      <c r="Q671" s="601"/>
      <c r="R671" s="601"/>
      <c r="S671" s="601"/>
      <c r="T671" s="601"/>
      <c r="U671" s="601"/>
      <c r="V671" s="601"/>
      <c r="W671" s="601"/>
      <c r="X671" s="601"/>
      <c r="Y671" s="601"/>
      <c r="Z671" s="601"/>
    </row>
    <row r="672" spans="1:26" ht="14.25" customHeight="1" x14ac:dyDescent="0.2">
      <c r="A672" s="601"/>
      <c r="B672" s="602"/>
      <c r="C672" s="601"/>
      <c r="D672" s="601"/>
      <c r="E672" s="601"/>
      <c r="F672" s="601"/>
      <c r="G672" s="601"/>
      <c r="H672" s="601"/>
      <c r="I672" s="601"/>
      <c r="J672" s="601"/>
      <c r="K672" s="601"/>
      <c r="L672" s="601"/>
      <c r="M672" s="601"/>
      <c r="N672" s="601"/>
      <c r="O672" s="601"/>
      <c r="P672" s="601"/>
      <c r="Q672" s="601"/>
      <c r="R672" s="601"/>
      <c r="S672" s="601"/>
      <c r="T672" s="601"/>
      <c r="U672" s="601"/>
      <c r="V672" s="601"/>
      <c r="W672" s="601"/>
      <c r="X672" s="601"/>
      <c r="Y672" s="601"/>
      <c r="Z672" s="601"/>
    </row>
    <row r="673" spans="1:26" ht="14.25" customHeight="1" x14ac:dyDescent="0.2">
      <c r="A673" s="601"/>
      <c r="B673" s="602"/>
      <c r="C673" s="601"/>
      <c r="D673" s="601"/>
      <c r="E673" s="601"/>
      <c r="F673" s="601"/>
      <c r="G673" s="601"/>
      <c r="H673" s="601"/>
      <c r="I673" s="601"/>
      <c r="J673" s="601"/>
      <c r="K673" s="601"/>
      <c r="L673" s="601"/>
      <c r="M673" s="601"/>
      <c r="N673" s="601"/>
      <c r="O673" s="601"/>
      <c r="P673" s="601"/>
      <c r="Q673" s="601"/>
      <c r="R673" s="601"/>
      <c r="S673" s="601"/>
      <c r="T673" s="601"/>
      <c r="U673" s="601"/>
      <c r="V673" s="601"/>
      <c r="W673" s="601"/>
      <c r="X673" s="601"/>
      <c r="Y673" s="601"/>
      <c r="Z673" s="601"/>
    </row>
    <row r="674" spans="1:26" ht="14.25" customHeight="1" x14ac:dyDescent="0.2">
      <c r="A674" s="601"/>
      <c r="B674" s="602"/>
      <c r="C674" s="601"/>
      <c r="D674" s="601"/>
      <c r="E674" s="601"/>
      <c r="F674" s="601"/>
      <c r="G674" s="601"/>
      <c r="H674" s="601"/>
      <c r="I674" s="601"/>
      <c r="J674" s="601"/>
      <c r="K674" s="601"/>
      <c r="L674" s="601"/>
      <c r="M674" s="601"/>
      <c r="N674" s="601"/>
      <c r="O674" s="601"/>
      <c r="P674" s="601"/>
      <c r="Q674" s="601"/>
      <c r="R674" s="601"/>
      <c r="S674" s="601"/>
      <c r="T674" s="601"/>
      <c r="U674" s="601"/>
      <c r="V674" s="601"/>
      <c r="W674" s="601"/>
      <c r="X674" s="601"/>
      <c r="Y674" s="601"/>
      <c r="Z674" s="601"/>
    </row>
    <row r="675" spans="1:26" ht="14.25" customHeight="1" x14ac:dyDescent="0.2">
      <c r="A675" s="601"/>
      <c r="B675" s="602"/>
      <c r="C675" s="601"/>
      <c r="D675" s="601"/>
      <c r="E675" s="601"/>
      <c r="F675" s="601"/>
      <c r="G675" s="601"/>
      <c r="H675" s="601"/>
      <c r="I675" s="601"/>
      <c r="J675" s="601"/>
      <c r="K675" s="601"/>
      <c r="L675" s="601"/>
      <c r="M675" s="601"/>
      <c r="N675" s="601"/>
      <c r="O675" s="601"/>
      <c r="P675" s="601"/>
      <c r="Q675" s="601"/>
      <c r="R675" s="601"/>
      <c r="S675" s="601"/>
      <c r="T675" s="601"/>
      <c r="U675" s="601"/>
      <c r="V675" s="601"/>
      <c r="W675" s="601"/>
      <c r="X675" s="601"/>
      <c r="Y675" s="601"/>
      <c r="Z675" s="601"/>
    </row>
    <row r="676" spans="1:26" ht="14.25" customHeight="1" x14ac:dyDescent="0.2">
      <c r="A676" s="601"/>
      <c r="B676" s="602"/>
      <c r="C676" s="601"/>
      <c r="D676" s="601"/>
      <c r="E676" s="601"/>
      <c r="F676" s="601"/>
      <c r="G676" s="601"/>
      <c r="H676" s="601"/>
      <c r="I676" s="601"/>
      <c r="J676" s="601"/>
      <c r="K676" s="601"/>
      <c r="L676" s="601"/>
      <c r="M676" s="601"/>
      <c r="N676" s="601"/>
      <c r="O676" s="601"/>
      <c r="P676" s="601"/>
      <c r="Q676" s="601"/>
      <c r="R676" s="601"/>
      <c r="S676" s="601"/>
      <c r="T676" s="601"/>
      <c r="U676" s="601"/>
      <c r="V676" s="601"/>
      <c r="W676" s="601"/>
      <c r="X676" s="601"/>
      <c r="Y676" s="601"/>
      <c r="Z676" s="601"/>
    </row>
    <row r="677" spans="1:26" ht="14.25" customHeight="1" x14ac:dyDescent="0.2">
      <c r="A677" s="601"/>
      <c r="B677" s="602"/>
      <c r="C677" s="601"/>
      <c r="D677" s="601"/>
      <c r="E677" s="601"/>
      <c r="F677" s="601"/>
      <c r="G677" s="601"/>
      <c r="H677" s="601"/>
      <c r="I677" s="601"/>
      <c r="J677" s="601"/>
      <c r="K677" s="601"/>
      <c r="L677" s="601"/>
      <c r="M677" s="601"/>
      <c r="N677" s="601"/>
      <c r="O677" s="601"/>
      <c r="P677" s="601"/>
      <c r="Q677" s="601"/>
      <c r="R677" s="601"/>
      <c r="S677" s="601"/>
      <c r="T677" s="601"/>
      <c r="U677" s="601"/>
      <c r="V677" s="601"/>
      <c r="W677" s="601"/>
      <c r="X677" s="601"/>
      <c r="Y677" s="601"/>
      <c r="Z677" s="601"/>
    </row>
    <row r="678" spans="1:26" ht="14.25" customHeight="1" x14ac:dyDescent="0.2">
      <c r="A678" s="601"/>
      <c r="B678" s="602"/>
      <c r="C678" s="601"/>
      <c r="D678" s="601"/>
      <c r="E678" s="601"/>
      <c r="F678" s="601"/>
      <c r="G678" s="601"/>
      <c r="H678" s="601"/>
      <c r="I678" s="601"/>
      <c r="J678" s="601"/>
      <c r="K678" s="601"/>
      <c r="L678" s="601"/>
      <c r="M678" s="601"/>
      <c r="N678" s="601"/>
      <c r="O678" s="601"/>
      <c r="P678" s="601"/>
      <c r="Q678" s="601"/>
      <c r="R678" s="601"/>
      <c r="S678" s="601"/>
      <c r="T678" s="601"/>
      <c r="U678" s="601"/>
      <c r="V678" s="601"/>
      <c r="W678" s="601"/>
      <c r="X678" s="601"/>
      <c r="Y678" s="601"/>
      <c r="Z678" s="601"/>
    </row>
    <row r="679" spans="1:26" ht="14.25" customHeight="1" x14ac:dyDescent="0.2">
      <c r="A679" s="601"/>
      <c r="B679" s="602"/>
      <c r="C679" s="601"/>
      <c r="D679" s="601"/>
      <c r="E679" s="601"/>
      <c r="F679" s="601"/>
      <c r="G679" s="601"/>
      <c r="H679" s="601"/>
      <c r="I679" s="601"/>
      <c r="J679" s="601"/>
      <c r="K679" s="601"/>
      <c r="L679" s="601"/>
      <c r="M679" s="601"/>
      <c r="N679" s="601"/>
      <c r="O679" s="601"/>
      <c r="P679" s="601"/>
      <c r="Q679" s="601"/>
      <c r="R679" s="601"/>
      <c r="S679" s="601"/>
      <c r="T679" s="601"/>
      <c r="U679" s="601"/>
      <c r="V679" s="601"/>
      <c r="W679" s="601"/>
      <c r="X679" s="601"/>
      <c r="Y679" s="601"/>
      <c r="Z679" s="601"/>
    </row>
    <row r="680" spans="1:26" ht="14.25" customHeight="1" x14ac:dyDescent="0.2">
      <c r="A680" s="601"/>
      <c r="B680" s="602"/>
      <c r="C680" s="601"/>
      <c r="D680" s="601"/>
      <c r="E680" s="601"/>
      <c r="F680" s="601"/>
      <c r="G680" s="601"/>
      <c r="H680" s="601"/>
      <c r="I680" s="601"/>
      <c r="J680" s="601"/>
      <c r="K680" s="601"/>
      <c r="L680" s="601"/>
      <c r="M680" s="601"/>
      <c r="N680" s="601"/>
      <c r="O680" s="601"/>
      <c r="P680" s="601"/>
      <c r="Q680" s="601"/>
      <c r="R680" s="601"/>
      <c r="S680" s="601"/>
      <c r="T680" s="601"/>
      <c r="U680" s="601"/>
      <c r="V680" s="601"/>
      <c r="W680" s="601"/>
      <c r="X680" s="601"/>
      <c r="Y680" s="601"/>
      <c r="Z680" s="601"/>
    </row>
    <row r="681" spans="1:26" ht="14.25" customHeight="1" x14ac:dyDescent="0.2">
      <c r="A681" s="601"/>
      <c r="B681" s="602"/>
      <c r="C681" s="601"/>
      <c r="D681" s="601"/>
      <c r="E681" s="601"/>
      <c r="F681" s="601"/>
      <c r="G681" s="601"/>
      <c r="H681" s="601"/>
      <c r="I681" s="601"/>
      <c r="J681" s="601"/>
      <c r="K681" s="601"/>
      <c r="L681" s="601"/>
      <c r="M681" s="601"/>
      <c r="N681" s="601"/>
      <c r="O681" s="601"/>
      <c r="P681" s="601"/>
      <c r="Q681" s="601"/>
      <c r="R681" s="601"/>
      <c r="S681" s="601"/>
      <c r="T681" s="601"/>
      <c r="U681" s="601"/>
      <c r="V681" s="601"/>
      <c r="W681" s="601"/>
      <c r="X681" s="601"/>
      <c r="Y681" s="601"/>
      <c r="Z681" s="601"/>
    </row>
    <row r="682" spans="1:26" ht="14.25" customHeight="1" x14ac:dyDescent="0.2">
      <c r="A682" s="601"/>
      <c r="B682" s="602"/>
      <c r="C682" s="601"/>
      <c r="D682" s="601"/>
      <c r="E682" s="601"/>
      <c r="F682" s="601"/>
      <c r="G682" s="601"/>
      <c r="H682" s="601"/>
      <c r="I682" s="601"/>
      <c r="J682" s="601"/>
      <c r="K682" s="601"/>
      <c r="L682" s="601"/>
      <c r="M682" s="601"/>
      <c r="N682" s="601"/>
      <c r="O682" s="601"/>
      <c r="P682" s="601"/>
      <c r="Q682" s="601"/>
      <c r="R682" s="601"/>
      <c r="S682" s="601"/>
      <c r="T682" s="601"/>
      <c r="U682" s="601"/>
      <c r="V682" s="601"/>
      <c r="W682" s="601"/>
      <c r="X682" s="601"/>
      <c r="Y682" s="601"/>
      <c r="Z682" s="601"/>
    </row>
    <row r="683" spans="1:26" ht="14.25" customHeight="1" x14ac:dyDescent="0.2">
      <c r="A683" s="601"/>
      <c r="B683" s="602"/>
      <c r="C683" s="601"/>
      <c r="D683" s="601"/>
      <c r="E683" s="601"/>
      <c r="F683" s="601"/>
      <c r="G683" s="601"/>
      <c r="H683" s="601"/>
      <c r="I683" s="601"/>
      <c r="J683" s="601"/>
      <c r="K683" s="601"/>
      <c r="L683" s="601"/>
      <c r="M683" s="601"/>
      <c r="N683" s="601"/>
      <c r="O683" s="601"/>
      <c r="P683" s="601"/>
      <c r="Q683" s="601"/>
      <c r="R683" s="601"/>
      <c r="S683" s="601"/>
      <c r="T683" s="601"/>
      <c r="U683" s="601"/>
      <c r="V683" s="601"/>
      <c r="W683" s="601"/>
      <c r="X683" s="601"/>
      <c r="Y683" s="601"/>
      <c r="Z683" s="601"/>
    </row>
    <row r="684" spans="1:26" ht="14.25" customHeight="1" x14ac:dyDescent="0.2">
      <c r="A684" s="601"/>
      <c r="B684" s="602"/>
      <c r="C684" s="601"/>
      <c r="D684" s="601"/>
      <c r="E684" s="601"/>
      <c r="F684" s="601"/>
      <c r="G684" s="601"/>
      <c r="H684" s="601"/>
      <c r="I684" s="601"/>
      <c r="J684" s="601"/>
      <c r="K684" s="601"/>
      <c r="L684" s="601"/>
      <c r="M684" s="601"/>
      <c r="N684" s="601"/>
      <c r="O684" s="601"/>
      <c r="P684" s="601"/>
      <c r="Q684" s="601"/>
      <c r="R684" s="601"/>
      <c r="S684" s="601"/>
      <c r="T684" s="601"/>
      <c r="U684" s="601"/>
      <c r="V684" s="601"/>
      <c r="W684" s="601"/>
      <c r="X684" s="601"/>
      <c r="Y684" s="601"/>
      <c r="Z684" s="601"/>
    </row>
    <row r="685" spans="1:26" ht="14.25" customHeight="1" x14ac:dyDescent="0.2">
      <c r="A685" s="601"/>
      <c r="B685" s="602"/>
      <c r="C685" s="601"/>
      <c r="D685" s="601"/>
      <c r="E685" s="601"/>
      <c r="F685" s="601"/>
      <c r="G685" s="601"/>
      <c r="H685" s="601"/>
      <c r="I685" s="601"/>
      <c r="J685" s="601"/>
      <c r="K685" s="601"/>
      <c r="L685" s="601"/>
      <c r="M685" s="601"/>
      <c r="N685" s="601"/>
      <c r="O685" s="601"/>
      <c r="P685" s="601"/>
      <c r="Q685" s="601"/>
      <c r="R685" s="601"/>
      <c r="S685" s="601"/>
      <c r="T685" s="601"/>
      <c r="U685" s="601"/>
      <c r="V685" s="601"/>
      <c r="W685" s="601"/>
      <c r="X685" s="601"/>
      <c r="Y685" s="601"/>
      <c r="Z685" s="601"/>
    </row>
    <row r="686" spans="1:26" ht="14.25" customHeight="1" x14ac:dyDescent="0.2">
      <c r="A686" s="601"/>
      <c r="B686" s="602"/>
      <c r="C686" s="601"/>
      <c r="D686" s="601"/>
      <c r="E686" s="601"/>
      <c r="F686" s="601"/>
      <c r="G686" s="601"/>
      <c r="H686" s="601"/>
      <c r="I686" s="601"/>
      <c r="J686" s="601"/>
      <c r="K686" s="601"/>
      <c r="L686" s="601"/>
      <c r="M686" s="601"/>
      <c r="N686" s="601"/>
      <c r="O686" s="601"/>
      <c r="P686" s="601"/>
      <c r="Q686" s="601"/>
      <c r="R686" s="601"/>
      <c r="S686" s="601"/>
      <c r="T686" s="601"/>
      <c r="U686" s="601"/>
      <c r="V686" s="601"/>
      <c r="W686" s="601"/>
      <c r="X686" s="601"/>
      <c r="Y686" s="601"/>
      <c r="Z686" s="601"/>
    </row>
    <row r="687" spans="1:26" ht="14.25" customHeight="1" x14ac:dyDescent="0.2">
      <c r="A687" s="601"/>
      <c r="B687" s="602"/>
      <c r="C687" s="601"/>
      <c r="D687" s="601"/>
      <c r="E687" s="601"/>
      <c r="F687" s="601"/>
      <c r="G687" s="601"/>
      <c r="H687" s="601"/>
      <c r="I687" s="601"/>
      <c r="J687" s="601"/>
      <c r="K687" s="601"/>
      <c r="L687" s="601"/>
      <c r="M687" s="601"/>
      <c r="N687" s="601"/>
      <c r="O687" s="601"/>
      <c r="P687" s="601"/>
      <c r="Q687" s="601"/>
      <c r="R687" s="601"/>
      <c r="S687" s="601"/>
      <c r="T687" s="601"/>
      <c r="U687" s="601"/>
      <c r="V687" s="601"/>
      <c r="W687" s="601"/>
      <c r="X687" s="601"/>
      <c r="Y687" s="601"/>
      <c r="Z687" s="601"/>
    </row>
    <row r="688" spans="1:26" ht="14.25" customHeight="1" x14ac:dyDescent="0.2">
      <c r="A688" s="601"/>
      <c r="B688" s="602"/>
      <c r="C688" s="601"/>
      <c r="D688" s="601"/>
      <c r="E688" s="601"/>
      <c r="F688" s="601"/>
      <c r="G688" s="601"/>
      <c r="H688" s="601"/>
      <c r="I688" s="601"/>
      <c r="J688" s="601"/>
      <c r="K688" s="601"/>
      <c r="L688" s="601"/>
      <c r="M688" s="601"/>
      <c r="N688" s="601"/>
      <c r="O688" s="601"/>
      <c r="P688" s="601"/>
      <c r="Q688" s="601"/>
      <c r="R688" s="601"/>
      <c r="S688" s="601"/>
      <c r="T688" s="601"/>
      <c r="U688" s="601"/>
      <c r="V688" s="601"/>
      <c r="W688" s="601"/>
      <c r="X688" s="601"/>
      <c r="Y688" s="601"/>
      <c r="Z688" s="601"/>
    </row>
    <row r="689" spans="1:26" ht="14.25" customHeight="1" x14ac:dyDescent="0.2">
      <c r="A689" s="601"/>
      <c r="B689" s="602"/>
      <c r="C689" s="601"/>
      <c r="D689" s="601"/>
      <c r="E689" s="601"/>
      <c r="F689" s="601"/>
      <c r="G689" s="601"/>
      <c r="H689" s="601"/>
      <c r="I689" s="601"/>
      <c r="J689" s="601"/>
      <c r="K689" s="601"/>
      <c r="L689" s="601"/>
      <c r="M689" s="601"/>
      <c r="N689" s="601"/>
      <c r="O689" s="601"/>
      <c r="P689" s="601"/>
      <c r="Q689" s="601"/>
      <c r="R689" s="601"/>
      <c r="S689" s="601"/>
      <c r="T689" s="601"/>
      <c r="U689" s="601"/>
      <c r="V689" s="601"/>
      <c r="W689" s="601"/>
      <c r="X689" s="601"/>
      <c r="Y689" s="601"/>
      <c r="Z689" s="601"/>
    </row>
    <row r="690" spans="1:26" ht="14.25" customHeight="1" x14ac:dyDescent="0.2">
      <c r="A690" s="601"/>
      <c r="B690" s="602"/>
      <c r="C690" s="601"/>
      <c r="D690" s="601"/>
      <c r="E690" s="601"/>
      <c r="F690" s="601"/>
      <c r="G690" s="601"/>
      <c r="H690" s="601"/>
      <c r="I690" s="601"/>
      <c r="J690" s="601"/>
      <c r="K690" s="601"/>
      <c r="L690" s="601"/>
      <c r="M690" s="601"/>
      <c r="N690" s="601"/>
      <c r="O690" s="601"/>
      <c r="P690" s="601"/>
      <c r="Q690" s="601"/>
      <c r="R690" s="601"/>
      <c r="S690" s="601"/>
      <c r="T690" s="601"/>
      <c r="U690" s="601"/>
      <c r="V690" s="601"/>
      <c r="W690" s="601"/>
      <c r="X690" s="601"/>
      <c r="Y690" s="601"/>
      <c r="Z690" s="601"/>
    </row>
    <row r="691" spans="1:26" ht="14.25" customHeight="1" x14ac:dyDescent="0.2">
      <c r="A691" s="601"/>
      <c r="B691" s="602"/>
      <c r="C691" s="601"/>
      <c r="D691" s="601"/>
      <c r="E691" s="601"/>
      <c r="F691" s="601"/>
      <c r="G691" s="601"/>
      <c r="H691" s="601"/>
      <c r="I691" s="601"/>
      <c r="J691" s="601"/>
      <c r="K691" s="601"/>
      <c r="L691" s="601"/>
      <c r="M691" s="601"/>
      <c r="N691" s="601"/>
      <c r="O691" s="601"/>
      <c r="P691" s="601"/>
      <c r="Q691" s="601"/>
      <c r="R691" s="601"/>
      <c r="S691" s="601"/>
      <c r="T691" s="601"/>
      <c r="U691" s="601"/>
      <c r="V691" s="601"/>
      <c r="W691" s="601"/>
      <c r="X691" s="601"/>
      <c r="Y691" s="601"/>
      <c r="Z691" s="601"/>
    </row>
    <row r="692" spans="1:26" ht="14.25" customHeight="1" x14ac:dyDescent="0.2">
      <c r="A692" s="601"/>
      <c r="B692" s="602"/>
      <c r="C692" s="601"/>
      <c r="D692" s="601"/>
      <c r="E692" s="601"/>
      <c r="F692" s="601"/>
      <c r="G692" s="601"/>
      <c r="H692" s="601"/>
      <c r="I692" s="601"/>
      <c r="J692" s="601"/>
      <c r="K692" s="601"/>
      <c r="L692" s="601"/>
      <c r="M692" s="601"/>
      <c r="N692" s="601"/>
      <c r="O692" s="601"/>
      <c r="P692" s="601"/>
      <c r="Q692" s="601"/>
      <c r="R692" s="601"/>
      <c r="S692" s="601"/>
      <c r="T692" s="601"/>
      <c r="U692" s="601"/>
      <c r="V692" s="601"/>
      <c r="W692" s="601"/>
      <c r="X692" s="601"/>
      <c r="Y692" s="601"/>
      <c r="Z692" s="601"/>
    </row>
    <row r="693" spans="1:26" ht="14.25" customHeight="1" x14ac:dyDescent="0.2">
      <c r="A693" s="601"/>
      <c r="B693" s="602"/>
      <c r="C693" s="601"/>
      <c r="D693" s="601"/>
      <c r="E693" s="601"/>
      <c r="F693" s="601"/>
      <c r="G693" s="601"/>
      <c r="H693" s="601"/>
      <c r="I693" s="601"/>
      <c r="J693" s="601"/>
      <c r="K693" s="601"/>
      <c r="L693" s="601"/>
      <c r="M693" s="601"/>
      <c r="N693" s="601"/>
      <c r="O693" s="601"/>
      <c r="P693" s="601"/>
      <c r="Q693" s="601"/>
      <c r="R693" s="601"/>
      <c r="S693" s="601"/>
      <c r="T693" s="601"/>
      <c r="U693" s="601"/>
      <c r="V693" s="601"/>
      <c r="W693" s="601"/>
      <c r="X693" s="601"/>
      <c r="Y693" s="601"/>
      <c r="Z693" s="601"/>
    </row>
    <row r="694" spans="1:26" ht="14.25" customHeight="1" x14ac:dyDescent="0.2">
      <c r="A694" s="601"/>
      <c r="B694" s="602"/>
      <c r="C694" s="601"/>
      <c r="D694" s="601"/>
      <c r="E694" s="601"/>
      <c r="F694" s="601"/>
      <c r="G694" s="601"/>
      <c r="H694" s="601"/>
      <c r="I694" s="601"/>
      <c r="J694" s="601"/>
      <c r="K694" s="601"/>
      <c r="L694" s="601"/>
      <c r="M694" s="601"/>
      <c r="N694" s="601"/>
      <c r="O694" s="601"/>
      <c r="P694" s="601"/>
      <c r="Q694" s="601"/>
      <c r="R694" s="601"/>
      <c r="S694" s="601"/>
      <c r="T694" s="601"/>
      <c r="U694" s="601"/>
      <c r="V694" s="601"/>
      <c r="W694" s="601"/>
      <c r="X694" s="601"/>
      <c r="Y694" s="601"/>
      <c r="Z694" s="601"/>
    </row>
    <row r="695" spans="1:26" ht="14.25" customHeight="1" x14ac:dyDescent="0.2">
      <c r="A695" s="601"/>
      <c r="B695" s="602"/>
      <c r="C695" s="601"/>
      <c r="D695" s="601"/>
      <c r="E695" s="601"/>
      <c r="F695" s="601"/>
      <c r="G695" s="601"/>
      <c r="H695" s="601"/>
      <c r="I695" s="601"/>
      <c r="J695" s="601"/>
      <c r="K695" s="601"/>
      <c r="L695" s="601"/>
      <c r="M695" s="601"/>
      <c r="N695" s="601"/>
      <c r="O695" s="601"/>
      <c r="P695" s="601"/>
      <c r="Q695" s="601"/>
      <c r="R695" s="601"/>
      <c r="S695" s="601"/>
      <c r="T695" s="601"/>
      <c r="U695" s="601"/>
      <c r="V695" s="601"/>
      <c r="W695" s="601"/>
      <c r="X695" s="601"/>
      <c r="Y695" s="601"/>
      <c r="Z695" s="601"/>
    </row>
    <row r="696" spans="1:26" ht="14.25" customHeight="1" x14ac:dyDescent="0.2">
      <c r="A696" s="601"/>
      <c r="B696" s="602"/>
      <c r="C696" s="601"/>
      <c r="D696" s="601"/>
      <c r="E696" s="601"/>
      <c r="F696" s="601"/>
      <c r="G696" s="601"/>
      <c r="H696" s="601"/>
      <c r="I696" s="601"/>
      <c r="J696" s="601"/>
      <c r="K696" s="601"/>
      <c r="L696" s="601"/>
      <c r="M696" s="601"/>
      <c r="N696" s="601"/>
      <c r="O696" s="601"/>
      <c r="P696" s="601"/>
      <c r="Q696" s="601"/>
      <c r="R696" s="601"/>
      <c r="S696" s="601"/>
      <c r="T696" s="601"/>
      <c r="U696" s="601"/>
      <c r="V696" s="601"/>
      <c r="W696" s="601"/>
      <c r="X696" s="601"/>
      <c r="Y696" s="601"/>
      <c r="Z696" s="601"/>
    </row>
    <row r="697" spans="1:26" ht="14.25" customHeight="1" x14ac:dyDescent="0.2">
      <c r="A697" s="601"/>
      <c r="B697" s="602"/>
      <c r="C697" s="601"/>
      <c r="D697" s="601"/>
      <c r="E697" s="601"/>
      <c r="F697" s="601"/>
      <c r="G697" s="601"/>
      <c r="H697" s="601"/>
      <c r="I697" s="601"/>
      <c r="J697" s="601"/>
      <c r="K697" s="601"/>
      <c r="L697" s="601"/>
      <c r="M697" s="601"/>
      <c r="N697" s="601"/>
      <c r="O697" s="601"/>
      <c r="P697" s="601"/>
      <c r="Q697" s="601"/>
      <c r="R697" s="601"/>
      <c r="S697" s="601"/>
      <c r="T697" s="601"/>
      <c r="U697" s="601"/>
      <c r="V697" s="601"/>
      <c r="W697" s="601"/>
      <c r="X697" s="601"/>
      <c r="Y697" s="601"/>
      <c r="Z697" s="601"/>
    </row>
    <row r="698" spans="1:26" ht="14.25" customHeight="1" x14ac:dyDescent="0.2">
      <c r="A698" s="601"/>
      <c r="B698" s="602"/>
      <c r="C698" s="601"/>
      <c r="D698" s="601"/>
      <c r="E698" s="601"/>
      <c r="F698" s="601"/>
      <c r="G698" s="601"/>
      <c r="H698" s="601"/>
      <c r="I698" s="601"/>
      <c r="J698" s="601"/>
      <c r="K698" s="601"/>
      <c r="L698" s="601"/>
      <c r="M698" s="601"/>
      <c r="N698" s="601"/>
      <c r="O698" s="601"/>
      <c r="P698" s="601"/>
      <c r="Q698" s="601"/>
      <c r="R698" s="601"/>
      <c r="S698" s="601"/>
      <c r="T698" s="601"/>
      <c r="U698" s="601"/>
      <c r="V698" s="601"/>
      <c r="W698" s="601"/>
      <c r="X698" s="601"/>
      <c r="Y698" s="601"/>
      <c r="Z698" s="601"/>
    </row>
    <row r="699" spans="1:26" ht="14.25" customHeight="1" x14ac:dyDescent="0.2">
      <c r="A699" s="601"/>
      <c r="B699" s="602"/>
      <c r="C699" s="601"/>
      <c r="D699" s="601"/>
      <c r="E699" s="601"/>
      <c r="F699" s="601"/>
      <c r="G699" s="601"/>
      <c r="H699" s="601"/>
      <c r="I699" s="601"/>
      <c r="J699" s="601"/>
      <c r="K699" s="601"/>
      <c r="L699" s="601"/>
      <c r="M699" s="601"/>
      <c r="N699" s="601"/>
      <c r="O699" s="601"/>
      <c r="P699" s="601"/>
      <c r="Q699" s="601"/>
      <c r="R699" s="601"/>
      <c r="S699" s="601"/>
      <c r="T699" s="601"/>
      <c r="U699" s="601"/>
      <c r="V699" s="601"/>
      <c r="W699" s="601"/>
      <c r="X699" s="601"/>
      <c r="Y699" s="601"/>
      <c r="Z699" s="601"/>
    </row>
    <row r="700" spans="1:26" ht="14.25" customHeight="1" x14ac:dyDescent="0.2">
      <c r="A700" s="601"/>
      <c r="B700" s="602"/>
      <c r="C700" s="601"/>
      <c r="D700" s="601"/>
      <c r="E700" s="601"/>
      <c r="F700" s="601"/>
      <c r="G700" s="601"/>
      <c r="H700" s="601"/>
      <c r="I700" s="601"/>
      <c r="J700" s="601"/>
      <c r="K700" s="601"/>
      <c r="L700" s="601"/>
      <c r="M700" s="601"/>
      <c r="N700" s="601"/>
      <c r="O700" s="601"/>
      <c r="P700" s="601"/>
      <c r="Q700" s="601"/>
      <c r="R700" s="601"/>
      <c r="S700" s="601"/>
      <c r="T700" s="601"/>
      <c r="U700" s="601"/>
      <c r="V700" s="601"/>
      <c r="W700" s="601"/>
      <c r="X700" s="601"/>
      <c r="Y700" s="601"/>
      <c r="Z700" s="601"/>
    </row>
    <row r="701" spans="1:26" ht="14.25" customHeight="1" x14ac:dyDescent="0.2">
      <c r="A701" s="601"/>
      <c r="B701" s="602"/>
      <c r="C701" s="601"/>
      <c r="D701" s="601"/>
      <c r="E701" s="601"/>
      <c r="F701" s="601"/>
      <c r="G701" s="601"/>
      <c r="H701" s="601"/>
      <c r="I701" s="601"/>
      <c r="J701" s="601"/>
      <c r="K701" s="601"/>
      <c r="L701" s="601"/>
      <c r="M701" s="601"/>
      <c r="N701" s="601"/>
      <c r="O701" s="601"/>
      <c r="P701" s="601"/>
      <c r="Q701" s="601"/>
      <c r="R701" s="601"/>
      <c r="S701" s="601"/>
      <c r="T701" s="601"/>
      <c r="U701" s="601"/>
      <c r="V701" s="601"/>
      <c r="W701" s="601"/>
      <c r="X701" s="601"/>
      <c r="Y701" s="601"/>
      <c r="Z701" s="601"/>
    </row>
    <row r="702" spans="1:26" ht="14.25" customHeight="1" x14ac:dyDescent="0.2">
      <c r="A702" s="601"/>
      <c r="B702" s="602"/>
      <c r="C702" s="601"/>
      <c r="D702" s="601"/>
      <c r="E702" s="601"/>
      <c r="F702" s="601"/>
      <c r="G702" s="601"/>
      <c r="H702" s="601"/>
      <c r="I702" s="601"/>
      <c r="J702" s="601"/>
      <c r="K702" s="601"/>
      <c r="L702" s="601"/>
      <c r="M702" s="601"/>
      <c r="N702" s="601"/>
      <c r="O702" s="601"/>
      <c r="P702" s="601"/>
      <c r="Q702" s="601"/>
      <c r="R702" s="601"/>
      <c r="S702" s="601"/>
      <c r="T702" s="601"/>
      <c r="U702" s="601"/>
      <c r="V702" s="601"/>
      <c r="W702" s="601"/>
      <c r="X702" s="601"/>
      <c r="Y702" s="601"/>
      <c r="Z702" s="601"/>
    </row>
    <row r="703" spans="1:26" ht="14.25" customHeight="1" x14ac:dyDescent="0.2">
      <c r="A703" s="601"/>
      <c r="B703" s="602"/>
      <c r="C703" s="601"/>
      <c r="D703" s="601"/>
      <c r="E703" s="601"/>
      <c r="F703" s="601"/>
      <c r="G703" s="601"/>
      <c r="H703" s="601"/>
      <c r="I703" s="601"/>
      <c r="J703" s="601"/>
      <c r="K703" s="601"/>
      <c r="L703" s="601"/>
      <c r="M703" s="601"/>
      <c r="N703" s="601"/>
      <c r="O703" s="601"/>
      <c r="P703" s="601"/>
      <c r="Q703" s="601"/>
      <c r="R703" s="601"/>
      <c r="S703" s="601"/>
      <c r="T703" s="601"/>
      <c r="U703" s="601"/>
      <c r="V703" s="601"/>
      <c r="W703" s="601"/>
      <c r="X703" s="601"/>
      <c r="Y703" s="601"/>
      <c r="Z703" s="601"/>
    </row>
    <row r="704" spans="1:26" ht="14.25" customHeight="1" x14ac:dyDescent="0.2">
      <c r="A704" s="601"/>
      <c r="B704" s="602"/>
      <c r="C704" s="601"/>
      <c r="D704" s="601"/>
      <c r="E704" s="601"/>
      <c r="F704" s="601"/>
      <c r="G704" s="601"/>
      <c r="H704" s="601"/>
      <c r="I704" s="601"/>
      <c r="J704" s="601"/>
      <c r="K704" s="601"/>
      <c r="L704" s="601"/>
      <c r="M704" s="601"/>
      <c r="N704" s="601"/>
      <c r="O704" s="601"/>
      <c r="P704" s="601"/>
      <c r="Q704" s="601"/>
      <c r="R704" s="601"/>
      <c r="S704" s="601"/>
      <c r="T704" s="601"/>
      <c r="U704" s="601"/>
      <c r="V704" s="601"/>
      <c r="W704" s="601"/>
      <c r="X704" s="601"/>
      <c r="Y704" s="601"/>
      <c r="Z704" s="601"/>
    </row>
    <row r="705" spans="1:26" ht="14.25" customHeight="1" x14ac:dyDescent="0.2">
      <c r="A705" s="601"/>
      <c r="B705" s="602"/>
      <c r="C705" s="601"/>
      <c r="D705" s="601"/>
      <c r="E705" s="601"/>
      <c r="F705" s="601"/>
      <c r="G705" s="601"/>
      <c r="H705" s="601"/>
      <c r="I705" s="601"/>
      <c r="J705" s="601"/>
      <c r="K705" s="601"/>
      <c r="L705" s="601"/>
      <c r="M705" s="601"/>
      <c r="N705" s="601"/>
      <c r="O705" s="601"/>
      <c r="P705" s="601"/>
      <c r="Q705" s="601"/>
      <c r="R705" s="601"/>
      <c r="S705" s="601"/>
      <c r="T705" s="601"/>
      <c r="U705" s="601"/>
      <c r="V705" s="601"/>
      <c r="W705" s="601"/>
      <c r="X705" s="601"/>
      <c r="Y705" s="601"/>
      <c r="Z705" s="601"/>
    </row>
    <row r="706" spans="1:26" ht="14.25" customHeight="1" x14ac:dyDescent="0.2">
      <c r="A706" s="601"/>
      <c r="B706" s="602"/>
      <c r="C706" s="601"/>
      <c r="D706" s="601"/>
      <c r="E706" s="601"/>
      <c r="F706" s="601"/>
      <c r="G706" s="601"/>
      <c r="H706" s="601"/>
      <c r="I706" s="601"/>
      <c r="J706" s="601"/>
      <c r="K706" s="601"/>
      <c r="L706" s="601"/>
      <c r="M706" s="601"/>
      <c r="N706" s="601"/>
      <c r="O706" s="601"/>
      <c r="P706" s="601"/>
      <c r="Q706" s="601"/>
      <c r="R706" s="601"/>
      <c r="S706" s="601"/>
      <c r="T706" s="601"/>
      <c r="U706" s="601"/>
      <c r="V706" s="601"/>
      <c r="W706" s="601"/>
      <c r="X706" s="601"/>
      <c r="Y706" s="601"/>
      <c r="Z706" s="601"/>
    </row>
    <row r="707" spans="1:26" ht="14.25" customHeight="1" x14ac:dyDescent="0.2">
      <c r="A707" s="601"/>
      <c r="B707" s="602"/>
      <c r="C707" s="601"/>
      <c r="D707" s="601"/>
      <c r="E707" s="601"/>
      <c r="F707" s="601"/>
      <c r="G707" s="601"/>
      <c r="H707" s="601"/>
      <c r="I707" s="601"/>
      <c r="J707" s="601"/>
      <c r="K707" s="601"/>
      <c r="L707" s="601"/>
      <c r="M707" s="601"/>
      <c r="N707" s="601"/>
      <c r="O707" s="601"/>
      <c r="P707" s="601"/>
      <c r="Q707" s="601"/>
      <c r="R707" s="601"/>
      <c r="S707" s="601"/>
      <c r="T707" s="601"/>
      <c r="U707" s="601"/>
      <c r="V707" s="601"/>
      <c r="W707" s="601"/>
      <c r="X707" s="601"/>
      <c r="Y707" s="601"/>
      <c r="Z707" s="601"/>
    </row>
    <row r="708" spans="1:26" ht="14.25" customHeight="1" x14ac:dyDescent="0.2">
      <c r="A708" s="601"/>
      <c r="B708" s="602"/>
      <c r="C708" s="601"/>
      <c r="D708" s="601"/>
      <c r="E708" s="601"/>
      <c r="F708" s="601"/>
      <c r="G708" s="601"/>
      <c r="H708" s="601"/>
      <c r="I708" s="601"/>
      <c r="J708" s="601"/>
      <c r="K708" s="601"/>
      <c r="L708" s="601"/>
      <c r="M708" s="601"/>
      <c r="N708" s="601"/>
      <c r="O708" s="601"/>
      <c r="P708" s="601"/>
      <c r="Q708" s="601"/>
      <c r="R708" s="601"/>
      <c r="S708" s="601"/>
      <c r="T708" s="601"/>
      <c r="U708" s="601"/>
      <c r="V708" s="601"/>
      <c r="W708" s="601"/>
      <c r="X708" s="601"/>
      <c r="Y708" s="601"/>
      <c r="Z708" s="601"/>
    </row>
    <row r="709" spans="1:26" ht="14.25" customHeight="1" x14ac:dyDescent="0.2">
      <c r="A709" s="601"/>
      <c r="B709" s="602"/>
      <c r="C709" s="601"/>
      <c r="D709" s="601"/>
      <c r="E709" s="601"/>
      <c r="F709" s="601"/>
      <c r="G709" s="601"/>
      <c r="H709" s="601"/>
      <c r="I709" s="601"/>
      <c r="J709" s="601"/>
      <c r="K709" s="601"/>
      <c r="L709" s="601"/>
      <c r="M709" s="601"/>
      <c r="N709" s="601"/>
      <c r="O709" s="601"/>
      <c r="P709" s="601"/>
      <c r="Q709" s="601"/>
      <c r="R709" s="601"/>
      <c r="S709" s="601"/>
      <c r="T709" s="601"/>
      <c r="U709" s="601"/>
      <c r="V709" s="601"/>
      <c r="W709" s="601"/>
      <c r="X709" s="601"/>
      <c r="Y709" s="601"/>
      <c r="Z709" s="601"/>
    </row>
    <row r="710" spans="1:26" ht="14.25" customHeight="1" x14ac:dyDescent="0.2">
      <c r="A710" s="601"/>
      <c r="B710" s="602"/>
      <c r="C710" s="601"/>
      <c r="D710" s="601"/>
      <c r="E710" s="601"/>
      <c r="F710" s="601"/>
      <c r="G710" s="601"/>
      <c r="H710" s="601"/>
      <c r="I710" s="601"/>
      <c r="J710" s="601"/>
      <c r="K710" s="601"/>
      <c r="L710" s="601"/>
      <c r="M710" s="601"/>
      <c r="N710" s="601"/>
      <c r="O710" s="601"/>
      <c r="P710" s="601"/>
      <c r="Q710" s="601"/>
      <c r="R710" s="601"/>
      <c r="S710" s="601"/>
      <c r="T710" s="601"/>
      <c r="U710" s="601"/>
      <c r="V710" s="601"/>
      <c r="W710" s="601"/>
      <c r="X710" s="601"/>
      <c r="Y710" s="601"/>
      <c r="Z710" s="601"/>
    </row>
    <row r="711" spans="1:26" ht="14.25" customHeight="1" x14ac:dyDescent="0.2">
      <c r="A711" s="601"/>
      <c r="B711" s="602"/>
      <c r="C711" s="601"/>
      <c r="D711" s="601"/>
      <c r="E711" s="601"/>
      <c r="F711" s="601"/>
      <c r="G711" s="601"/>
      <c r="H711" s="601"/>
      <c r="I711" s="601"/>
      <c r="J711" s="601"/>
      <c r="K711" s="601"/>
      <c r="L711" s="601"/>
      <c r="M711" s="601"/>
      <c r="N711" s="601"/>
      <c r="O711" s="601"/>
      <c r="P711" s="601"/>
      <c r="Q711" s="601"/>
      <c r="R711" s="601"/>
      <c r="S711" s="601"/>
      <c r="T711" s="601"/>
      <c r="U711" s="601"/>
      <c r="V711" s="601"/>
      <c r="W711" s="601"/>
      <c r="X711" s="601"/>
      <c r="Y711" s="601"/>
      <c r="Z711" s="601"/>
    </row>
    <row r="712" spans="1:26" ht="14.25" customHeight="1" x14ac:dyDescent="0.2">
      <c r="A712" s="601"/>
      <c r="B712" s="602"/>
      <c r="C712" s="601"/>
      <c r="D712" s="601"/>
      <c r="E712" s="601"/>
      <c r="F712" s="601"/>
      <c r="G712" s="601"/>
      <c r="H712" s="601"/>
      <c r="I712" s="601"/>
      <c r="J712" s="601"/>
      <c r="K712" s="601"/>
      <c r="L712" s="601"/>
      <c r="M712" s="601"/>
      <c r="N712" s="601"/>
      <c r="O712" s="601"/>
      <c r="P712" s="601"/>
      <c r="Q712" s="601"/>
      <c r="R712" s="601"/>
      <c r="S712" s="601"/>
      <c r="T712" s="601"/>
      <c r="U712" s="601"/>
      <c r="V712" s="601"/>
      <c r="W712" s="601"/>
      <c r="X712" s="601"/>
      <c r="Y712" s="601"/>
      <c r="Z712" s="601"/>
    </row>
    <row r="713" spans="1:26" ht="14.25" customHeight="1" x14ac:dyDescent="0.2">
      <c r="A713" s="601"/>
      <c r="B713" s="602"/>
      <c r="C713" s="601"/>
      <c r="D713" s="601"/>
      <c r="E713" s="601"/>
      <c r="F713" s="601"/>
      <c r="G713" s="601"/>
      <c r="H713" s="601"/>
      <c r="I713" s="601"/>
      <c r="J713" s="601"/>
      <c r="K713" s="601"/>
      <c r="L713" s="601"/>
      <c r="M713" s="601"/>
      <c r="N713" s="601"/>
      <c r="O713" s="601"/>
      <c r="P713" s="601"/>
      <c r="Q713" s="601"/>
      <c r="R713" s="601"/>
      <c r="S713" s="601"/>
      <c r="T713" s="601"/>
      <c r="U713" s="601"/>
      <c r="V713" s="601"/>
      <c r="W713" s="601"/>
      <c r="X713" s="601"/>
      <c r="Y713" s="601"/>
      <c r="Z713" s="601"/>
    </row>
    <row r="714" spans="1:26" ht="14.25" customHeight="1" x14ac:dyDescent="0.2">
      <c r="A714" s="601"/>
      <c r="B714" s="602"/>
      <c r="C714" s="601"/>
      <c r="D714" s="601"/>
      <c r="E714" s="601"/>
      <c r="F714" s="601"/>
      <c r="G714" s="601"/>
      <c r="H714" s="601"/>
      <c r="I714" s="601"/>
      <c r="J714" s="601"/>
      <c r="K714" s="601"/>
      <c r="L714" s="601"/>
      <c r="M714" s="601"/>
      <c r="N714" s="601"/>
      <c r="O714" s="601"/>
      <c r="P714" s="601"/>
      <c r="Q714" s="601"/>
      <c r="R714" s="601"/>
      <c r="S714" s="601"/>
      <c r="T714" s="601"/>
      <c r="U714" s="601"/>
      <c r="V714" s="601"/>
      <c r="W714" s="601"/>
      <c r="X714" s="601"/>
      <c r="Y714" s="601"/>
      <c r="Z714" s="601"/>
    </row>
    <row r="715" spans="1:26" ht="14.25" customHeight="1" x14ac:dyDescent="0.2">
      <c r="A715" s="601"/>
      <c r="B715" s="602"/>
      <c r="C715" s="601"/>
      <c r="D715" s="601"/>
      <c r="E715" s="601"/>
      <c r="F715" s="601"/>
      <c r="G715" s="601"/>
      <c r="H715" s="601"/>
      <c r="I715" s="601"/>
      <c r="J715" s="601"/>
      <c r="K715" s="601"/>
      <c r="L715" s="601"/>
      <c r="M715" s="601"/>
      <c r="N715" s="601"/>
      <c r="O715" s="601"/>
      <c r="P715" s="601"/>
      <c r="Q715" s="601"/>
      <c r="R715" s="601"/>
      <c r="S715" s="601"/>
      <c r="T715" s="601"/>
      <c r="U715" s="601"/>
      <c r="V715" s="601"/>
      <c r="W715" s="601"/>
      <c r="X715" s="601"/>
      <c r="Y715" s="601"/>
      <c r="Z715" s="601"/>
    </row>
    <row r="716" spans="1:26" ht="14.25" customHeight="1" x14ac:dyDescent="0.2">
      <c r="A716" s="601"/>
      <c r="B716" s="602"/>
      <c r="C716" s="601"/>
      <c r="D716" s="601"/>
      <c r="E716" s="601"/>
      <c r="F716" s="601"/>
      <c r="G716" s="601"/>
      <c r="H716" s="601"/>
      <c r="I716" s="601"/>
      <c r="J716" s="601"/>
      <c r="K716" s="601"/>
      <c r="L716" s="601"/>
      <c r="M716" s="601"/>
      <c r="N716" s="601"/>
      <c r="O716" s="601"/>
      <c r="P716" s="601"/>
      <c r="Q716" s="601"/>
      <c r="R716" s="601"/>
      <c r="S716" s="601"/>
      <c r="T716" s="601"/>
      <c r="U716" s="601"/>
      <c r="V716" s="601"/>
      <c r="W716" s="601"/>
      <c r="X716" s="601"/>
      <c r="Y716" s="601"/>
      <c r="Z716" s="601"/>
    </row>
    <row r="717" spans="1:26" ht="14.25" customHeight="1" x14ac:dyDescent="0.2">
      <c r="A717" s="601"/>
      <c r="B717" s="602"/>
      <c r="C717" s="601"/>
      <c r="D717" s="601"/>
      <c r="E717" s="601"/>
      <c r="F717" s="601"/>
      <c r="G717" s="601"/>
      <c r="H717" s="601"/>
      <c r="I717" s="601"/>
      <c r="J717" s="601"/>
      <c r="K717" s="601"/>
      <c r="L717" s="601"/>
      <c r="M717" s="601"/>
      <c r="N717" s="601"/>
      <c r="O717" s="601"/>
      <c r="P717" s="601"/>
      <c r="Q717" s="601"/>
      <c r="R717" s="601"/>
      <c r="S717" s="601"/>
      <c r="T717" s="601"/>
      <c r="U717" s="601"/>
      <c r="V717" s="601"/>
      <c r="W717" s="601"/>
      <c r="X717" s="601"/>
      <c r="Y717" s="601"/>
      <c r="Z717" s="601"/>
    </row>
    <row r="718" spans="1:26" ht="14.25" customHeight="1" x14ac:dyDescent="0.2">
      <c r="A718" s="601"/>
      <c r="B718" s="602"/>
      <c r="C718" s="601"/>
      <c r="D718" s="601"/>
      <c r="E718" s="601"/>
      <c r="F718" s="601"/>
      <c r="G718" s="601"/>
      <c r="H718" s="601"/>
      <c r="I718" s="601"/>
      <c r="J718" s="601"/>
      <c r="K718" s="601"/>
      <c r="L718" s="601"/>
      <c r="M718" s="601"/>
      <c r="N718" s="601"/>
      <c r="O718" s="601"/>
      <c r="P718" s="601"/>
      <c r="Q718" s="601"/>
      <c r="R718" s="601"/>
      <c r="S718" s="601"/>
      <c r="T718" s="601"/>
      <c r="U718" s="601"/>
      <c r="V718" s="601"/>
      <c r="W718" s="601"/>
      <c r="X718" s="601"/>
      <c r="Y718" s="601"/>
      <c r="Z718" s="601"/>
    </row>
    <row r="719" spans="1:26" ht="14.25" customHeight="1" x14ac:dyDescent="0.2">
      <c r="A719" s="601"/>
      <c r="B719" s="602"/>
      <c r="C719" s="601"/>
      <c r="D719" s="601"/>
      <c r="E719" s="601"/>
      <c r="F719" s="601"/>
      <c r="G719" s="601"/>
      <c r="H719" s="601"/>
      <c r="I719" s="601"/>
      <c r="J719" s="601"/>
      <c r="K719" s="601"/>
      <c r="L719" s="601"/>
      <c r="M719" s="601"/>
      <c r="N719" s="601"/>
      <c r="O719" s="601"/>
      <c r="P719" s="601"/>
      <c r="Q719" s="601"/>
      <c r="R719" s="601"/>
      <c r="S719" s="601"/>
      <c r="T719" s="601"/>
      <c r="U719" s="601"/>
      <c r="V719" s="601"/>
      <c r="W719" s="601"/>
      <c r="X719" s="601"/>
      <c r="Y719" s="601"/>
      <c r="Z719" s="601"/>
    </row>
    <row r="720" spans="1:26" ht="14.25" customHeight="1" x14ac:dyDescent="0.2">
      <c r="A720" s="601"/>
      <c r="B720" s="602"/>
      <c r="C720" s="601"/>
      <c r="D720" s="601"/>
      <c r="E720" s="601"/>
      <c r="F720" s="601"/>
      <c r="G720" s="601"/>
      <c r="H720" s="601"/>
      <c r="I720" s="601"/>
      <c r="J720" s="601"/>
      <c r="K720" s="601"/>
      <c r="L720" s="601"/>
      <c r="M720" s="601"/>
      <c r="N720" s="601"/>
      <c r="O720" s="601"/>
      <c r="P720" s="601"/>
      <c r="Q720" s="601"/>
      <c r="R720" s="601"/>
      <c r="S720" s="601"/>
      <c r="T720" s="601"/>
      <c r="U720" s="601"/>
      <c r="V720" s="601"/>
      <c r="W720" s="601"/>
      <c r="X720" s="601"/>
      <c r="Y720" s="601"/>
      <c r="Z720" s="601"/>
    </row>
    <row r="721" spans="1:26" ht="14.25" customHeight="1" x14ac:dyDescent="0.2">
      <c r="A721" s="601"/>
      <c r="B721" s="602"/>
      <c r="C721" s="601"/>
      <c r="D721" s="601"/>
      <c r="E721" s="601"/>
      <c r="F721" s="601"/>
      <c r="G721" s="601"/>
      <c r="H721" s="601"/>
      <c r="I721" s="601"/>
      <c r="J721" s="601"/>
      <c r="K721" s="601"/>
      <c r="L721" s="601"/>
      <c r="M721" s="601"/>
      <c r="N721" s="601"/>
      <c r="O721" s="601"/>
      <c r="P721" s="601"/>
      <c r="Q721" s="601"/>
      <c r="R721" s="601"/>
      <c r="S721" s="601"/>
      <c r="T721" s="601"/>
      <c r="U721" s="601"/>
      <c r="V721" s="601"/>
      <c r="W721" s="601"/>
      <c r="X721" s="601"/>
      <c r="Y721" s="601"/>
      <c r="Z721" s="601"/>
    </row>
    <row r="722" spans="1:26" ht="14.25" customHeight="1" x14ac:dyDescent="0.2">
      <c r="A722" s="601"/>
      <c r="B722" s="602"/>
      <c r="C722" s="601"/>
      <c r="D722" s="601"/>
      <c r="E722" s="601"/>
      <c r="F722" s="601"/>
      <c r="G722" s="601"/>
      <c r="H722" s="601"/>
      <c r="I722" s="601"/>
      <c r="J722" s="601"/>
      <c r="K722" s="601"/>
      <c r="L722" s="601"/>
      <c r="M722" s="601"/>
      <c r="N722" s="601"/>
      <c r="O722" s="601"/>
      <c r="P722" s="601"/>
      <c r="Q722" s="601"/>
      <c r="R722" s="601"/>
      <c r="S722" s="601"/>
      <c r="T722" s="601"/>
      <c r="U722" s="601"/>
      <c r="V722" s="601"/>
      <c r="W722" s="601"/>
      <c r="X722" s="601"/>
      <c r="Y722" s="601"/>
      <c r="Z722" s="601"/>
    </row>
    <row r="723" spans="1:26" ht="14.25" customHeight="1" x14ac:dyDescent="0.2">
      <c r="A723" s="601"/>
      <c r="B723" s="602"/>
      <c r="C723" s="601"/>
      <c r="D723" s="601"/>
      <c r="E723" s="601"/>
      <c r="F723" s="601"/>
      <c r="G723" s="601"/>
      <c r="H723" s="601"/>
      <c r="I723" s="601"/>
      <c r="J723" s="601"/>
      <c r="K723" s="601"/>
      <c r="L723" s="601"/>
      <c r="M723" s="601"/>
      <c r="N723" s="601"/>
      <c r="O723" s="601"/>
      <c r="P723" s="601"/>
      <c r="Q723" s="601"/>
      <c r="R723" s="601"/>
      <c r="S723" s="601"/>
      <c r="T723" s="601"/>
      <c r="U723" s="601"/>
      <c r="V723" s="601"/>
      <c r="W723" s="601"/>
      <c r="X723" s="601"/>
      <c r="Y723" s="601"/>
      <c r="Z723" s="601"/>
    </row>
    <row r="724" spans="1:26" ht="14.25" customHeight="1" x14ac:dyDescent="0.2">
      <c r="A724" s="601"/>
      <c r="B724" s="602"/>
      <c r="C724" s="601"/>
      <c r="D724" s="601"/>
      <c r="E724" s="601"/>
      <c r="F724" s="601"/>
      <c r="G724" s="601"/>
      <c r="H724" s="601"/>
      <c r="I724" s="601"/>
      <c r="J724" s="601"/>
      <c r="K724" s="601"/>
      <c r="L724" s="601"/>
      <c r="M724" s="601"/>
      <c r="N724" s="601"/>
      <c r="O724" s="601"/>
      <c r="P724" s="601"/>
      <c r="Q724" s="601"/>
      <c r="R724" s="601"/>
      <c r="S724" s="601"/>
      <c r="T724" s="601"/>
      <c r="U724" s="601"/>
      <c r="V724" s="601"/>
      <c r="W724" s="601"/>
      <c r="X724" s="601"/>
      <c r="Y724" s="601"/>
      <c r="Z724" s="601"/>
    </row>
    <row r="725" spans="1:26" ht="14.25" customHeight="1" x14ac:dyDescent="0.2">
      <c r="A725" s="601"/>
      <c r="B725" s="602"/>
      <c r="C725" s="601"/>
      <c r="D725" s="601"/>
      <c r="E725" s="601"/>
      <c r="F725" s="601"/>
      <c r="G725" s="601"/>
      <c r="H725" s="601"/>
      <c r="I725" s="601"/>
      <c r="J725" s="601"/>
      <c r="K725" s="601"/>
      <c r="L725" s="601"/>
      <c r="M725" s="601"/>
      <c r="N725" s="601"/>
      <c r="O725" s="601"/>
      <c r="P725" s="601"/>
      <c r="Q725" s="601"/>
      <c r="R725" s="601"/>
      <c r="S725" s="601"/>
      <c r="T725" s="601"/>
      <c r="U725" s="601"/>
      <c r="V725" s="601"/>
      <c r="W725" s="601"/>
      <c r="X725" s="601"/>
      <c r="Y725" s="601"/>
      <c r="Z725" s="601"/>
    </row>
    <row r="726" spans="1:26" ht="14.25" customHeight="1" x14ac:dyDescent="0.2">
      <c r="A726" s="601"/>
      <c r="B726" s="602"/>
      <c r="C726" s="601"/>
      <c r="D726" s="601"/>
      <c r="E726" s="601"/>
      <c r="F726" s="601"/>
      <c r="G726" s="601"/>
      <c r="H726" s="601"/>
      <c r="I726" s="601"/>
      <c r="J726" s="601"/>
      <c r="K726" s="601"/>
      <c r="L726" s="601"/>
      <c r="M726" s="601"/>
      <c r="N726" s="601"/>
      <c r="O726" s="601"/>
      <c r="P726" s="601"/>
      <c r="Q726" s="601"/>
      <c r="R726" s="601"/>
      <c r="S726" s="601"/>
      <c r="T726" s="601"/>
      <c r="U726" s="601"/>
      <c r="V726" s="601"/>
      <c r="W726" s="601"/>
      <c r="X726" s="601"/>
      <c r="Y726" s="601"/>
      <c r="Z726" s="601"/>
    </row>
    <row r="727" spans="1:26" ht="14.25" customHeight="1" x14ac:dyDescent="0.2">
      <c r="A727" s="601"/>
      <c r="B727" s="602"/>
      <c r="C727" s="601"/>
      <c r="D727" s="601"/>
      <c r="E727" s="601"/>
      <c r="F727" s="601"/>
      <c r="G727" s="601"/>
      <c r="H727" s="601"/>
      <c r="I727" s="601"/>
      <c r="J727" s="601"/>
      <c r="K727" s="601"/>
      <c r="L727" s="601"/>
      <c r="M727" s="601"/>
      <c r="N727" s="601"/>
      <c r="O727" s="601"/>
      <c r="P727" s="601"/>
      <c r="Q727" s="601"/>
      <c r="R727" s="601"/>
      <c r="S727" s="601"/>
      <c r="T727" s="601"/>
      <c r="U727" s="601"/>
      <c r="V727" s="601"/>
      <c r="W727" s="601"/>
      <c r="X727" s="601"/>
      <c r="Y727" s="601"/>
      <c r="Z727" s="601"/>
    </row>
    <row r="728" spans="1:26" ht="14.25" customHeight="1" x14ac:dyDescent="0.2">
      <c r="A728" s="601"/>
      <c r="B728" s="602"/>
      <c r="C728" s="601"/>
      <c r="D728" s="601"/>
      <c r="E728" s="601"/>
      <c r="F728" s="601"/>
      <c r="G728" s="601"/>
      <c r="H728" s="601"/>
      <c r="I728" s="601"/>
      <c r="J728" s="601"/>
      <c r="K728" s="601"/>
      <c r="L728" s="601"/>
      <c r="M728" s="601"/>
      <c r="N728" s="601"/>
      <c r="O728" s="601"/>
      <c r="P728" s="601"/>
      <c r="Q728" s="601"/>
      <c r="R728" s="601"/>
      <c r="S728" s="601"/>
      <c r="T728" s="601"/>
      <c r="U728" s="601"/>
      <c r="V728" s="601"/>
      <c r="W728" s="601"/>
      <c r="X728" s="601"/>
      <c r="Y728" s="601"/>
      <c r="Z728" s="601"/>
    </row>
    <row r="729" spans="1:26" ht="14.25" customHeight="1" x14ac:dyDescent="0.2">
      <c r="A729" s="601"/>
      <c r="B729" s="602"/>
      <c r="C729" s="601"/>
      <c r="D729" s="601"/>
      <c r="E729" s="601"/>
      <c r="F729" s="601"/>
      <c r="G729" s="601"/>
      <c r="H729" s="601"/>
      <c r="I729" s="601"/>
      <c r="J729" s="601"/>
      <c r="K729" s="601"/>
      <c r="L729" s="601"/>
      <c r="M729" s="601"/>
      <c r="N729" s="601"/>
      <c r="O729" s="601"/>
      <c r="P729" s="601"/>
      <c r="Q729" s="601"/>
      <c r="R729" s="601"/>
      <c r="S729" s="601"/>
      <c r="T729" s="601"/>
      <c r="U729" s="601"/>
      <c r="V729" s="601"/>
      <c r="W729" s="601"/>
      <c r="X729" s="601"/>
      <c r="Y729" s="601"/>
      <c r="Z729" s="601"/>
    </row>
    <row r="730" spans="1:26" ht="14.25" customHeight="1" x14ac:dyDescent="0.2">
      <c r="A730" s="601"/>
      <c r="B730" s="602"/>
      <c r="C730" s="601"/>
      <c r="D730" s="601"/>
      <c r="E730" s="601"/>
      <c r="F730" s="601"/>
      <c r="G730" s="601"/>
      <c r="H730" s="601"/>
      <c r="I730" s="601"/>
      <c r="J730" s="601"/>
      <c r="K730" s="601"/>
      <c r="L730" s="601"/>
      <c r="M730" s="601"/>
      <c r="N730" s="601"/>
      <c r="O730" s="601"/>
      <c r="P730" s="601"/>
      <c r="Q730" s="601"/>
      <c r="R730" s="601"/>
      <c r="S730" s="601"/>
      <c r="T730" s="601"/>
      <c r="U730" s="601"/>
      <c r="V730" s="601"/>
      <c r="W730" s="601"/>
      <c r="X730" s="601"/>
      <c r="Y730" s="601"/>
      <c r="Z730" s="601"/>
    </row>
    <row r="731" spans="1:26" ht="14.25" customHeight="1" x14ac:dyDescent="0.2">
      <c r="A731" s="601"/>
      <c r="B731" s="602"/>
      <c r="C731" s="601"/>
      <c r="D731" s="601"/>
      <c r="E731" s="601"/>
      <c r="F731" s="601"/>
      <c r="G731" s="601"/>
      <c r="H731" s="601"/>
      <c r="I731" s="601"/>
      <c r="J731" s="601"/>
      <c r="K731" s="601"/>
      <c r="L731" s="601"/>
      <c r="M731" s="601"/>
      <c r="N731" s="601"/>
      <c r="O731" s="601"/>
      <c r="P731" s="601"/>
      <c r="Q731" s="601"/>
      <c r="R731" s="601"/>
      <c r="S731" s="601"/>
      <c r="T731" s="601"/>
      <c r="U731" s="601"/>
      <c r="V731" s="601"/>
      <c r="W731" s="601"/>
      <c r="X731" s="601"/>
      <c r="Y731" s="601"/>
      <c r="Z731" s="601"/>
    </row>
    <row r="732" spans="1:26" ht="14.25" customHeight="1" x14ac:dyDescent="0.2">
      <c r="A732" s="601"/>
      <c r="B732" s="602"/>
      <c r="C732" s="601"/>
      <c r="D732" s="601"/>
      <c r="E732" s="601"/>
      <c r="F732" s="601"/>
      <c r="G732" s="601"/>
      <c r="H732" s="601"/>
      <c r="I732" s="601"/>
      <c r="J732" s="601"/>
      <c r="K732" s="601"/>
      <c r="L732" s="601"/>
      <c r="M732" s="601"/>
      <c r="N732" s="601"/>
      <c r="O732" s="601"/>
      <c r="P732" s="601"/>
      <c r="Q732" s="601"/>
      <c r="R732" s="601"/>
      <c r="S732" s="601"/>
      <c r="T732" s="601"/>
      <c r="U732" s="601"/>
      <c r="V732" s="601"/>
      <c r="W732" s="601"/>
      <c r="X732" s="601"/>
      <c r="Y732" s="601"/>
      <c r="Z732" s="601"/>
    </row>
    <row r="733" spans="1:26" ht="14.25" customHeight="1" x14ac:dyDescent="0.2">
      <c r="A733" s="601"/>
      <c r="B733" s="602"/>
      <c r="C733" s="601"/>
      <c r="D733" s="601"/>
      <c r="E733" s="601"/>
      <c r="F733" s="601"/>
      <c r="G733" s="601"/>
      <c r="H733" s="601"/>
      <c r="I733" s="601"/>
      <c r="J733" s="601"/>
      <c r="K733" s="601"/>
      <c r="L733" s="601"/>
      <c r="M733" s="601"/>
      <c r="N733" s="601"/>
      <c r="O733" s="601"/>
      <c r="P733" s="601"/>
      <c r="Q733" s="601"/>
      <c r="R733" s="601"/>
      <c r="S733" s="601"/>
      <c r="T733" s="601"/>
      <c r="U733" s="601"/>
      <c r="V733" s="601"/>
      <c r="W733" s="601"/>
      <c r="X733" s="601"/>
      <c r="Y733" s="601"/>
      <c r="Z733" s="601"/>
    </row>
    <row r="734" spans="1:26" ht="14.25" customHeight="1" x14ac:dyDescent="0.2">
      <c r="A734" s="601"/>
      <c r="B734" s="602"/>
      <c r="C734" s="601"/>
      <c r="D734" s="601"/>
      <c r="E734" s="601"/>
      <c r="F734" s="601"/>
      <c r="G734" s="601"/>
      <c r="H734" s="601"/>
      <c r="I734" s="601"/>
      <c r="J734" s="601"/>
      <c r="K734" s="601"/>
      <c r="L734" s="601"/>
      <c r="M734" s="601"/>
      <c r="N734" s="601"/>
      <c r="O734" s="601"/>
      <c r="P734" s="601"/>
      <c r="Q734" s="601"/>
      <c r="R734" s="601"/>
      <c r="S734" s="601"/>
      <c r="T734" s="601"/>
      <c r="U734" s="601"/>
      <c r="V734" s="601"/>
      <c r="W734" s="601"/>
      <c r="X734" s="601"/>
      <c r="Y734" s="601"/>
      <c r="Z734" s="601"/>
    </row>
    <row r="735" spans="1:26" ht="14.25" customHeight="1" x14ac:dyDescent="0.2">
      <c r="A735" s="601"/>
      <c r="B735" s="602"/>
      <c r="C735" s="601"/>
      <c r="D735" s="601"/>
      <c r="E735" s="601"/>
      <c r="F735" s="601"/>
      <c r="G735" s="601"/>
      <c r="H735" s="601"/>
      <c r="I735" s="601"/>
      <c r="J735" s="601"/>
      <c r="K735" s="601"/>
      <c r="L735" s="601"/>
      <c r="M735" s="601"/>
      <c r="N735" s="601"/>
      <c r="O735" s="601"/>
      <c r="P735" s="601"/>
      <c r="Q735" s="601"/>
      <c r="R735" s="601"/>
      <c r="S735" s="601"/>
      <c r="T735" s="601"/>
      <c r="U735" s="601"/>
      <c r="V735" s="601"/>
      <c r="W735" s="601"/>
      <c r="X735" s="601"/>
      <c r="Y735" s="601"/>
      <c r="Z735" s="601"/>
    </row>
    <row r="736" spans="1:26" ht="14.25" customHeight="1" x14ac:dyDescent="0.2">
      <c r="A736" s="601"/>
      <c r="B736" s="602"/>
      <c r="C736" s="601"/>
      <c r="D736" s="601"/>
      <c r="E736" s="601"/>
      <c r="F736" s="601"/>
      <c r="G736" s="601"/>
      <c r="H736" s="601"/>
      <c r="I736" s="601"/>
      <c r="J736" s="601"/>
      <c r="K736" s="601"/>
      <c r="L736" s="601"/>
      <c r="M736" s="601"/>
      <c r="N736" s="601"/>
      <c r="O736" s="601"/>
      <c r="P736" s="601"/>
      <c r="Q736" s="601"/>
      <c r="R736" s="601"/>
      <c r="S736" s="601"/>
      <c r="T736" s="601"/>
      <c r="U736" s="601"/>
      <c r="V736" s="601"/>
      <c r="W736" s="601"/>
      <c r="X736" s="601"/>
      <c r="Y736" s="601"/>
      <c r="Z736" s="601"/>
    </row>
    <row r="737" spans="1:26" ht="14.25" customHeight="1" x14ac:dyDescent="0.2">
      <c r="A737" s="601"/>
      <c r="B737" s="602"/>
      <c r="C737" s="601"/>
      <c r="D737" s="601"/>
      <c r="E737" s="601"/>
      <c r="F737" s="601"/>
      <c r="G737" s="601"/>
      <c r="H737" s="601"/>
      <c r="I737" s="601"/>
      <c r="J737" s="601"/>
      <c r="K737" s="601"/>
      <c r="L737" s="601"/>
      <c r="M737" s="601"/>
      <c r="N737" s="601"/>
      <c r="O737" s="601"/>
      <c r="P737" s="601"/>
      <c r="Q737" s="601"/>
      <c r="R737" s="601"/>
      <c r="S737" s="601"/>
      <c r="T737" s="601"/>
      <c r="U737" s="601"/>
      <c r="V737" s="601"/>
      <c r="W737" s="601"/>
      <c r="X737" s="601"/>
      <c r="Y737" s="601"/>
      <c r="Z737" s="601"/>
    </row>
    <row r="738" spans="1:26" ht="14.25" customHeight="1" x14ac:dyDescent="0.2">
      <c r="A738" s="601"/>
      <c r="B738" s="602"/>
      <c r="C738" s="601"/>
      <c r="D738" s="601"/>
      <c r="E738" s="601"/>
      <c r="F738" s="601"/>
      <c r="G738" s="601"/>
      <c r="H738" s="601"/>
      <c r="I738" s="601"/>
      <c r="J738" s="601"/>
      <c r="K738" s="601"/>
      <c r="L738" s="601"/>
      <c r="M738" s="601"/>
      <c r="N738" s="601"/>
      <c r="O738" s="601"/>
      <c r="P738" s="601"/>
      <c r="Q738" s="601"/>
      <c r="R738" s="601"/>
      <c r="S738" s="601"/>
      <c r="T738" s="601"/>
      <c r="U738" s="601"/>
      <c r="V738" s="601"/>
      <c r="W738" s="601"/>
      <c r="X738" s="601"/>
      <c r="Y738" s="601"/>
      <c r="Z738" s="601"/>
    </row>
    <row r="739" spans="1:26" ht="14.25" customHeight="1" x14ac:dyDescent="0.2">
      <c r="A739" s="601"/>
      <c r="B739" s="602"/>
      <c r="C739" s="601"/>
      <c r="D739" s="601"/>
      <c r="E739" s="601"/>
      <c r="F739" s="601"/>
      <c r="G739" s="601"/>
      <c r="H739" s="601"/>
      <c r="I739" s="601"/>
      <c r="J739" s="601"/>
      <c r="K739" s="601"/>
      <c r="L739" s="601"/>
      <c r="M739" s="601"/>
      <c r="N739" s="601"/>
      <c r="O739" s="601"/>
      <c r="P739" s="601"/>
      <c r="Q739" s="601"/>
      <c r="R739" s="601"/>
      <c r="S739" s="601"/>
      <c r="T739" s="601"/>
      <c r="U739" s="601"/>
      <c r="V739" s="601"/>
      <c r="W739" s="601"/>
      <c r="X739" s="601"/>
      <c r="Y739" s="601"/>
      <c r="Z739" s="601"/>
    </row>
    <row r="740" spans="1:26" ht="14.25" customHeight="1" x14ac:dyDescent="0.2">
      <c r="A740" s="601"/>
      <c r="B740" s="602"/>
      <c r="C740" s="601"/>
      <c r="D740" s="601"/>
      <c r="E740" s="601"/>
      <c r="F740" s="601"/>
      <c r="G740" s="601"/>
      <c r="H740" s="601"/>
      <c r="I740" s="601"/>
      <c r="J740" s="601"/>
      <c r="K740" s="601"/>
      <c r="L740" s="601"/>
      <c r="M740" s="601"/>
      <c r="N740" s="601"/>
      <c r="O740" s="601"/>
      <c r="P740" s="601"/>
      <c r="Q740" s="601"/>
      <c r="R740" s="601"/>
      <c r="S740" s="601"/>
      <c r="T740" s="601"/>
      <c r="U740" s="601"/>
      <c r="V740" s="601"/>
      <c r="W740" s="601"/>
      <c r="X740" s="601"/>
      <c r="Y740" s="601"/>
      <c r="Z740" s="601"/>
    </row>
    <row r="741" spans="1:26" ht="14.25" customHeight="1" x14ac:dyDescent="0.2">
      <c r="A741" s="601"/>
      <c r="B741" s="602"/>
      <c r="C741" s="601"/>
      <c r="D741" s="601"/>
      <c r="E741" s="601"/>
      <c r="F741" s="601"/>
      <c r="G741" s="601"/>
      <c r="H741" s="601"/>
      <c r="I741" s="601"/>
      <c r="J741" s="601"/>
      <c r="K741" s="601"/>
      <c r="L741" s="601"/>
      <c r="M741" s="601"/>
      <c r="N741" s="601"/>
      <c r="O741" s="601"/>
      <c r="P741" s="601"/>
      <c r="Q741" s="601"/>
      <c r="R741" s="601"/>
      <c r="S741" s="601"/>
      <c r="T741" s="601"/>
      <c r="U741" s="601"/>
      <c r="V741" s="601"/>
      <c r="W741" s="601"/>
      <c r="X741" s="601"/>
      <c r="Y741" s="601"/>
      <c r="Z741" s="601"/>
    </row>
    <row r="742" spans="1:26" ht="14.25" customHeight="1" x14ac:dyDescent="0.2">
      <c r="A742" s="601"/>
      <c r="B742" s="602"/>
      <c r="C742" s="601"/>
      <c r="D742" s="601"/>
      <c r="E742" s="601"/>
      <c r="F742" s="601"/>
      <c r="G742" s="601"/>
      <c r="H742" s="601"/>
      <c r="I742" s="601"/>
      <c r="J742" s="601"/>
      <c r="K742" s="601"/>
      <c r="L742" s="601"/>
      <c r="M742" s="601"/>
      <c r="N742" s="601"/>
      <c r="O742" s="601"/>
      <c r="P742" s="601"/>
      <c r="Q742" s="601"/>
      <c r="R742" s="601"/>
      <c r="S742" s="601"/>
      <c r="T742" s="601"/>
      <c r="U742" s="601"/>
      <c r="V742" s="601"/>
      <c r="W742" s="601"/>
      <c r="X742" s="601"/>
      <c r="Y742" s="601"/>
      <c r="Z742" s="601"/>
    </row>
    <row r="743" spans="1:26" ht="14.25" customHeight="1" x14ac:dyDescent="0.2">
      <c r="A743" s="601"/>
      <c r="B743" s="602"/>
      <c r="C743" s="601"/>
      <c r="D743" s="601"/>
      <c r="E743" s="601"/>
      <c r="F743" s="601"/>
      <c r="G743" s="601"/>
      <c r="H743" s="601"/>
      <c r="I743" s="601"/>
      <c r="J743" s="601"/>
      <c r="K743" s="601"/>
      <c r="L743" s="601"/>
      <c r="M743" s="601"/>
      <c r="N743" s="601"/>
      <c r="O743" s="601"/>
      <c r="P743" s="601"/>
      <c r="Q743" s="601"/>
      <c r="R743" s="601"/>
      <c r="S743" s="601"/>
      <c r="T743" s="601"/>
      <c r="U743" s="601"/>
      <c r="V743" s="601"/>
      <c r="W743" s="601"/>
      <c r="X743" s="601"/>
      <c r="Y743" s="601"/>
      <c r="Z743" s="601"/>
    </row>
    <row r="744" spans="1:26" ht="14.25" customHeight="1" x14ac:dyDescent="0.2">
      <c r="A744" s="601"/>
      <c r="B744" s="602"/>
      <c r="C744" s="601"/>
      <c r="D744" s="601"/>
      <c r="E744" s="601"/>
      <c r="F744" s="601"/>
      <c r="G744" s="601"/>
      <c r="H744" s="601"/>
      <c r="I744" s="601"/>
      <c r="J744" s="601"/>
      <c r="K744" s="601"/>
      <c r="L744" s="601"/>
      <c r="M744" s="601"/>
      <c r="N744" s="601"/>
      <c r="O744" s="601"/>
      <c r="P744" s="601"/>
      <c r="Q744" s="601"/>
      <c r="R744" s="601"/>
      <c r="S744" s="601"/>
      <c r="T744" s="601"/>
      <c r="U744" s="601"/>
      <c r="V744" s="601"/>
      <c r="W744" s="601"/>
      <c r="X744" s="601"/>
      <c r="Y744" s="601"/>
      <c r="Z744" s="601"/>
    </row>
    <row r="745" spans="1:26" ht="14.25" customHeight="1" x14ac:dyDescent="0.2">
      <c r="A745" s="601"/>
      <c r="B745" s="602"/>
      <c r="C745" s="601"/>
      <c r="D745" s="601"/>
      <c r="E745" s="601"/>
      <c r="F745" s="601"/>
      <c r="G745" s="601"/>
      <c r="H745" s="601"/>
      <c r="I745" s="601"/>
      <c r="J745" s="601"/>
      <c r="K745" s="601"/>
      <c r="L745" s="601"/>
      <c r="M745" s="601"/>
      <c r="N745" s="601"/>
      <c r="O745" s="601"/>
      <c r="P745" s="601"/>
      <c r="Q745" s="601"/>
      <c r="R745" s="601"/>
      <c r="S745" s="601"/>
      <c r="T745" s="601"/>
      <c r="U745" s="601"/>
      <c r="V745" s="601"/>
      <c r="W745" s="601"/>
      <c r="X745" s="601"/>
      <c r="Y745" s="601"/>
      <c r="Z745" s="601"/>
    </row>
    <row r="746" spans="1:26" ht="14.25" customHeight="1" x14ac:dyDescent="0.2">
      <c r="A746" s="601"/>
      <c r="B746" s="602"/>
      <c r="C746" s="601"/>
      <c r="D746" s="601"/>
      <c r="E746" s="601"/>
      <c r="F746" s="601"/>
      <c r="G746" s="601"/>
      <c r="H746" s="601"/>
      <c r="I746" s="601"/>
      <c r="J746" s="601"/>
      <c r="K746" s="601"/>
      <c r="L746" s="601"/>
      <c r="M746" s="601"/>
      <c r="N746" s="601"/>
      <c r="O746" s="601"/>
      <c r="P746" s="601"/>
      <c r="Q746" s="601"/>
      <c r="R746" s="601"/>
      <c r="S746" s="601"/>
      <c r="T746" s="601"/>
      <c r="U746" s="601"/>
      <c r="V746" s="601"/>
      <c r="W746" s="601"/>
      <c r="X746" s="601"/>
      <c r="Y746" s="601"/>
      <c r="Z746" s="601"/>
    </row>
    <row r="747" spans="1:26" ht="14.25" customHeight="1" x14ac:dyDescent="0.2">
      <c r="A747" s="601"/>
      <c r="B747" s="602"/>
      <c r="C747" s="601"/>
      <c r="D747" s="601"/>
      <c r="E747" s="601"/>
      <c r="F747" s="601"/>
      <c r="G747" s="601"/>
      <c r="H747" s="601"/>
      <c r="I747" s="601"/>
      <c r="J747" s="601"/>
      <c r="K747" s="601"/>
      <c r="L747" s="601"/>
      <c r="M747" s="601"/>
      <c r="N747" s="601"/>
      <c r="O747" s="601"/>
      <c r="P747" s="601"/>
      <c r="Q747" s="601"/>
      <c r="R747" s="601"/>
      <c r="S747" s="601"/>
      <c r="T747" s="601"/>
      <c r="U747" s="601"/>
      <c r="V747" s="601"/>
      <c r="W747" s="601"/>
      <c r="X747" s="601"/>
      <c r="Y747" s="601"/>
      <c r="Z747" s="601"/>
    </row>
    <row r="748" spans="1:26" ht="14.25" customHeight="1" x14ac:dyDescent="0.2">
      <c r="A748" s="601"/>
      <c r="B748" s="602"/>
      <c r="C748" s="601"/>
      <c r="D748" s="601"/>
      <c r="E748" s="601"/>
      <c r="F748" s="601"/>
      <c r="G748" s="601"/>
      <c r="H748" s="601"/>
      <c r="I748" s="601"/>
      <c r="J748" s="601"/>
      <c r="K748" s="601"/>
      <c r="L748" s="601"/>
      <c r="M748" s="601"/>
      <c r="N748" s="601"/>
      <c r="O748" s="601"/>
      <c r="P748" s="601"/>
      <c r="Q748" s="601"/>
      <c r="R748" s="601"/>
      <c r="S748" s="601"/>
      <c r="T748" s="601"/>
      <c r="U748" s="601"/>
      <c r="V748" s="601"/>
      <c r="W748" s="601"/>
      <c r="X748" s="601"/>
      <c r="Y748" s="601"/>
      <c r="Z748" s="601"/>
    </row>
    <row r="749" spans="1:26" ht="14.25" customHeight="1" x14ac:dyDescent="0.2">
      <c r="A749" s="601"/>
      <c r="B749" s="602"/>
      <c r="C749" s="601"/>
      <c r="D749" s="601"/>
      <c r="E749" s="601"/>
      <c r="F749" s="601"/>
      <c r="G749" s="601"/>
      <c r="H749" s="601"/>
      <c r="I749" s="601"/>
      <c r="J749" s="601"/>
      <c r="K749" s="601"/>
      <c r="L749" s="601"/>
      <c r="M749" s="601"/>
      <c r="N749" s="601"/>
      <c r="O749" s="601"/>
      <c r="P749" s="601"/>
      <c r="Q749" s="601"/>
      <c r="R749" s="601"/>
      <c r="S749" s="601"/>
      <c r="T749" s="601"/>
      <c r="U749" s="601"/>
      <c r="V749" s="601"/>
      <c r="W749" s="601"/>
      <c r="X749" s="601"/>
      <c r="Y749" s="601"/>
      <c r="Z749" s="601"/>
    </row>
    <row r="750" spans="1:26" ht="14.25" customHeight="1" x14ac:dyDescent="0.2">
      <c r="A750" s="601"/>
      <c r="B750" s="602"/>
      <c r="C750" s="601"/>
      <c r="D750" s="601"/>
      <c r="E750" s="601"/>
      <c r="F750" s="601"/>
      <c r="G750" s="601"/>
      <c r="H750" s="601"/>
      <c r="I750" s="601"/>
      <c r="J750" s="601"/>
      <c r="K750" s="601"/>
      <c r="L750" s="601"/>
      <c r="M750" s="601"/>
      <c r="N750" s="601"/>
      <c r="O750" s="601"/>
      <c r="P750" s="601"/>
      <c r="Q750" s="601"/>
      <c r="R750" s="601"/>
      <c r="S750" s="601"/>
      <c r="T750" s="601"/>
      <c r="U750" s="601"/>
      <c r="V750" s="601"/>
      <c r="W750" s="601"/>
      <c r="X750" s="601"/>
      <c r="Y750" s="601"/>
      <c r="Z750" s="601"/>
    </row>
    <row r="751" spans="1:26" ht="14.25" customHeight="1" x14ac:dyDescent="0.2">
      <c r="A751" s="601"/>
      <c r="B751" s="602"/>
      <c r="C751" s="601"/>
      <c r="D751" s="601"/>
      <c r="E751" s="601"/>
      <c r="F751" s="601"/>
      <c r="G751" s="601"/>
      <c r="H751" s="601"/>
      <c r="I751" s="601"/>
      <c r="J751" s="601"/>
      <c r="K751" s="601"/>
      <c r="L751" s="601"/>
      <c r="M751" s="601"/>
      <c r="N751" s="601"/>
      <c r="O751" s="601"/>
      <c r="P751" s="601"/>
      <c r="Q751" s="601"/>
      <c r="R751" s="601"/>
      <c r="S751" s="601"/>
      <c r="T751" s="601"/>
      <c r="U751" s="601"/>
      <c r="V751" s="601"/>
      <c r="W751" s="601"/>
      <c r="X751" s="601"/>
      <c r="Y751" s="601"/>
      <c r="Z751" s="601"/>
    </row>
    <row r="752" spans="1:26" ht="14.25" customHeight="1" x14ac:dyDescent="0.2">
      <c r="A752" s="601"/>
      <c r="B752" s="602"/>
      <c r="C752" s="601"/>
      <c r="D752" s="601"/>
      <c r="E752" s="601"/>
      <c r="F752" s="601"/>
      <c r="G752" s="601"/>
      <c r="H752" s="601"/>
      <c r="I752" s="601"/>
      <c r="J752" s="601"/>
      <c r="K752" s="601"/>
      <c r="L752" s="601"/>
      <c r="M752" s="601"/>
      <c r="N752" s="601"/>
      <c r="O752" s="601"/>
      <c r="P752" s="601"/>
      <c r="Q752" s="601"/>
      <c r="R752" s="601"/>
      <c r="S752" s="601"/>
      <c r="T752" s="601"/>
      <c r="U752" s="601"/>
      <c r="V752" s="601"/>
      <c r="W752" s="601"/>
      <c r="X752" s="601"/>
      <c r="Y752" s="601"/>
      <c r="Z752" s="601"/>
    </row>
    <row r="753" spans="1:26" ht="14.25" customHeight="1" x14ac:dyDescent="0.2">
      <c r="A753" s="601"/>
      <c r="B753" s="602"/>
      <c r="C753" s="601"/>
      <c r="D753" s="601"/>
      <c r="E753" s="601"/>
      <c r="F753" s="601"/>
      <c r="G753" s="601"/>
      <c r="H753" s="601"/>
      <c r="I753" s="601"/>
      <c r="J753" s="601"/>
      <c r="K753" s="601"/>
      <c r="L753" s="601"/>
      <c r="M753" s="601"/>
      <c r="N753" s="601"/>
      <c r="O753" s="601"/>
      <c r="P753" s="601"/>
      <c r="Q753" s="601"/>
      <c r="R753" s="601"/>
      <c r="S753" s="601"/>
      <c r="T753" s="601"/>
      <c r="U753" s="601"/>
      <c r="V753" s="601"/>
      <c r="W753" s="601"/>
      <c r="X753" s="601"/>
      <c r="Y753" s="601"/>
      <c r="Z753" s="601"/>
    </row>
    <row r="754" spans="1:26" ht="14.25" customHeight="1" x14ac:dyDescent="0.2">
      <c r="A754" s="601"/>
      <c r="B754" s="602"/>
      <c r="C754" s="601"/>
      <c r="D754" s="601"/>
      <c r="E754" s="601"/>
      <c r="F754" s="601"/>
      <c r="G754" s="601"/>
      <c r="H754" s="601"/>
      <c r="I754" s="601"/>
      <c r="J754" s="601"/>
      <c r="K754" s="601"/>
      <c r="L754" s="601"/>
      <c r="M754" s="601"/>
      <c r="N754" s="601"/>
      <c r="O754" s="601"/>
      <c r="P754" s="601"/>
      <c r="Q754" s="601"/>
      <c r="R754" s="601"/>
      <c r="S754" s="601"/>
      <c r="T754" s="601"/>
      <c r="U754" s="601"/>
      <c r="V754" s="601"/>
      <c r="W754" s="601"/>
      <c r="X754" s="601"/>
      <c r="Y754" s="601"/>
      <c r="Z754" s="601"/>
    </row>
    <row r="755" spans="1:26" ht="14.25" customHeight="1" x14ac:dyDescent="0.2">
      <c r="A755" s="601"/>
      <c r="B755" s="602"/>
      <c r="C755" s="601"/>
      <c r="D755" s="601"/>
      <c r="E755" s="601"/>
      <c r="F755" s="601"/>
      <c r="G755" s="601"/>
      <c r="H755" s="601"/>
      <c r="I755" s="601"/>
      <c r="J755" s="601"/>
      <c r="K755" s="601"/>
      <c r="L755" s="601"/>
      <c r="M755" s="601"/>
      <c r="N755" s="601"/>
      <c r="O755" s="601"/>
      <c r="P755" s="601"/>
      <c r="Q755" s="601"/>
      <c r="R755" s="601"/>
      <c r="S755" s="601"/>
      <c r="T755" s="601"/>
      <c r="U755" s="601"/>
      <c r="V755" s="601"/>
      <c r="W755" s="601"/>
      <c r="X755" s="601"/>
      <c r="Y755" s="601"/>
      <c r="Z755" s="601"/>
    </row>
    <row r="756" spans="1:26" ht="14.25" customHeight="1" x14ac:dyDescent="0.2">
      <c r="A756" s="601"/>
      <c r="B756" s="602"/>
      <c r="C756" s="601"/>
      <c r="D756" s="601"/>
      <c r="E756" s="601"/>
      <c r="F756" s="601"/>
      <c r="G756" s="601"/>
      <c r="H756" s="601"/>
      <c r="I756" s="601"/>
      <c r="J756" s="601"/>
      <c r="K756" s="601"/>
      <c r="L756" s="601"/>
      <c r="M756" s="601"/>
      <c r="N756" s="601"/>
      <c r="O756" s="601"/>
      <c r="P756" s="601"/>
      <c r="Q756" s="601"/>
      <c r="R756" s="601"/>
      <c r="S756" s="601"/>
      <c r="T756" s="601"/>
      <c r="U756" s="601"/>
      <c r="V756" s="601"/>
      <c r="W756" s="601"/>
      <c r="X756" s="601"/>
      <c r="Y756" s="601"/>
      <c r="Z756" s="601"/>
    </row>
    <row r="757" spans="1:26" ht="14.25" customHeight="1" x14ac:dyDescent="0.2">
      <c r="A757" s="601"/>
      <c r="B757" s="602"/>
      <c r="C757" s="601"/>
      <c r="D757" s="601"/>
      <c r="E757" s="601"/>
      <c r="F757" s="601"/>
      <c r="G757" s="601"/>
      <c r="H757" s="601"/>
      <c r="I757" s="601"/>
      <c r="J757" s="601"/>
      <c r="K757" s="601"/>
      <c r="L757" s="601"/>
      <c r="M757" s="601"/>
      <c r="N757" s="601"/>
      <c r="O757" s="601"/>
      <c r="P757" s="601"/>
      <c r="Q757" s="601"/>
      <c r="R757" s="601"/>
      <c r="S757" s="601"/>
      <c r="T757" s="601"/>
      <c r="U757" s="601"/>
      <c r="V757" s="601"/>
      <c r="W757" s="601"/>
      <c r="X757" s="601"/>
      <c r="Y757" s="601"/>
      <c r="Z757" s="601"/>
    </row>
    <row r="758" spans="1:26" ht="14.25" customHeight="1" x14ac:dyDescent="0.2">
      <c r="A758" s="601"/>
      <c r="B758" s="602"/>
      <c r="C758" s="601"/>
      <c r="D758" s="601"/>
      <c r="E758" s="601"/>
      <c r="F758" s="601"/>
      <c r="G758" s="601"/>
      <c r="H758" s="601"/>
      <c r="I758" s="601"/>
      <c r="J758" s="601"/>
      <c r="K758" s="601"/>
      <c r="L758" s="601"/>
      <c r="M758" s="601"/>
      <c r="N758" s="601"/>
      <c r="O758" s="601"/>
      <c r="P758" s="601"/>
      <c r="Q758" s="601"/>
      <c r="R758" s="601"/>
      <c r="S758" s="601"/>
      <c r="T758" s="601"/>
      <c r="U758" s="601"/>
      <c r="V758" s="601"/>
      <c r="W758" s="601"/>
      <c r="X758" s="601"/>
      <c r="Y758" s="601"/>
      <c r="Z758" s="601"/>
    </row>
    <row r="759" spans="1:26" ht="14.25" customHeight="1" x14ac:dyDescent="0.2">
      <c r="A759" s="601"/>
      <c r="B759" s="602"/>
      <c r="C759" s="601"/>
      <c r="D759" s="601"/>
      <c r="E759" s="601"/>
      <c r="F759" s="601"/>
      <c r="G759" s="601"/>
      <c r="H759" s="601"/>
      <c r="I759" s="601"/>
      <c r="J759" s="601"/>
      <c r="K759" s="601"/>
      <c r="L759" s="601"/>
      <c r="M759" s="601"/>
      <c r="N759" s="601"/>
      <c r="O759" s="601"/>
      <c r="P759" s="601"/>
      <c r="Q759" s="601"/>
      <c r="R759" s="601"/>
      <c r="S759" s="601"/>
      <c r="T759" s="601"/>
      <c r="U759" s="601"/>
      <c r="V759" s="601"/>
      <c r="W759" s="601"/>
      <c r="X759" s="601"/>
      <c r="Y759" s="601"/>
      <c r="Z759" s="601"/>
    </row>
    <row r="760" spans="1:26" ht="14.25" customHeight="1" x14ac:dyDescent="0.2">
      <c r="A760" s="601"/>
      <c r="B760" s="602"/>
      <c r="C760" s="601"/>
      <c r="D760" s="601"/>
      <c r="E760" s="601"/>
      <c r="F760" s="601"/>
      <c r="G760" s="601"/>
      <c r="H760" s="601"/>
      <c r="I760" s="601"/>
      <c r="J760" s="601"/>
      <c r="K760" s="601"/>
      <c r="L760" s="601"/>
      <c r="M760" s="601"/>
      <c r="N760" s="601"/>
      <c r="O760" s="601"/>
      <c r="P760" s="601"/>
      <c r="Q760" s="601"/>
      <c r="R760" s="601"/>
      <c r="S760" s="601"/>
      <c r="T760" s="601"/>
      <c r="U760" s="601"/>
      <c r="V760" s="601"/>
      <c r="W760" s="601"/>
      <c r="X760" s="601"/>
      <c r="Y760" s="601"/>
      <c r="Z760" s="601"/>
    </row>
    <row r="761" spans="1:26" ht="14.25" customHeight="1" x14ac:dyDescent="0.2">
      <c r="A761" s="601"/>
      <c r="B761" s="602"/>
      <c r="C761" s="601"/>
      <c r="D761" s="601"/>
      <c r="E761" s="601"/>
      <c r="F761" s="601"/>
      <c r="G761" s="601"/>
      <c r="H761" s="601"/>
      <c r="I761" s="601"/>
      <c r="J761" s="601"/>
      <c r="K761" s="601"/>
      <c r="L761" s="601"/>
      <c r="M761" s="601"/>
      <c r="N761" s="601"/>
      <c r="O761" s="601"/>
      <c r="P761" s="601"/>
      <c r="Q761" s="601"/>
      <c r="R761" s="601"/>
      <c r="S761" s="601"/>
      <c r="T761" s="601"/>
      <c r="U761" s="601"/>
      <c r="V761" s="601"/>
      <c r="W761" s="601"/>
      <c r="X761" s="601"/>
      <c r="Y761" s="601"/>
      <c r="Z761" s="601"/>
    </row>
    <row r="762" spans="1:26" ht="14.25" customHeight="1" x14ac:dyDescent="0.2">
      <c r="A762" s="601"/>
      <c r="B762" s="602"/>
      <c r="C762" s="601"/>
      <c r="D762" s="601"/>
      <c r="E762" s="601"/>
      <c r="F762" s="601"/>
      <c r="G762" s="601"/>
      <c r="H762" s="601"/>
      <c r="I762" s="601"/>
      <c r="J762" s="601"/>
      <c r="K762" s="601"/>
      <c r="L762" s="601"/>
      <c r="M762" s="601"/>
      <c r="N762" s="601"/>
      <c r="O762" s="601"/>
      <c r="P762" s="601"/>
      <c r="Q762" s="601"/>
      <c r="R762" s="601"/>
      <c r="S762" s="601"/>
      <c r="T762" s="601"/>
      <c r="U762" s="601"/>
      <c r="V762" s="601"/>
      <c r="W762" s="601"/>
      <c r="X762" s="601"/>
      <c r="Y762" s="601"/>
      <c r="Z762" s="601"/>
    </row>
    <row r="763" spans="1:26" ht="14.25" customHeight="1" x14ac:dyDescent="0.2">
      <c r="A763" s="601"/>
      <c r="B763" s="602"/>
      <c r="C763" s="601"/>
      <c r="D763" s="601"/>
      <c r="E763" s="601"/>
      <c r="F763" s="601"/>
      <c r="G763" s="601"/>
      <c r="H763" s="601"/>
      <c r="I763" s="601"/>
      <c r="J763" s="601"/>
      <c r="K763" s="601"/>
      <c r="L763" s="601"/>
      <c r="M763" s="601"/>
      <c r="N763" s="601"/>
      <c r="O763" s="601"/>
      <c r="P763" s="601"/>
      <c r="Q763" s="601"/>
      <c r="R763" s="601"/>
      <c r="S763" s="601"/>
      <c r="T763" s="601"/>
      <c r="U763" s="601"/>
      <c r="V763" s="601"/>
      <c r="W763" s="601"/>
      <c r="X763" s="601"/>
      <c r="Y763" s="601"/>
      <c r="Z763" s="601"/>
    </row>
    <row r="764" spans="1:26" ht="14.25" customHeight="1" x14ac:dyDescent="0.2">
      <c r="A764" s="601"/>
      <c r="B764" s="602"/>
      <c r="C764" s="601"/>
      <c r="D764" s="601"/>
      <c r="E764" s="601"/>
      <c r="F764" s="601"/>
      <c r="G764" s="601"/>
      <c r="H764" s="601"/>
      <c r="I764" s="601"/>
      <c r="J764" s="601"/>
      <c r="K764" s="601"/>
      <c r="L764" s="601"/>
      <c r="M764" s="601"/>
      <c r="N764" s="601"/>
      <c r="O764" s="601"/>
      <c r="P764" s="601"/>
      <c r="Q764" s="601"/>
      <c r="R764" s="601"/>
      <c r="S764" s="601"/>
      <c r="T764" s="601"/>
      <c r="U764" s="601"/>
      <c r="V764" s="601"/>
      <c r="W764" s="601"/>
      <c r="X764" s="601"/>
      <c r="Y764" s="601"/>
      <c r="Z764" s="601"/>
    </row>
    <row r="765" spans="1:26" ht="14.25" customHeight="1" x14ac:dyDescent="0.2">
      <c r="A765" s="601"/>
      <c r="B765" s="602"/>
      <c r="C765" s="601"/>
      <c r="D765" s="601"/>
      <c r="E765" s="601"/>
      <c r="F765" s="601"/>
      <c r="G765" s="601"/>
      <c r="H765" s="601"/>
      <c r="I765" s="601"/>
      <c r="J765" s="601"/>
      <c r="K765" s="601"/>
      <c r="L765" s="601"/>
      <c r="M765" s="601"/>
      <c r="N765" s="601"/>
      <c r="O765" s="601"/>
      <c r="P765" s="601"/>
      <c r="Q765" s="601"/>
      <c r="R765" s="601"/>
      <c r="S765" s="601"/>
      <c r="T765" s="601"/>
      <c r="U765" s="601"/>
      <c r="V765" s="601"/>
      <c r="W765" s="601"/>
      <c r="X765" s="601"/>
      <c r="Y765" s="601"/>
      <c r="Z765" s="601"/>
    </row>
    <row r="766" spans="1:26" ht="14.25" customHeight="1" x14ac:dyDescent="0.2">
      <c r="A766" s="601"/>
      <c r="B766" s="602"/>
      <c r="C766" s="601"/>
      <c r="D766" s="601"/>
      <c r="E766" s="601"/>
      <c r="F766" s="601"/>
      <c r="G766" s="601"/>
      <c r="H766" s="601"/>
      <c r="I766" s="601"/>
      <c r="J766" s="601"/>
      <c r="K766" s="601"/>
      <c r="L766" s="601"/>
      <c r="M766" s="601"/>
      <c r="N766" s="601"/>
      <c r="O766" s="601"/>
      <c r="P766" s="601"/>
      <c r="Q766" s="601"/>
      <c r="R766" s="601"/>
      <c r="S766" s="601"/>
      <c r="T766" s="601"/>
      <c r="U766" s="601"/>
      <c r="V766" s="601"/>
      <c r="W766" s="601"/>
      <c r="X766" s="601"/>
      <c r="Y766" s="601"/>
      <c r="Z766" s="601"/>
    </row>
    <row r="767" spans="1:26" ht="14.25" customHeight="1" x14ac:dyDescent="0.2">
      <c r="A767" s="601"/>
      <c r="B767" s="602"/>
      <c r="C767" s="601"/>
      <c r="D767" s="601"/>
      <c r="E767" s="601"/>
      <c r="F767" s="601"/>
      <c r="G767" s="601"/>
      <c r="H767" s="601"/>
      <c r="I767" s="601"/>
      <c r="J767" s="601"/>
      <c r="K767" s="601"/>
      <c r="L767" s="601"/>
      <c r="M767" s="601"/>
      <c r="N767" s="601"/>
      <c r="O767" s="601"/>
      <c r="P767" s="601"/>
      <c r="Q767" s="601"/>
      <c r="R767" s="601"/>
      <c r="S767" s="601"/>
      <c r="T767" s="601"/>
      <c r="U767" s="601"/>
      <c r="V767" s="601"/>
      <c r="W767" s="601"/>
      <c r="X767" s="601"/>
      <c r="Y767" s="601"/>
      <c r="Z767" s="601"/>
    </row>
    <row r="768" spans="1:26" ht="14.25" customHeight="1" x14ac:dyDescent="0.2">
      <c r="A768" s="601"/>
      <c r="B768" s="602"/>
      <c r="C768" s="601"/>
      <c r="D768" s="601"/>
      <c r="E768" s="601"/>
      <c r="F768" s="601"/>
      <c r="G768" s="601"/>
      <c r="H768" s="601"/>
      <c r="I768" s="601"/>
      <c r="J768" s="601"/>
      <c r="K768" s="601"/>
      <c r="L768" s="601"/>
      <c r="M768" s="601"/>
      <c r="N768" s="601"/>
      <c r="O768" s="601"/>
      <c r="P768" s="601"/>
      <c r="Q768" s="601"/>
      <c r="R768" s="601"/>
      <c r="S768" s="601"/>
      <c r="T768" s="601"/>
      <c r="U768" s="601"/>
      <c r="V768" s="601"/>
      <c r="W768" s="601"/>
      <c r="X768" s="601"/>
      <c r="Y768" s="601"/>
      <c r="Z768" s="601"/>
    </row>
    <row r="769" spans="1:26" ht="14.25" customHeight="1" x14ac:dyDescent="0.2">
      <c r="A769" s="601"/>
      <c r="B769" s="602"/>
      <c r="C769" s="601"/>
      <c r="D769" s="601"/>
      <c r="E769" s="601"/>
      <c r="F769" s="601"/>
      <c r="G769" s="601"/>
      <c r="H769" s="601"/>
      <c r="I769" s="601"/>
      <c r="J769" s="601"/>
      <c r="K769" s="601"/>
      <c r="L769" s="601"/>
      <c r="M769" s="601"/>
      <c r="N769" s="601"/>
      <c r="O769" s="601"/>
      <c r="P769" s="601"/>
      <c r="Q769" s="601"/>
      <c r="R769" s="601"/>
      <c r="S769" s="601"/>
      <c r="T769" s="601"/>
      <c r="U769" s="601"/>
      <c r="V769" s="601"/>
      <c r="W769" s="601"/>
      <c r="X769" s="601"/>
      <c r="Y769" s="601"/>
      <c r="Z769" s="601"/>
    </row>
    <row r="770" spans="1:26" ht="14.25" customHeight="1" x14ac:dyDescent="0.2">
      <c r="A770" s="601"/>
      <c r="B770" s="602"/>
      <c r="C770" s="601"/>
      <c r="D770" s="601"/>
      <c r="E770" s="601"/>
      <c r="F770" s="601"/>
      <c r="G770" s="601"/>
      <c r="H770" s="601"/>
      <c r="I770" s="601"/>
      <c r="J770" s="601"/>
      <c r="K770" s="601"/>
      <c r="L770" s="601"/>
      <c r="M770" s="601"/>
      <c r="N770" s="601"/>
      <c r="O770" s="601"/>
      <c r="P770" s="601"/>
      <c r="Q770" s="601"/>
      <c r="R770" s="601"/>
      <c r="S770" s="601"/>
      <c r="T770" s="601"/>
      <c r="U770" s="601"/>
      <c r="V770" s="601"/>
      <c r="W770" s="601"/>
      <c r="X770" s="601"/>
      <c r="Y770" s="601"/>
      <c r="Z770" s="601"/>
    </row>
    <row r="771" spans="1:26" ht="14.25" customHeight="1" x14ac:dyDescent="0.2">
      <c r="A771" s="601"/>
      <c r="B771" s="602"/>
      <c r="C771" s="601"/>
      <c r="D771" s="601"/>
      <c r="E771" s="601"/>
      <c r="F771" s="601"/>
      <c r="G771" s="601"/>
      <c r="H771" s="601"/>
      <c r="I771" s="601"/>
      <c r="J771" s="601"/>
      <c r="K771" s="601"/>
      <c r="L771" s="601"/>
      <c r="M771" s="601"/>
      <c r="N771" s="601"/>
      <c r="O771" s="601"/>
      <c r="P771" s="601"/>
      <c r="Q771" s="601"/>
      <c r="R771" s="601"/>
      <c r="S771" s="601"/>
      <c r="T771" s="601"/>
      <c r="U771" s="601"/>
      <c r="V771" s="601"/>
      <c r="W771" s="601"/>
      <c r="X771" s="601"/>
      <c r="Y771" s="601"/>
      <c r="Z771" s="601"/>
    </row>
    <row r="772" spans="1:26" ht="14.25" customHeight="1" x14ac:dyDescent="0.2">
      <c r="A772" s="601"/>
      <c r="B772" s="602"/>
      <c r="C772" s="601"/>
      <c r="D772" s="601"/>
      <c r="E772" s="601"/>
      <c r="F772" s="601"/>
      <c r="G772" s="601"/>
      <c r="H772" s="601"/>
      <c r="I772" s="601"/>
      <c r="J772" s="601"/>
      <c r="K772" s="601"/>
      <c r="L772" s="601"/>
      <c r="M772" s="601"/>
      <c r="N772" s="601"/>
      <c r="O772" s="601"/>
      <c r="P772" s="601"/>
      <c r="Q772" s="601"/>
      <c r="R772" s="601"/>
      <c r="S772" s="601"/>
      <c r="T772" s="601"/>
      <c r="U772" s="601"/>
      <c r="V772" s="601"/>
      <c r="W772" s="601"/>
      <c r="X772" s="601"/>
      <c r="Y772" s="601"/>
      <c r="Z772" s="601"/>
    </row>
    <row r="773" spans="1:26" ht="14.25" customHeight="1" x14ac:dyDescent="0.2">
      <c r="A773" s="601"/>
      <c r="B773" s="602"/>
      <c r="C773" s="601"/>
      <c r="D773" s="601"/>
      <c r="E773" s="601"/>
      <c r="F773" s="601"/>
      <c r="G773" s="601"/>
      <c r="H773" s="601"/>
      <c r="I773" s="601"/>
      <c r="J773" s="601"/>
      <c r="K773" s="601"/>
      <c r="L773" s="601"/>
      <c r="M773" s="601"/>
      <c r="N773" s="601"/>
      <c r="O773" s="601"/>
      <c r="P773" s="601"/>
      <c r="Q773" s="601"/>
      <c r="R773" s="601"/>
      <c r="S773" s="601"/>
      <c r="T773" s="601"/>
      <c r="U773" s="601"/>
      <c r="V773" s="601"/>
      <c r="W773" s="601"/>
      <c r="X773" s="601"/>
      <c r="Y773" s="601"/>
      <c r="Z773" s="601"/>
    </row>
    <row r="774" spans="1:26" ht="14.25" customHeight="1" x14ac:dyDescent="0.2">
      <c r="A774" s="601"/>
      <c r="B774" s="602"/>
      <c r="C774" s="601"/>
      <c r="D774" s="601"/>
      <c r="E774" s="601"/>
      <c r="F774" s="601"/>
      <c r="G774" s="601"/>
      <c r="H774" s="601"/>
      <c r="I774" s="601"/>
      <c r="J774" s="601"/>
      <c r="K774" s="601"/>
      <c r="L774" s="601"/>
      <c r="M774" s="601"/>
      <c r="N774" s="601"/>
      <c r="O774" s="601"/>
      <c r="P774" s="601"/>
      <c r="Q774" s="601"/>
      <c r="R774" s="601"/>
      <c r="S774" s="601"/>
      <c r="T774" s="601"/>
      <c r="U774" s="601"/>
      <c r="V774" s="601"/>
      <c r="W774" s="601"/>
      <c r="X774" s="601"/>
      <c r="Y774" s="601"/>
      <c r="Z774" s="601"/>
    </row>
    <row r="775" spans="1:26" ht="14.25" customHeight="1" x14ac:dyDescent="0.2">
      <c r="A775" s="601"/>
      <c r="B775" s="602"/>
      <c r="C775" s="601"/>
      <c r="D775" s="601"/>
      <c r="E775" s="601"/>
      <c r="F775" s="601"/>
      <c r="G775" s="601"/>
      <c r="H775" s="601"/>
      <c r="I775" s="601"/>
      <c r="J775" s="601"/>
      <c r="K775" s="601"/>
      <c r="L775" s="601"/>
      <c r="M775" s="601"/>
      <c r="N775" s="601"/>
      <c r="O775" s="601"/>
      <c r="P775" s="601"/>
      <c r="Q775" s="601"/>
      <c r="R775" s="601"/>
      <c r="S775" s="601"/>
      <c r="T775" s="601"/>
      <c r="U775" s="601"/>
      <c r="V775" s="601"/>
      <c r="W775" s="601"/>
      <c r="X775" s="601"/>
      <c r="Y775" s="601"/>
      <c r="Z775" s="601"/>
    </row>
    <row r="776" spans="1:26" ht="14.25" customHeight="1" x14ac:dyDescent="0.2">
      <c r="A776" s="601"/>
      <c r="B776" s="602"/>
      <c r="C776" s="601"/>
      <c r="D776" s="601"/>
      <c r="E776" s="601"/>
      <c r="F776" s="601"/>
      <c r="G776" s="601"/>
      <c r="H776" s="601"/>
      <c r="I776" s="601"/>
      <c r="J776" s="601"/>
      <c r="K776" s="601"/>
      <c r="L776" s="601"/>
      <c r="M776" s="601"/>
      <c r="N776" s="601"/>
      <c r="O776" s="601"/>
      <c r="P776" s="601"/>
      <c r="Q776" s="601"/>
      <c r="R776" s="601"/>
      <c r="S776" s="601"/>
      <c r="T776" s="601"/>
      <c r="U776" s="601"/>
      <c r="V776" s="601"/>
      <c r="W776" s="601"/>
      <c r="X776" s="601"/>
      <c r="Y776" s="601"/>
      <c r="Z776" s="601"/>
    </row>
    <row r="777" spans="1:26" ht="14.25" customHeight="1" x14ac:dyDescent="0.2">
      <c r="A777" s="601"/>
      <c r="B777" s="602"/>
      <c r="C777" s="601"/>
      <c r="D777" s="601"/>
      <c r="E777" s="601"/>
      <c r="F777" s="601"/>
      <c r="G777" s="601"/>
      <c r="H777" s="601"/>
      <c r="I777" s="601"/>
      <c r="J777" s="601"/>
      <c r="K777" s="601"/>
      <c r="L777" s="601"/>
      <c r="M777" s="601"/>
      <c r="N777" s="601"/>
      <c r="O777" s="601"/>
      <c r="P777" s="601"/>
      <c r="Q777" s="601"/>
      <c r="R777" s="601"/>
      <c r="S777" s="601"/>
      <c r="T777" s="601"/>
      <c r="U777" s="601"/>
      <c r="V777" s="601"/>
      <c r="W777" s="601"/>
      <c r="X777" s="601"/>
      <c r="Y777" s="601"/>
      <c r="Z777" s="601"/>
    </row>
    <row r="778" spans="1:26" ht="14.25" customHeight="1" x14ac:dyDescent="0.2">
      <c r="A778" s="601"/>
      <c r="B778" s="602"/>
      <c r="C778" s="601"/>
      <c r="D778" s="601"/>
      <c r="E778" s="601"/>
      <c r="F778" s="601"/>
      <c r="G778" s="601"/>
      <c r="H778" s="601"/>
      <c r="I778" s="601"/>
      <c r="J778" s="601"/>
      <c r="K778" s="601"/>
      <c r="L778" s="601"/>
      <c r="M778" s="601"/>
      <c r="N778" s="601"/>
      <c r="O778" s="601"/>
      <c r="P778" s="601"/>
      <c r="Q778" s="601"/>
      <c r="R778" s="601"/>
      <c r="S778" s="601"/>
      <c r="T778" s="601"/>
      <c r="U778" s="601"/>
      <c r="V778" s="601"/>
      <c r="W778" s="601"/>
      <c r="X778" s="601"/>
      <c r="Y778" s="601"/>
      <c r="Z778" s="601"/>
    </row>
    <row r="779" spans="1:26" ht="14.25" customHeight="1" x14ac:dyDescent="0.2">
      <c r="A779" s="601"/>
      <c r="B779" s="602"/>
      <c r="C779" s="601"/>
      <c r="D779" s="601"/>
      <c r="E779" s="601"/>
      <c r="F779" s="601"/>
      <c r="G779" s="601"/>
      <c r="H779" s="601"/>
      <c r="I779" s="601"/>
      <c r="J779" s="601"/>
      <c r="K779" s="601"/>
      <c r="L779" s="601"/>
      <c r="M779" s="601"/>
      <c r="N779" s="601"/>
      <c r="O779" s="601"/>
      <c r="P779" s="601"/>
      <c r="Q779" s="601"/>
      <c r="R779" s="601"/>
      <c r="S779" s="601"/>
      <c r="T779" s="601"/>
      <c r="U779" s="601"/>
      <c r="V779" s="601"/>
      <c r="W779" s="601"/>
      <c r="X779" s="601"/>
      <c r="Y779" s="601"/>
      <c r="Z779" s="601"/>
    </row>
    <row r="780" spans="1:26" ht="14.25" customHeight="1" x14ac:dyDescent="0.2">
      <c r="A780" s="601"/>
      <c r="B780" s="602"/>
      <c r="C780" s="601"/>
      <c r="D780" s="601"/>
      <c r="E780" s="601"/>
      <c r="F780" s="601"/>
      <c r="G780" s="601"/>
      <c r="H780" s="601"/>
      <c r="I780" s="601"/>
      <c r="J780" s="601"/>
      <c r="K780" s="601"/>
      <c r="L780" s="601"/>
      <c r="M780" s="601"/>
      <c r="N780" s="601"/>
      <c r="O780" s="601"/>
      <c r="P780" s="601"/>
      <c r="Q780" s="601"/>
      <c r="R780" s="601"/>
      <c r="S780" s="601"/>
      <c r="T780" s="601"/>
      <c r="U780" s="601"/>
      <c r="V780" s="601"/>
      <c r="W780" s="601"/>
      <c r="X780" s="601"/>
      <c r="Y780" s="601"/>
      <c r="Z780" s="601"/>
    </row>
    <row r="781" spans="1:26" ht="14.25" customHeight="1" x14ac:dyDescent="0.2">
      <c r="A781" s="601"/>
      <c r="B781" s="602"/>
      <c r="C781" s="601"/>
      <c r="D781" s="601"/>
      <c r="E781" s="601"/>
      <c r="F781" s="601"/>
      <c r="G781" s="601"/>
      <c r="H781" s="601"/>
      <c r="I781" s="601"/>
      <c r="J781" s="601"/>
      <c r="K781" s="601"/>
      <c r="L781" s="601"/>
      <c r="M781" s="601"/>
      <c r="N781" s="601"/>
      <c r="O781" s="601"/>
      <c r="P781" s="601"/>
      <c r="Q781" s="601"/>
      <c r="R781" s="601"/>
      <c r="S781" s="601"/>
      <c r="T781" s="601"/>
      <c r="U781" s="601"/>
      <c r="V781" s="601"/>
      <c r="W781" s="601"/>
      <c r="X781" s="601"/>
      <c r="Y781" s="601"/>
      <c r="Z781" s="601"/>
    </row>
    <row r="782" spans="1:26" ht="14.25" customHeight="1" x14ac:dyDescent="0.2">
      <c r="A782" s="601"/>
      <c r="B782" s="602"/>
      <c r="C782" s="601"/>
      <c r="D782" s="601"/>
      <c r="E782" s="601"/>
      <c r="F782" s="601"/>
      <c r="G782" s="601"/>
      <c r="H782" s="601"/>
      <c r="I782" s="601"/>
      <c r="J782" s="601"/>
      <c r="K782" s="601"/>
      <c r="L782" s="601"/>
      <c r="M782" s="601"/>
      <c r="N782" s="601"/>
      <c r="O782" s="601"/>
      <c r="P782" s="601"/>
      <c r="Q782" s="601"/>
      <c r="R782" s="601"/>
      <c r="S782" s="601"/>
      <c r="T782" s="601"/>
      <c r="U782" s="601"/>
      <c r="V782" s="601"/>
      <c r="W782" s="601"/>
      <c r="X782" s="601"/>
      <c r="Y782" s="601"/>
      <c r="Z782" s="601"/>
    </row>
    <row r="783" spans="1:26" ht="14.25" customHeight="1" x14ac:dyDescent="0.2">
      <c r="A783" s="601"/>
      <c r="B783" s="602"/>
      <c r="C783" s="601"/>
      <c r="D783" s="601"/>
      <c r="E783" s="601"/>
      <c r="F783" s="601"/>
      <c r="G783" s="601"/>
      <c r="H783" s="601"/>
      <c r="I783" s="601"/>
      <c r="J783" s="601"/>
      <c r="K783" s="601"/>
      <c r="L783" s="601"/>
      <c r="M783" s="601"/>
      <c r="N783" s="601"/>
      <c r="O783" s="601"/>
      <c r="P783" s="601"/>
      <c r="Q783" s="601"/>
      <c r="R783" s="601"/>
      <c r="S783" s="601"/>
      <c r="T783" s="601"/>
      <c r="U783" s="601"/>
      <c r="V783" s="601"/>
      <c r="W783" s="601"/>
      <c r="X783" s="601"/>
      <c r="Y783" s="601"/>
      <c r="Z783" s="601"/>
    </row>
    <row r="784" spans="1:26" ht="14.25" customHeight="1" x14ac:dyDescent="0.2">
      <c r="A784" s="601"/>
      <c r="B784" s="602"/>
      <c r="C784" s="601"/>
      <c r="D784" s="601"/>
      <c r="E784" s="601"/>
      <c r="F784" s="601"/>
      <c r="G784" s="601"/>
      <c r="H784" s="601"/>
      <c r="I784" s="601"/>
      <c r="J784" s="601"/>
      <c r="K784" s="601"/>
      <c r="L784" s="601"/>
      <c r="M784" s="601"/>
      <c r="N784" s="601"/>
      <c r="O784" s="601"/>
      <c r="P784" s="601"/>
      <c r="Q784" s="601"/>
      <c r="R784" s="601"/>
      <c r="S784" s="601"/>
      <c r="T784" s="601"/>
      <c r="U784" s="601"/>
      <c r="V784" s="601"/>
      <c r="W784" s="601"/>
      <c r="X784" s="601"/>
      <c r="Y784" s="601"/>
      <c r="Z784" s="601"/>
    </row>
    <row r="785" spans="1:26" ht="14.25" customHeight="1" x14ac:dyDescent="0.2">
      <c r="A785" s="601"/>
      <c r="B785" s="602"/>
      <c r="C785" s="601"/>
      <c r="D785" s="601"/>
      <c r="E785" s="601"/>
      <c r="F785" s="601"/>
      <c r="G785" s="601"/>
      <c r="H785" s="601"/>
      <c r="I785" s="601"/>
      <c r="J785" s="601"/>
      <c r="K785" s="601"/>
      <c r="L785" s="601"/>
      <c r="M785" s="601"/>
      <c r="N785" s="601"/>
      <c r="O785" s="601"/>
      <c r="P785" s="601"/>
      <c r="Q785" s="601"/>
      <c r="R785" s="601"/>
      <c r="S785" s="601"/>
      <c r="T785" s="601"/>
      <c r="U785" s="601"/>
      <c r="V785" s="601"/>
      <c r="W785" s="601"/>
      <c r="X785" s="601"/>
      <c r="Y785" s="601"/>
      <c r="Z785" s="601"/>
    </row>
    <row r="786" spans="1:26" ht="14.25" customHeight="1" x14ac:dyDescent="0.2">
      <c r="A786" s="601"/>
      <c r="B786" s="602"/>
      <c r="C786" s="601"/>
      <c r="D786" s="601"/>
      <c r="E786" s="601"/>
      <c r="F786" s="601"/>
      <c r="G786" s="601"/>
      <c r="H786" s="601"/>
      <c r="I786" s="601"/>
      <c r="J786" s="601"/>
      <c r="K786" s="601"/>
      <c r="L786" s="601"/>
      <c r="M786" s="601"/>
      <c r="N786" s="601"/>
      <c r="O786" s="601"/>
      <c r="P786" s="601"/>
      <c r="Q786" s="601"/>
      <c r="R786" s="601"/>
      <c r="S786" s="601"/>
      <c r="T786" s="601"/>
      <c r="U786" s="601"/>
      <c r="V786" s="601"/>
      <c r="W786" s="601"/>
      <c r="X786" s="601"/>
      <c r="Y786" s="601"/>
      <c r="Z786" s="601"/>
    </row>
    <row r="787" spans="1:26" ht="14.25" customHeight="1" x14ac:dyDescent="0.2">
      <c r="A787" s="601"/>
      <c r="B787" s="602"/>
      <c r="C787" s="601"/>
      <c r="D787" s="601"/>
      <c r="E787" s="601"/>
      <c r="F787" s="601"/>
      <c r="G787" s="601"/>
      <c r="H787" s="601"/>
      <c r="I787" s="601"/>
      <c r="J787" s="601"/>
      <c r="K787" s="601"/>
      <c r="L787" s="601"/>
      <c r="M787" s="601"/>
      <c r="N787" s="601"/>
      <c r="O787" s="601"/>
      <c r="P787" s="601"/>
      <c r="Q787" s="601"/>
      <c r="R787" s="601"/>
      <c r="S787" s="601"/>
      <c r="T787" s="601"/>
      <c r="U787" s="601"/>
      <c r="V787" s="601"/>
      <c r="W787" s="601"/>
      <c r="X787" s="601"/>
      <c r="Y787" s="601"/>
      <c r="Z787" s="601"/>
    </row>
    <row r="788" spans="1:26" ht="14.25" customHeight="1" x14ac:dyDescent="0.2">
      <c r="A788" s="601"/>
      <c r="B788" s="602"/>
      <c r="C788" s="601"/>
      <c r="D788" s="601"/>
      <c r="E788" s="601"/>
      <c r="F788" s="601"/>
      <c r="G788" s="601"/>
      <c r="H788" s="601"/>
      <c r="I788" s="601"/>
      <c r="J788" s="601"/>
      <c r="K788" s="601"/>
      <c r="L788" s="601"/>
      <c r="M788" s="601"/>
      <c r="N788" s="601"/>
      <c r="O788" s="601"/>
      <c r="P788" s="601"/>
      <c r="Q788" s="601"/>
      <c r="R788" s="601"/>
      <c r="S788" s="601"/>
      <c r="T788" s="601"/>
      <c r="U788" s="601"/>
      <c r="V788" s="601"/>
      <c r="W788" s="601"/>
      <c r="X788" s="601"/>
      <c r="Y788" s="601"/>
      <c r="Z788" s="601"/>
    </row>
    <row r="789" spans="1:26" ht="14.25" customHeight="1" x14ac:dyDescent="0.2">
      <c r="A789" s="601"/>
      <c r="B789" s="602"/>
      <c r="C789" s="601"/>
      <c r="D789" s="601"/>
      <c r="E789" s="601"/>
      <c r="F789" s="601"/>
      <c r="G789" s="601"/>
      <c r="H789" s="601"/>
      <c r="I789" s="601"/>
      <c r="J789" s="601"/>
      <c r="K789" s="601"/>
      <c r="L789" s="601"/>
      <c r="M789" s="601"/>
      <c r="N789" s="601"/>
      <c r="O789" s="601"/>
      <c r="P789" s="601"/>
      <c r="Q789" s="601"/>
      <c r="R789" s="601"/>
      <c r="S789" s="601"/>
      <c r="T789" s="601"/>
      <c r="U789" s="601"/>
      <c r="V789" s="601"/>
      <c r="W789" s="601"/>
      <c r="X789" s="601"/>
      <c r="Y789" s="601"/>
      <c r="Z789" s="601"/>
    </row>
    <row r="790" spans="1:26" ht="14.25" customHeight="1" x14ac:dyDescent="0.2">
      <c r="A790" s="601"/>
      <c r="B790" s="602"/>
      <c r="C790" s="601"/>
      <c r="D790" s="601"/>
      <c r="E790" s="601"/>
      <c r="F790" s="601"/>
      <c r="G790" s="601"/>
      <c r="H790" s="601"/>
      <c r="I790" s="601"/>
      <c r="J790" s="601"/>
      <c r="K790" s="601"/>
      <c r="L790" s="601"/>
      <c r="M790" s="601"/>
      <c r="N790" s="601"/>
      <c r="O790" s="601"/>
      <c r="P790" s="601"/>
      <c r="Q790" s="601"/>
      <c r="R790" s="601"/>
      <c r="S790" s="601"/>
      <c r="T790" s="601"/>
      <c r="U790" s="601"/>
      <c r="V790" s="601"/>
      <c r="W790" s="601"/>
      <c r="X790" s="601"/>
      <c r="Y790" s="601"/>
      <c r="Z790" s="601"/>
    </row>
    <row r="791" spans="1:26" ht="14.25" customHeight="1" x14ac:dyDescent="0.2">
      <c r="A791" s="601"/>
      <c r="B791" s="602"/>
      <c r="C791" s="601"/>
      <c r="D791" s="601"/>
      <c r="E791" s="601"/>
      <c r="F791" s="601"/>
      <c r="G791" s="601"/>
      <c r="H791" s="601"/>
      <c r="I791" s="601"/>
      <c r="J791" s="601"/>
      <c r="K791" s="601"/>
      <c r="L791" s="601"/>
      <c r="M791" s="601"/>
      <c r="N791" s="601"/>
      <c r="O791" s="601"/>
      <c r="P791" s="601"/>
      <c r="Q791" s="601"/>
      <c r="R791" s="601"/>
      <c r="S791" s="601"/>
      <c r="T791" s="601"/>
      <c r="U791" s="601"/>
      <c r="V791" s="601"/>
      <c r="W791" s="601"/>
      <c r="X791" s="601"/>
      <c r="Y791" s="601"/>
      <c r="Z791" s="601"/>
    </row>
    <row r="792" spans="1:26" ht="14.25" customHeight="1" x14ac:dyDescent="0.2">
      <c r="A792" s="601"/>
      <c r="B792" s="602"/>
      <c r="C792" s="601"/>
      <c r="D792" s="601"/>
      <c r="E792" s="601"/>
      <c r="F792" s="601"/>
      <c r="G792" s="601"/>
      <c r="H792" s="601"/>
      <c r="I792" s="601"/>
      <c r="J792" s="601"/>
      <c r="K792" s="601"/>
      <c r="L792" s="601"/>
      <c r="M792" s="601"/>
      <c r="N792" s="601"/>
      <c r="O792" s="601"/>
      <c r="P792" s="601"/>
      <c r="Q792" s="601"/>
      <c r="R792" s="601"/>
      <c r="S792" s="601"/>
      <c r="T792" s="601"/>
      <c r="U792" s="601"/>
      <c r="V792" s="601"/>
      <c r="W792" s="601"/>
      <c r="X792" s="601"/>
      <c r="Y792" s="601"/>
      <c r="Z792" s="601"/>
    </row>
    <row r="793" spans="1:26" ht="14.25" customHeight="1" x14ac:dyDescent="0.2">
      <c r="A793" s="601"/>
      <c r="B793" s="602"/>
      <c r="C793" s="601"/>
      <c r="D793" s="601"/>
      <c r="E793" s="601"/>
      <c r="F793" s="601"/>
      <c r="G793" s="601"/>
      <c r="H793" s="601"/>
      <c r="I793" s="601"/>
      <c r="J793" s="601"/>
      <c r="K793" s="601"/>
      <c r="L793" s="601"/>
      <c r="M793" s="601"/>
      <c r="N793" s="601"/>
      <c r="O793" s="601"/>
      <c r="P793" s="601"/>
      <c r="Q793" s="601"/>
      <c r="R793" s="601"/>
      <c r="S793" s="601"/>
      <c r="T793" s="601"/>
      <c r="U793" s="601"/>
      <c r="V793" s="601"/>
      <c r="W793" s="601"/>
      <c r="X793" s="601"/>
      <c r="Y793" s="601"/>
      <c r="Z793" s="601"/>
    </row>
    <row r="794" spans="1:26" ht="14.25" customHeight="1" x14ac:dyDescent="0.2">
      <c r="A794" s="601"/>
      <c r="B794" s="602"/>
      <c r="C794" s="601"/>
      <c r="D794" s="601"/>
      <c r="E794" s="601"/>
      <c r="F794" s="601"/>
      <c r="G794" s="601"/>
      <c r="H794" s="601"/>
      <c r="I794" s="601"/>
      <c r="J794" s="601"/>
      <c r="K794" s="601"/>
      <c r="L794" s="601"/>
      <c r="M794" s="601"/>
      <c r="N794" s="601"/>
      <c r="O794" s="601"/>
      <c r="P794" s="601"/>
      <c r="Q794" s="601"/>
      <c r="R794" s="601"/>
      <c r="S794" s="601"/>
      <c r="T794" s="601"/>
      <c r="U794" s="601"/>
      <c r="V794" s="601"/>
      <c r="W794" s="601"/>
      <c r="X794" s="601"/>
      <c r="Y794" s="601"/>
      <c r="Z794" s="601"/>
    </row>
    <row r="795" spans="1:26" ht="14.25" customHeight="1" x14ac:dyDescent="0.2">
      <c r="A795" s="601"/>
      <c r="B795" s="602"/>
      <c r="C795" s="601"/>
      <c r="D795" s="601"/>
      <c r="E795" s="601"/>
      <c r="F795" s="601"/>
      <c r="G795" s="601"/>
      <c r="H795" s="601"/>
      <c r="I795" s="601"/>
      <c r="J795" s="601"/>
      <c r="K795" s="601"/>
      <c r="L795" s="601"/>
      <c r="M795" s="601"/>
      <c r="N795" s="601"/>
      <c r="O795" s="601"/>
      <c r="P795" s="601"/>
      <c r="Q795" s="601"/>
      <c r="R795" s="601"/>
      <c r="S795" s="601"/>
      <c r="T795" s="601"/>
      <c r="U795" s="601"/>
      <c r="V795" s="601"/>
      <c r="W795" s="601"/>
      <c r="X795" s="601"/>
      <c r="Y795" s="601"/>
      <c r="Z795" s="601"/>
    </row>
    <row r="796" spans="1:26" ht="14.25" customHeight="1" x14ac:dyDescent="0.2">
      <c r="A796" s="601"/>
      <c r="B796" s="602"/>
      <c r="C796" s="601"/>
      <c r="D796" s="601"/>
      <c r="E796" s="601"/>
      <c r="F796" s="601"/>
      <c r="G796" s="601"/>
      <c r="H796" s="601"/>
      <c r="I796" s="601"/>
      <c r="J796" s="601"/>
      <c r="K796" s="601"/>
      <c r="L796" s="601"/>
      <c r="M796" s="601"/>
      <c r="N796" s="601"/>
      <c r="O796" s="601"/>
      <c r="P796" s="601"/>
      <c r="Q796" s="601"/>
      <c r="R796" s="601"/>
      <c r="S796" s="601"/>
      <c r="T796" s="601"/>
      <c r="U796" s="601"/>
      <c r="V796" s="601"/>
      <c r="W796" s="601"/>
      <c r="X796" s="601"/>
      <c r="Y796" s="601"/>
      <c r="Z796" s="601"/>
    </row>
    <row r="797" spans="1:26" ht="14.25" customHeight="1" x14ac:dyDescent="0.2">
      <c r="A797" s="601"/>
      <c r="B797" s="602"/>
      <c r="C797" s="601"/>
      <c r="D797" s="601"/>
      <c r="E797" s="601"/>
      <c r="F797" s="601"/>
      <c r="G797" s="601"/>
      <c r="H797" s="601"/>
      <c r="I797" s="601"/>
      <c r="J797" s="601"/>
      <c r="K797" s="601"/>
      <c r="L797" s="601"/>
      <c r="M797" s="601"/>
      <c r="N797" s="601"/>
      <c r="O797" s="601"/>
      <c r="P797" s="601"/>
      <c r="Q797" s="601"/>
      <c r="R797" s="601"/>
      <c r="S797" s="601"/>
      <c r="T797" s="601"/>
      <c r="U797" s="601"/>
      <c r="V797" s="601"/>
      <c r="W797" s="601"/>
      <c r="X797" s="601"/>
      <c r="Y797" s="601"/>
      <c r="Z797" s="601"/>
    </row>
    <row r="798" spans="1:26" ht="14.25" customHeight="1" x14ac:dyDescent="0.2">
      <c r="A798" s="601"/>
      <c r="B798" s="602"/>
      <c r="C798" s="601"/>
      <c r="D798" s="601"/>
      <c r="E798" s="601"/>
      <c r="F798" s="601"/>
      <c r="G798" s="601"/>
      <c r="H798" s="601"/>
      <c r="I798" s="601"/>
      <c r="J798" s="601"/>
      <c r="K798" s="601"/>
      <c r="L798" s="601"/>
      <c r="M798" s="601"/>
      <c r="N798" s="601"/>
      <c r="O798" s="601"/>
      <c r="P798" s="601"/>
      <c r="Q798" s="601"/>
      <c r="R798" s="601"/>
      <c r="S798" s="601"/>
      <c r="T798" s="601"/>
      <c r="U798" s="601"/>
      <c r="V798" s="601"/>
      <c r="W798" s="601"/>
      <c r="X798" s="601"/>
      <c r="Y798" s="601"/>
      <c r="Z798" s="601"/>
    </row>
    <row r="799" spans="1:26" ht="14.25" customHeight="1" x14ac:dyDescent="0.2">
      <c r="A799" s="601"/>
      <c r="B799" s="602"/>
      <c r="C799" s="601"/>
      <c r="D799" s="601"/>
      <c r="E799" s="601"/>
      <c r="F799" s="601"/>
      <c r="G799" s="601"/>
      <c r="H799" s="601"/>
      <c r="I799" s="601"/>
      <c r="J799" s="601"/>
      <c r="K799" s="601"/>
      <c r="L799" s="601"/>
      <c r="M799" s="601"/>
      <c r="N799" s="601"/>
      <c r="O799" s="601"/>
      <c r="P799" s="601"/>
      <c r="Q799" s="601"/>
      <c r="R799" s="601"/>
      <c r="S799" s="601"/>
      <c r="T799" s="601"/>
      <c r="U799" s="601"/>
      <c r="V799" s="601"/>
      <c r="W799" s="601"/>
      <c r="X799" s="601"/>
      <c r="Y799" s="601"/>
      <c r="Z799" s="601"/>
    </row>
    <row r="800" spans="1:26" ht="14.25" customHeight="1" x14ac:dyDescent="0.2">
      <c r="A800" s="601"/>
      <c r="B800" s="602"/>
      <c r="C800" s="601"/>
      <c r="D800" s="601"/>
      <c r="E800" s="601"/>
      <c r="F800" s="601"/>
      <c r="G800" s="601"/>
      <c r="H800" s="601"/>
      <c r="I800" s="601"/>
      <c r="J800" s="601"/>
      <c r="K800" s="601"/>
      <c r="L800" s="601"/>
      <c r="M800" s="601"/>
      <c r="N800" s="601"/>
      <c r="O800" s="601"/>
      <c r="P800" s="601"/>
      <c r="Q800" s="601"/>
      <c r="R800" s="601"/>
      <c r="S800" s="601"/>
      <c r="T800" s="601"/>
      <c r="U800" s="601"/>
      <c r="V800" s="601"/>
      <c r="W800" s="601"/>
      <c r="X800" s="601"/>
      <c r="Y800" s="601"/>
      <c r="Z800" s="601"/>
    </row>
    <row r="801" spans="1:26" ht="14.25" customHeight="1" x14ac:dyDescent="0.2">
      <c r="A801" s="601"/>
      <c r="B801" s="602"/>
      <c r="C801" s="601"/>
      <c r="D801" s="601"/>
      <c r="E801" s="601"/>
      <c r="F801" s="601"/>
      <c r="G801" s="601"/>
      <c r="H801" s="601"/>
      <c r="I801" s="601"/>
      <c r="J801" s="601"/>
      <c r="K801" s="601"/>
      <c r="L801" s="601"/>
      <c r="M801" s="601"/>
      <c r="N801" s="601"/>
      <c r="O801" s="601"/>
      <c r="P801" s="601"/>
      <c r="Q801" s="601"/>
      <c r="R801" s="601"/>
      <c r="S801" s="601"/>
      <c r="T801" s="601"/>
      <c r="U801" s="601"/>
      <c r="V801" s="601"/>
      <c r="W801" s="601"/>
      <c r="X801" s="601"/>
      <c r="Y801" s="601"/>
      <c r="Z801" s="601"/>
    </row>
    <row r="802" spans="1:26" ht="14.25" customHeight="1" x14ac:dyDescent="0.2">
      <c r="A802" s="601"/>
      <c r="B802" s="602"/>
      <c r="C802" s="601"/>
      <c r="D802" s="601"/>
      <c r="E802" s="601"/>
      <c r="F802" s="601"/>
      <c r="G802" s="601"/>
      <c r="H802" s="601"/>
      <c r="I802" s="601"/>
      <c r="J802" s="601"/>
      <c r="K802" s="601"/>
      <c r="L802" s="601"/>
      <c r="M802" s="601"/>
      <c r="N802" s="601"/>
      <c r="O802" s="601"/>
      <c r="P802" s="601"/>
      <c r="Q802" s="601"/>
      <c r="R802" s="601"/>
      <c r="S802" s="601"/>
      <c r="T802" s="601"/>
      <c r="U802" s="601"/>
      <c r="V802" s="601"/>
      <c r="W802" s="601"/>
      <c r="X802" s="601"/>
      <c r="Y802" s="601"/>
      <c r="Z802" s="601"/>
    </row>
    <row r="803" spans="1:26" ht="14.25" customHeight="1" x14ac:dyDescent="0.2">
      <c r="A803" s="601"/>
      <c r="B803" s="602"/>
      <c r="C803" s="601"/>
      <c r="D803" s="601"/>
      <c r="E803" s="601"/>
      <c r="F803" s="601"/>
      <c r="G803" s="601"/>
      <c r="H803" s="601"/>
      <c r="I803" s="601"/>
      <c r="J803" s="601"/>
      <c r="K803" s="601"/>
      <c r="L803" s="601"/>
      <c r="M803" s="601"/>
      <c r="N803" s="601"/>
      <c r="O803" s="601"/>
      <c r="P803" s="601"/>
      <c r="Q803" s="601"/>
      <c r="R803" s="601"/>
      <c r="S803" s="601"/>
      <c r="T803" s="601"/>
      <c r="U803" s="601"/>
      <c r="V803" s="601"/>
      <c r="W803" s="601"/>
      <c r="X803" s="601"/>
      <c r="Y803" s="601"/>
      <c r="Z803" s="601"/>
    </row>
    <row r="804" spans="1:26" ht="14.25" customHeight="1" x14ac:dyDescent="0.2">
      <c r="A804" s="601"/>
      <c r="B804" s="602"/>
      <c r="C804" s="601"/>
      <c r="D804" s="601"/>
      <c r="E804" s="601"/>
      <c r="F804" s="601"/>
      <c r="G804" s="601"/>
      <c r="H804" s="601"/>
      <c r="I804" s="601"/>
      <c r="J804" s="601"/>
      <c r="K804" s="601"/>
      <c r="L804" s="601"/>
      <c r="M804" s="601"/>
      <c r="N804" s="601"/>
      <c r="O804" s="601"/>
      <c r="P804" s="601"/>
      <c r="Q804" s="601"/>
      <c r="R804" s="601"/>
      <c r="S804" s="601"/>
      <c r="T804" s="601"/>
      <c r="U804" s="601"/>
      <c r="V804" s="601"/>
      <c r="W804" s="601"/>
      <c r="X804" s="601"/>
      <c r="Y804" s="601"/>
      <c r="Z804" s="601"/>
    </row>
    <row r="805" spans="1:26" ht="14.25" customHeight="1" x14ac:dyDescent="0.2">
      <c r="A805" s="601"/>
      <c r="B805" s="602"/>
      <c r="C805" s="601"/>
      <c r="D805" s="601"/>
      <c r="E805" s="601"/>
      <c r="F805" s="601"/>
      <c r="G805" s="601"/>
      <c r="H805" s="601"/>
      <c r="I805" s="601"/>
      <c r="J805" s="601"/>
      <c r="K805" s="601"/>
      <c r="L805" s="601"/>
      <c r="M805" s="601"/>
      <c r="N805" s="601"/>
      <c r="O805" s="601"/>
      <c r="P805" s="601"/>
      <c r="Q805" s="601"/>
      <c r="R805" s="601"/>
      <c r="S805" s="601"/>
      <c r="T805" s="601"/>
      <c r="U805" s="601"/>
      <c r="V805" s="601"/>
      <c r="W805" s="601"/>
      <c r="X805" s="601"/>
      <c r="Y805" s="601"/>
      <c r="Z805" s="601"/>
    </row>
    <row r="806" spans="1:26" ht="14.25" customHeight="1" x14ac:dyDescent="0.2">
      <c r="A806" s="601"/>
      <c r="B806" s="602"/>
      <c r="C806" s="601"/>
      <c r="D806" s="601"/>
      <c r="E806" s="601"/>
      <c r="F806" s="601"/>
      <c r="G806" s="601"/>
      <c r="H806" s="601"/>
      <c r="I806" s="601"/>
      <c r="J806" s="601"/>
      <c r="K806" s="601"/>
      <c r="L806" s="601"/>
      <c r="M806" s="601"/>
      <c r="N806" s="601"/>
      <c r="O806" s="601"/>
      <c r="P806" s="601"/>
      <c r="Q806" s="601"/>
      <c r="R806" s="601"/>
      <c r="S806" s="601"/>
      <c r="T806" s="601"/>
      <c r="U806" s="601"/>
      <c r="V806" s="601"/>
      <c r="W806" s="601"/>
      <c r="X806" s="601"/>
      <c r="Y806" s="601"/>
      <c r="Z806" s="601"/>
    </row>
    <row r="807" spans="1:26" ht="14.25" customHeight="1" x14ac:dyDescent="0.2">
      <c r="A807" s="601"/>
      <c r="B807" s="602"/>
      <c r="C807" s="601"/>
      <c r="D807" s="601"/>
      <c r="E807" s="601"/>
      <c r="F807" s="601"/>
      <c r="G807" s="601"/>
      <c r="H807" s="601"/>
      <c r="I807" s="601"/>
      <c r="J807" s="601"/>
      <c r="K807" s="601"/>
      <c r="L807" s="601"/>
      <c r="M807" s="601"/>
      <c r="N807" s="601"/>
      <c r="O807" s="601"/>
      <c r="P807" s="601"/>
      <c r="Q807" s="601"/>
      <c r="R807" s="601"/>
      <c r="S807" s="601"/>
      <c r="T807" s="601"/>
      <c r="U807" s="601"/>
      <c r="V807" s="601"/>
      <c r="W807" s="601"/>
      <c r="X807" s="601"/>
      <c r="Y807" s="601"/>
      <c r="Z807" s="601"/>
    </row>
    <row r="808" spans="1:26" ht="14.25" customHeight="1" x14ac:dyDescent="0.2">
      <c r="A808" s="601"/>
      <c r="B808" s="602"/>
      <c r="C808" s="601"/>
      <c r="D808" s="601"/>
      <c r="E808" s="601"/>
      <c r="F808" s="601"/>
      <c r="G808" s="601"/>
      <c r="H808" s="601"/>
      <c r="I808" s="601"/>
      <c r="J808" s="601"/>
      <c r="K808" s="601"/>
      <c r="L808" s="601"/>
      <c r="M808" s="601"/>
      <c r="N808" s="601"/>
      <c r="O808" s="601"/>
      <c r="P808" s="601"/>
      <c r="Q808" s="601"/>
      <c r="R808" s="601"/>
      <c r="S808" s="601"/>
      <c r="T808" s="601"/>
      <c r="U808" s="601"/>
      <c r="V808" s="601"/>
      <c r="W808" s="601"/>
      <c r="X808" s="601"/>
      <c r="Y808" s="601"/>
      <c r="Z808" s="601"/>
    </row>
    <row r="809" spans="1:26" ht="14.25" customHeight="1" x14ac:dyDescent="0.2">
      <c r="A809" s="601"/>
      <c r="B809" s="602"/>
      <c r="C809" s="601"/>
      <c r="D809" s="601"/>
      <c r="E809" s="601"/>
      <c r="F809" s="601"/>
      <c r="G809" s="601"/>
      <c r="H809" s="601"/>
      <c r="I809" s="601"/>
      <c r="J809" s="601"/>
      <c r="K809" s="601"/>
      <c r="L809" s="601"/>
      <c r="M809" s="601"/>
      <c r="N809" s="601"/>
      <c r="O809" s="601"/>
      <c r="P809" s="601"/>
      <c r="Q809" s="601"/>
      <c r="R809" s="601"/>
      <c r="S809" s="601"/>
      <c r="T809" s="601"/>
      <c r="U809" s="601"/>
      <c r="V809" s="601"/>
      <c r="W809" s="601"/>
      <c r="X809" s="601"/>
      <c r="Y809" s="601"/>
      <c r="Z809" s="601"/>
    </row>
    <row r="810" spans="1:26" ht="14.25" customHeight="1" x14ac:dyDescent="0.2">
      <c r="A810" s="601"/>
      <c r="B810" s="602"/>
      <c r="C810" s="601"/>
      <c r="D810" s="601"/>
      <c r="E810" s="601"/>
      <c r="F810" s="601"/>
      <c r="G810" s="601"/>
      <c r="H810" s="601"/>
      <c r="I810" s="601"/>
      <c r="J810" s="601"/>
      <c r="K810" s="601"/>
      <c r="L810" s="601"/>
      <c r="M810" s="601"/>
      <c r="N810" s="601"/>
      <c r="O810" s="601"/>
      <c r="P810" s="601"/>
      <c r="Q810" s="601"/>
      <c r="R810" s="601"/>
      <c r="S810" s="601"/>
      <c r="T810" s="601"/>
      <c r="U810" s="601"/>
      <c r="V810" s="601"/>
      <c r="W810" s="601"/>
      <c r="X810" s="601"/>
      <c r="Y810" s="601"/>
      <c r="Z810" s="601"/>
    </row>
    <row r="811" spans="1:26" ht="14.25" customHeight="1" x14ac:dyDescent="0.2">
      <c r="A811" s="601"/>
      <c r="B811" s="602"/>
      <c r="C811" s="601"/>
      <c r="D811" s="601"/>
      <c r="E811" s="601"/>
      <c r="F811" s="601"/>
      <c r="G811" s="601"/>
      <c r="H811" s="601"/>
      <c r="I811" s="601"/>
      <c r="J811" s="601"/>
      <c r="K811" s="601"/>
      <c r="L811" s="601"/>
      <c r="M811" s="601"/>
      <c r="N811" s="601"/>
      <c r="O811" s="601"/>
      <c r="P811" s="601"/>
      <c r="Q811" s="601"/>
      <c r="R811" s="601"/>
      <c r="S811" s="601"/>
      <c r="T811" s="601"/>
      <c r="U811" s="601"/>
      <c r="V811" s="601"/>
      <c r="W811" s="601"/>
      <c r="X811" s="601"/>
      <c r="Y811" s="601"/>
      <c r="Z811" s="601"/>
    </row>
    <row r="812" spans="1:26" ht="14.25" customHeight="1" x14ac:dyDescent="0.2">
      <c r="A812" s="601"/>
      <c r="B812" s="602"/>
      <c r="C812" s="601"/>
      <c r="D812" s="601"/>
      <c r="E812" s="601"/>
      <c r="F812" s="601"/>
      <c r="G812" s="601"/>
      <c r="H812" s="601"/>
      <c r="I812" s="601"/>
      <c r="J812" s="601"/>
      <c r="K812" s="601"/>
      <c r="L812" s="601"/>
      <c r="M812" s="601"/>
      <c r="N812" s="601"/>
      <c r="O812" s="601"/>
      <c r="P812" s="601"/>
      <c r="Q812" s="601"/>
      <c r="R812" s="601"/>
      <c r="S812" s="601"/>
      <c r="T812" s="601"/>
      <c r="U812" s="601"/>
      <c r="V812" s="601"/>
      <c r="W812" s="601"/>
      <c r="X812" s="601"/>
      <c r="Y812" s="601"/>
      <c r="Z812" s="601"/>
    </row>
    <row r="813" spans="1:26" ht="14.25" customHeight="1" x14ac:dyDescent="0.2">
      <c r="A813" s="601"/>
      <c r="B813" s="602"/>
      <c r="C813" s="601"/>
      <c r="D813" s="601"/>
      <c r="E813" s="601"/>
      <c r="F813" s="601"/>
      <c r="G813" s="601"/>
      <c r="H813" s="601"/>
      <c r="I813" s="601"/>
      <c r="J813" s="601"/>
      <c r="K813" s="601"/>
      <c r="L813" s="601"/>
      <c r="M813" s="601"/>
      <c r="N813" s="601"/>
      <c r="O813" s="601"/>
      <c r="P813" s="601"/>
      <c r="Q813" s="601"/>
      <c r="R813" s="601"/>
      <c r="S813" s="601"/>
      <c r="T813" s="601"/>
      <c r="U813" s="601"/>
      <c r="V813" s="601"/>
      <c r="W813" s="601"/>
      <c r="X813" s="601"/>
      <c r="Y813" s="601"/>
      <c r="Z813" s="601"/>
    </row>
    <row r="814" spans="1:26" ht="14.25" customHeight="1" x14ac:dyDescent="0.2">
      <c r="A814" s="601"/>
      <c r="B814" s="602"/>
      <c r="C814" s="601"/>
      <c r="D814" s="601"/>
      <c r="E814" s="601"/>
      <c r="F814" s="601"/>
      <c r="G814" s="601"/>
      <c r="H814" s="601"/>
      <c r="I814" s="601"/>
      <c r="J814" s="601"/>
      <c r="K814" s="601"/>
      <c r="L814" s="601"/>
      <c r="M814" s="601"/>
      <c r="N814" s="601"/>
      <c r="O814" s="601"/>
      <c r="P814" s="601"/>
      <c r="Q814" s="601"/>
      <c r="R814" s="601"/>
      <c r="S814" s="601"/>
      <c r="T814" s="601"/>
      <c r="U814" s="601"/>
      <c r="V814" s="601"/>
      <c r="W814" s="601"/>
      <c r="X814" s="601"/>
      <c r="Y814" s="601"/>
      <c r="Z814" s="601"/>
    </row>
    <row r="815" spans="1:26" ht="14.25" customHeight="1" x14ac:dyDescent="0.2">
      <c r="A815" s="601"/>
      <c r="B815" s="602"/>
      <c r="C815" s="601"/>
      <c r="D815" s="601"/>
      <c r="E815" s="601"/>
      <c r="F815" s="601"/>
      <c r="G815" s="601"/>
      <c r="H815" s="601"/>
      <c r="I815" s="601"/>
      <c r="J815" s="601"/>
      <c r="K815" s="601"/>
      <c r="L815" s="601"/>
      <c r="M815" s="601"/>
      <c r="N815" s="601"/>
      <c r="O815" s="601"/>
      <c r="P815" s="601"/>
      <c r="Q815" s="601"/>
      <c r="R815" s="601"/>
      <c r="S815" s="601"/>
      <c r="T815" s="601"/>
      <c r="U815" s="601"/>
      <c r="V815" s="601"/>
      <c r="W815" s="601"/>
      <c r="X815" s="601"/>
      <c r="Y815" s="601"/>
      <c r="Z815" s="601"/>
    </row>
    <row r="816" spans="1:26" ht="14.25" customHeight="1" x14ac:dyDescent="0.2">
      <c r="A816" s="601"/>
      <c r="B816" s="602"/>
      <c r="C816" s="601"/>
      <c r="D816" s="601"/>
      <c r="E816" s="601"/>
      <c r="F816" s="601"/>
      <c r="G816" s="601"/>
      <c r="H816" s="601"/>
      <c r="I816" s="601"/>
      <c r="J816" s="601"/>
      <c r="K816" s="601"/>
      <c r="L816" s="601"/>
      <c r="M816" s="601"/>
      <c r="N816" s="601"/>
      <c r="O816" s="601"/>
      <c r="P816" s="601"/>
      <c r="Q816" s="601"/>
      <c r="R816" s="601"/>
      <c r="S816" s="601"/>
      <c r="T816" s="601"/>
      <c r="U816" s="601"/>
      <c r="V816" s="601"/>
      <c r="W816" s="601"/>
      <c r="X816" s="601"/>
      <c r="Y816" s="601"/>
      <c r="Z816" s="601"/>
    </row>
    <row r="817" spans="1:26" ht="14.25" customHeight="1" x14ac:dyDescent="0.2">
      <c r="A817" s="601"/>
      <c r="B817" s="602"/>
      <c r="C817" s="601"/>
      <c r="D817" s="601"/>
      <c r="E817" s="601"/>
      <c r="F817" s="601"/>
      <c r="G817" s="601"/>
      <c r="H817" s="601"/>
      <c r="I817" s="601"/>
      <c r="J817" s="601"/>
      <c r="K817" s="601"/>
      <c r="L817" s="601"/>
      <c r="M817" s="601"/>
      <c r="N817" s="601"/>
      <c r="O817" s="601"/>
      <c r="P817" s="601"/>
      <c r="Q817" s="601"/>
      <c r="R817" s="601"/>
      <c r="S817" s="601"/>
      <c r="T817" s="601"/>
      <c r="U817" s="601"/>
      <c r="V817" s="601"/>
      <c r="W817" s="601"/>
      <c r="X817" s="601"/>
      <c r="Y817" s="601"/>
      <c r="Z817" s="601"/>
    </row>
    <row r="818" spans="1:26" ht="14.25" customHeight="1" x14ac:dyDescent="0.2">
      <c r="A818" s="601"/>
      <c r="B818" s="602"/>
      <c r="C818" s="601"/>
      <c r="D818" s="601"/>
      <c r="E818" s="601"/>
      <c r="F818" s="601"/>
      <c r="G818" s="601"/>
      <c r="H818" s="601"/>
      <c r="I818" s="601"/>
      <c r="J818" s="601"/>
      <c r="K818" s="601"/>
      <c r="L818" s="601"/>
      <c r="M818" s="601"/>
      <c r="N818" s="601"/>
      <c r="O818" s="601"/>
      <c r="P818" s="601"/>
      <c r="Q818" s="601"/>
      <c r="R818" s="601"/>
      <c r="S818" s="601"/>
      <c r="T818" s="601"/>
      <c r="U818" s="601"/>
      <c r="V818" s="601"/>
      <c r="W818" s="601"/>
      <c r="X818" s="601"/>
      <c r="Y818" s="601"/>
      <c r="Z818" s="601"/>
    </row>
    <row r="819" spans="1:26" ht="14.25" customHeight="1" x14ac:dyDescent="0.2">
      <c r="A819" s="601"/>
      <c r="B819" s="602"/>
      <c r="C819" s="601"/>
      <c r="D819" s="601"/>
      <c r="E819" s="601"/>
      <c r="F819" s="601"/>
      <c r="G819" s="601"/>
      <c r="H819" s="601"/>
      <c r="I819" s="601"/>
      <c r="J819" s="601"/>
      <c r="K819" s="601"/>
      <c r="L819" s="601"/>
      <c r="M819" s="601"/>
      <c r="N819" s="601"/>
      <c r="O819" s="601"/>
      <c r="P819" s="601"/>
      <c r="Q819" s="601"/>
      <c r="R819" s="601"/>
      <c r="S819" s="601"/>
      <c r="T819" s="601"/>
      <c r="U819" s="601"/>
      <c r="V819" s="601"/>
      <c r="W819" s="601"/>
      <c r="X819" s="601"/>
      <c r="Y819" s="601"/>
      <c r="Z819" s="601"/>
    </row>
    <row r="820" spans="1:26" ht="14.25" customHeight="1" x14ac:dyDescent="0.2">
      <c r="A820" s="601"/>
      <c r="B820" s="602"/>
      <c r="C820" s="601"/>
      <c r="D820" s="601"/>
      <c r="E820" s="601"/>
      <c r="F820" s="601"/>
      <c r="G820" s="601"/>
      <c r="H820" s="601"/>
      <c r="I820" s="601"/>
      <c r="J820" s="601"/>
      <c r="K820" s="601"/>
      <c r="L820" s="601"/>
      <c r="M820" s="601"/>
      <c r="N820" s="601"/>
      <c r="O820" s="601"/>
      <c r="P820" s="601"/>
      <c r="Q820" s="601"/>
      <c r="R820" s="601"/>
      <c r="S820" s="601"/>
      <c r="T820" s="601"/>
      <c r="U820" s="601"/>
      <c r="V820" s="601"/>
      <c r="W820" s="601"/>
      <c r="X820" s="601"/>
      <c r="Y820" s="601"/>
      <c r="Z820" s="601"/>
    </row>
    <row r="821" spans="1:26" ht="14.25" customHeight="1" x14ac:dyDescent="0.2">
      <c r="A821" s="601"/>
      <c r="B821" s="602"/>
      <c r="C821" s="601"/>
      <c r="D821" s="601"/>
      <c r="E821" s="601"/>
      <c r="F821" s="601"/>
      <c r="G821" s="601"/>
      <c r="H821" s="601"/>
      <c r="I821" s="601"/>
      <c r="J821" s="601"/>
      <c r="K821" s="601"/>
      <c r="L821" s="601"/>
      <c r="M821" s="601"/>
      <c r="N821" s="601"/>
      <c r="O821" s="601"/>
      <c r="P821" s="601"/>
      <c r="Q821" s="601"/>
      <c r="R821" s="601"/>
      <c r="S821" s="601"/>
      <c r="T821" s="601"/>
      <c r="U821" s="601"/>
      <c r="V821" s="601"/>
      <c r="W821" s="601"/>
      <c r="X821" s="601"/>
      <c r="Y821" s="601"/>
      <c r="Z821" s="601"/>
    </row>
    <row r="822" spans="1:26" ht="14.25" customHeight="1" x14ac:dyDescent="0.2">
      <c r="A822" s="601"/>
      <c r="B822" s="602"/>
      <c r="C822" s="601"/>
      <c r="D822" s="601"/>
      <c r="E822" s="601"/>
      <c r="F822" s="601"/>
      <c r="G822" s="601"/>
      <c r="H822" s="601"/>
      <c r="I822" s="601"/>
      <c r="J822" s="601"/>
      <c r="K822" s="601"/>
      <c r="L822" s="601"/>
      <c r="M822" s="601"/>
      <c r="N822" s="601"/>
      <c r="O822" s="601"/>
      <c r="P822" s="601"/>
      <c r="Q822" s="601"/>
      <c r="R822" s="601"/>
      <c r="S822" s="601"/>
      <c r="T822" s="601"/>
      <c r="U822" s="601"/>
      <c r="V822" s="601"/>
      <c r="W822" s="601"/>
      <c r="X822" s="601"/>
      <c r="Y822" s="601"/>
      <c r="Z822" s="601"/>
    </row>
    <row r="823" spans="1:26" ht="14.25" customHeight="1" x14ac:dyDescent="0.2">
      <c r="A823" s="601"/>
      <c r="B823" s="602"/>
      <c r="C823" s="601"/>
      <c r="D823" s="601"/>
      <c r="E823" s="601"/>
      <c r="F823" s="601"/>
      <c r="G823" s="601"/>
      <c r="H823" s="601"/>
      <c r="I823" s="601"/>
      <c r="J823" s="601"/>
      <c r="K823" s="601"/>
      <c r="L823" s="601"/>
      <c r="M823" s="601"/>
      <c r="N823" s="601"/>
      <c r="O823" s="601"/>
      <c r="P823" s="601"/>
      <c r="Q823" s="601"/>
      <c r="R823" s="601"/>
      <c r="S823" s="601"/>
      <c r="T823" s="601"/>
      <c r="U823" s="601"/>
      <c r="V823" s="601"/>
      <c r="W823" s="601"/>
      <c r="X823" s="601"/>
      <c r="Y823" s="601"/>
      <c r="Z823" s="601"/>
    </row>
    <row r="824" spans="1:26" ht="14.25" customHeight="1" x14ac:dyDescent="0.2">
      <c r="A824" s="601"/>
      <c r="B824" s="602"/>
      <c r="C824" s="601"/>
      <c r="D824" s="601"/>
      <c r="E824" s="601"/>
      <c r="F824" s="601"/>
      <c r="G824" s="601"/>
      <c r="H824" s="601"/>
      <c r="I824" s="601"/>
      <c r="J824" s="601"/>
      <c r="K824" s="601"/>
      <c r="L824" s="601"/>
      <c r="M824" s="601"/>
      <c r="N824" s="601"/>
      <c r="O824" s="601"/>
      <c r="P824" s="601"/>
      <c r="Q824" s="601"/>
      <c r="R824" s="601"/>
      <c r="S824" s="601"/>
      <c r="T824" s="601"/>
      <c r="U824" s="601"/>
      <c r="V824" s="601"/>
      <c r="W824" s="601"/>
      <c r="X824" s="601"/>
      <c r="Y824" s="601"/>
      <c r="Z824" s="601"/>
    </row>
    <row r="825" spans="1:26" ht="14.25" customHeight="1" x14ac:dyDescent="0.2">
      <c r="A825" s="601"/>
      <c r="B825" s="602"/>
      <c r="C825" s="601"/>
      <c r="D825" s="601"/>
      <c r="E825" s="601"/>
      <c r="F825" s="601"/>
      <c r="G825" s="601"/>
      <c r="H825" s="601"/>
      <c r="I825" s="601"/>
      <c r="J825" s="601"/>
      <c r="K825" s="601"/>
      <c r="L825" s="601"/>
      <c r="M825" s="601"/>
      <c r="N825" s="601"/>
      <c r="O825" s="601"/>
      <c r="P825" s="601"/>
      <c r="Q825" s="601"/>
      <c r="R825" s="601"/>
      <c r="S825" s="601"/>
      <c r="T825" s="601"/>
      <c r="U825" s="601"/>
      <c r="V825" s="601"/>
      <c r="W825" s="601"/>
      <c r="X825" s="601"/>
      <c r="Y825" s="601"/>
      <c r="Z825" s="601"/>
    </row>
    <row r="826" spans="1:26" ht="14.25" customHeight="1" x14ac:dyDescent="0.2">
      <c r="A826" s="601"/>
      <c r="B826" s="602"/>
      <c r="C826" s="601"/>
      <c r="D826" s="601"/>
      <c r="E826" s="601"/>
      <c r="F826" s="601"/>
      <c r="G826" s="601"/>
      <c r="H826" s="601"/>
      <c r="I826" s="601"/>
      <c r="J826" s="601"/>
      <c r="K826" s="601"/>
      <c r="L826" s="601"/>
      <c r="M826" s="601"/>
      <c r="N826" s="601"/>
      <c r="O826" s="601"/>
      <c r="P826" s="601"/>
      <c r="Q826" s="601"/>
      <c r="R826" s="601"/>
      <c r="S826" s="601"/>
      <c r="T826" s="601"/>
      <c r="U826" s="601"/>
      <c r="V826" s="601"/>
      <c r="W826" s="601"/>
      <c r="X826" s="601"/>
      <c r="Y826" s="601"/>
      <c r="Z826" s="601"/>
    </row>
    <row r="827" spans="1:26" ht="14.25" customHeight="1" x14ac:dyDescent="0.2">
      <c r="A827" s="601"/>
      <c r="B827" s="602"/>
      <c r="C827" s="601"/>
      <c r="D827" s="601"/>
      <c r="E827" s="601"/>
      <c r="F827" s="601"/>
      <c r="G827" s="601"/>
      <c r="H827" s="601"/>
      <c r="I827" s="601"/>
      <c r="J827" s="601"/>
      <c r="K827" s="601"/>
      <c r="L827" s="601"/>
      <c r="M827" s="601"/>
      <c r="N827" s="601"/>
      <c r="O827" s="601"/>
      <c r="P827" s="601"/>
      <c r="Q827" s="601"/>
      <c r="R827" s="601"/>
      <c r="S827" s="601"/>
      <c r="T827" s="601"/>
      <c r="U827" s="601"/>
      <c r="V827" s="601"/>
      <c r="W827" s="601"/>
      <c r="X827" s="601"/>
      <c r="Y827" s="601"/>
      <c r="Z827" s="601"/>
    </row>
    <row r="828" spans="1:26" ht="14.25" customHeight="1" x14ac:dyDescent="0.2">
      <c r="A828" s="601"/>
      <c r="B828" s="602"/>
      <c r="C828" s="601"/>
      <c r="D828" s="601"/>
      <c r="E828" s="601"/>
      <c r="F828" s="601"/>
      <c r="G828" s="601"/>
      <c r="H828" s="601"/>
      <c r="I828" s="601"/>
      <c r="J828" s="601"/>
      <c r="K828" s="601"/>
      <c r="L828" s="601"/>
      <c r="M828" s="601"/>
      <c r="N828" s="601"/>
      <c r="O828" s="601"/>
      <c r="P828" s="601"/>
      <c r="Q828" s="601"/>
      <c r="R828" s="601"/>
      <c r="S828" s="601"/>
      <c r="T828" s="601"/>
      <c r="U828" s="601"/>
      <c r="V828" s="601"/>
      <c r="W828" s="601"/>
      <c r="X828" s="601"/>
      <c r="Y828" s="601"/>
      <c r="Z828" s="601"/>
    </row>
    <row r="829" spans="1:26" ht="14.25" customHeight="1" x14ac:dyDescent="0.2">
      <c r="A829" s="601"/>
      <c r="B829" s="602"/>
      <c r="C829" s="601"/>
      <c r="D829" s="601"/>
      <c r="E829" s="601"/>
      <c r="F829" s="601"/>
      <c r="G829" s="601"/>
      <c r="H829" s="601"/>
      <c r="I829" s="601"/>
      <c r="J829" s="601"/>
      <c r="K829" s="601"/>
      <c r="L829" s="601"/>
      <c r="M829" s="601"/>
      <c r="N829" s="601"/>
      <c r="O829" s="601"/>
      <c r="P829" s="601"/>
      <c r="Q829" s="601"/>
      <c r="R829" s="601"/>
      <c r="S829" s="601"/>
      <c r="T829" s="601"/>
      <c r="U829" s="601"/>
      <c r="V829" s="601"/>
      <c r="W829" s="601"/>
      <c r="X829" s="601"/>
      <c r="Y829" s="601"/>
      <c r="Z829" s="601"/>
    </row>
    <row r="830" spans="1:26" ht="14.25" customHeight="1" x14ac:dyDescent="0.2">
      <c r="A830" s="601"/>
      <c r="B830" s="602"/>
      <c r="C830" s="601"/>
      <c r="D830" s="601"/>
      <c r="E830" s="601"/>
      <c r="F830" s="601"/>
      <c r="G830" s="601"/>
      <c r="H830" s="601"/>
      <c r="I830" s="601"/>
      <c r="J830" s="601"/>
      <c r="K830" s="601"/>
      <c r="L830" s="601"/>
      <c r="M830" s="601"/>
      <c r="N830" s="601"/>
      <c r="O830" s="601"/>
      <c r="P830" s="601"/>
      <c r="Q830" s="601"/>
      <c r="R830" s="601"/>
      <c r="S830" s="601"/>
      <c r="T830" s="601"/>
      <c r="U830" s="601"/>
      <c r="V830" s="601"/>
      <c r="W830" s="601"/>
      <c r="X830" s="601"/>
      <c r="Y830" s="601"/>
      <c r="Z830" s="601"/>
    </row>
    <row r="831" spans="1:26" ht="14.25" customHeight="1" x14ac:dyDescent="0.2">
      <c r="A831" s="601"/>
      <c r="B831" s="602"/>
      <c r="C831" s="601"/>
      <c r="D831" s="601"/>
      <c r="E831" s="601"/>
      <c r="F831" s="601"/>
      <c r="G831" s="601"/>
      <c r="H831" s="601"/>
      <c r="I831" s="601"/>
      <c r="J831" s="601"/>
      <c r="K831" s="601"/>
      <c r="L831" s="601"/>
      <c r="M831" s="601"/>
      <c r="N831" s="601"/>
      <c r="O831" s="601"/>
      <c r="P831" s="601"/>
      <c r="Q831" s="601"/>
      <c r="R831" s="601"/>
      <c r="S831" s="601"/>
      <c r="T831" s="601"/>
      <c r="U831" s="601"/>
      <c r="V831" s="601"/>
      <c r="W831" s="601"/>
      <c r="X831" s="601"/>
      <c r="Y831" s="601"/>
      <c r="Z831" s="601"/>
    </row>
    <row r="832" spans="1:26" ht="14.25" customHeight="1" x14ac:dyDescent="0.2">
      <c r="A832" s="601"/>
      <c r="B832" s="602"/>
      <c r="C832" s="601"/>
      <c r="D832" s="601"/>
      <c r="E832" s="601"/>
      <c r="F832" s="601"/>
      <c r="G832" s="601"/>
      <c r="H832" s="601"/>
      <c r="I832" s="601"/>
      <c r="J832" s="601"/>
      <c r="K832" s="601"/>
      <c r="L832" s="601"/>
      <c r="M832" s="601"/>
      <c r="N832" s="601"/>
      <c r="O832" s="601"/>
      <c r="P832" s="601"/>
      <c r="Q832" s="601"/>
      <c r="R832" s="601"/>
      <c r="S832" s="601"/>
      <c r="T832" s="601"/>
      <c r="U832" s="601"/>
      <c r="V832" s="601"/>
      <c r="W832" s="601"/>
      <c r="X832" s="601"/>
      <c r="Y832" s="601"/>
      <c r="Z832" s="601"/>
    </row>
    <row r="833" spans="1:26" ht="14.25" customHeight="1" x14ac:dyDescent="0.2">
      <c r="A833" s="601"/>
      <c r="B833" s="602"/>
      <c r="C833" s="601"/>
      <c r="D833" s="601"/>
      <c r="E833" s="601"/>
      <c r="F833" s="601"/>
      <c r="G833" s="601"/>
      <c r="H833" s="601"/>
      <c r="I833" s="601"/>
      <c r="J833" s="601"/>
      <c r="K833" s="601"/>
      <c r="L833" s="601"/>
      <c r="M833" s="601"/>
      <c r="N833" s="601"/>
      <c r="O833" s="601"/>
      <c r="P833" s="601"/>
      <c r="Q833" s="601"/>
      <c r="R833" s="601"/>
      <c r="S833" s="601"/>
      <c r="T833" s="601"/>
      <c r="U833" s="601"/>
      <c r="V833" s="601"/>
      <c r="W833" s="601"/>
      <c r="X833" s="601"/>
      <c r="Y833" s="601"/>
      <c r="Z833" s="601"/>
    </row>
    <row r="834" spans="1:26" ht="14.25" customHeight="1" x14ac:dyDescent="0.2">
      <c r="A834" s="601"/>
      <c r="B834" s="602"/>
      <c r="C834" s="601"/>
      <c r="D834" s="601"/>
      <c r="E834" s="601"/>
      <c r="F834" s="601"/>
      <c r="G834" s="601"/>
      <c r="H834" s="601"/>
      <c r="I834" s="601"/>
      <c r="J834" s="601"/>
      <c r="K834" s="601"/>
      <c r="L834" s="601"/>
      <c r="M834" s="601"/>
      <c r="N834" s="601"/>
      <c r="O834" s="601"/>
      <c r="P834" s="601"/>
      <c r="Q834" s="601"/>
      <c r="R834" s="601"/>
      <c r="S834" s="601"/>
      <c r="T834" s="601"/>
      <c r="U834" s="601"/>
      <c r="V834" s="601"/>
      <c r="W834" s="601"/>
      <c r="X834" s="601"/>
      <c r="Y834" s="601"/>
      <c r="Z834" s="601"/>
    </row>
    <row r="835" spans="1:26" ht="14.25" customHeight="1" x14ac:dyDescent="0.2">
      <c r="A835" s="601"/>
      <c r="B835" s="602"/>
      <c r="C835" s="601"/>
      <c r="D835" s="601"/>
      <c r="E835" s="601"/>
      <c r="F835" s="601"/>
      <c r="G835" s="601"/>
      <c r="H835" s="601"/>
      <c r="I835" s="601"/>
      <c r="J835" s="601"/>
      <c r="K835" s="601"/>
      <c r="L835" s="601"/>
      <c r="M835" s="601"/>
      <c r="N835" s="601"/>
      <c r="O835" s="601"/>
      <c r="P835" s="601"/>
      <c r="Q835" s="601"/>
      <c r="R835" s="601"/>
      <c r="S835" s="601"/>
      <c r="T835" s="601"/>
      <c r="U835" s="601"/>
      <c r="V835" s="601"/>
      <c r="W835" s="601"/>
      <c r="X835" s="601"/>
      <c r="Y835" s="601"/>
      <c r="Z835" s="601"/>
    </row>
    <row r="836" spans="1:26" ht="14.25" customHeight="1" x14ac:dyDescent="0.2">
      <c r="A836" s="601"/>
      <c r="B836" s="602"/>
      <c r="C836" s="601"/>
      <c r="D836" s="601"/>
      <c r="E836" s="601"/>
      <c r="F836" s="601"/>
      <c r="G836" s="601"/>
      <c r="H836" s="601"/>
      <c r="I836" s="601"/>
      <c r="J836" s="601"/>
      <c r="K836" s="601"/>
      <c r="L836" s="601"/>
      <c r="M836" s="601"/>
      <c r="N836" s="601"/>
      <c r="O836" s="601"/>
      <c r="P836" s="601"/>
      <c r="Q836" s="601"/>
      <c r="R836" s="601"/>
      <c r="S836" s="601"/>
      <c r="T836" s="601"/>
      <c r="U836" s="601"/>
      <c r="V836" s="601"/>
      <c r="W836" s="601"/>
      <c r="X836" s="601"/>
      <c r="Y836" s="601"/>
      <c r="Z836" s="601"/>
    </row>
    <row r="837" spans="1:26" ht="14.25" customHeight="1" x14ac:dyDescent="0.2">
      <c r="A837" s="601"/>
      <c r="B837" s="602"/>
      <c r="C837" s="601"/>
      <c r="D837" s="601"/>
      <c r="E837" s="601"/>
      <c r="F837" s="601"/>
      <c r="G837" s="601"/>
      <c r="H837" s="601"/>
      <c r="I837" s="601"/>
      <c r="J837" s="601"/>
      <c r="K837" s="601"/>
      <c r="L837" s="601"/>
      <c r="M837" s="601"/>
      <c r="N837" s="601"/>
      <c r="O837" s="601"/>
      <c r="P837" s="601"/>
      <c r="Q837" s="601"/>
      <c r="R837" s="601"/>
      <c r="S837" s="601"/>
      <c r="T837" s="601"/>
      <c r="U837" s="601"/>
      <c r="V837" s="601"/>
      <c r="W837" s="601"/>
      <c r="X837" s="601"/>
      <c r="Y837" s="601"/>
      <c r="Z837" s="601"/>
    </row>
    <row r="838" spans="1:26" ht="14.25" customHeight="1" x14ac:dyDescent="0.2">
      <c r="A838" s="601"/>
      <c r="B838" s="602"/>
      <c r="C838" s="601"/>
      <c r="D838" s="601"/>
      <c r="E838" s="601"/>
      <c r="F838" s="601"/>
      <c r="G838" s="601"/>
      <c r="H838" s="601"/>
      <c r="I838" s="601"/>
      <c r="J838" s="601"/>
      <c r="K838" s="601"/>
      <c r="L838" s="601"/>
      <c r="M838" s="601"/>
      <c r="N838" s="601"/>
      <c r="O838" s="601"/>
      <c r="P838" s="601"/>
      <c r="Q838" s="601"/>
      <c r="R838" s="601"/>
      <c r="S838" s="601"/>
      <c r="T838" s="601"/>
      <c r="U838" s="601"/>
      <c r="V838" s="601"/>
      <c r="W838" s="601"/>
      <c r="X838" s="601"/>
      <c r="Y838" s="601"/>
      <c r="Z838" s="601"/>
    </row>
    <row r="839" spans="1:26" ht="14.25" customHeight="1" x14ac:dyDescent="0.2">
      <c r="A839" s="601"/>
      <c r="B839" s="602"/>
      <c r="C839" s="601"/>
      <c r="D839" s="601"/>
      <c r="E839" s="601"/>
      <c r="F839" s="601"/>
      <c r="G839" s="601"/>
      <c r="H839" s="601"/>
      <c r="I839" s="601"/>
      <c r="J839" s="601"/>
      <c r="K839" s="601"/>
      <c r="L839" s="601"/>
      <c r="M839" s="601"/>
      <c r="N839" s="601"/>
      <c r="O839" s="601"/>
      <c r="P839" s="601"/>
      <c r="Q839" s="601"/>
      <c r="R839" s="601"/>
      <c r="S839" s="601"/>
      <c r="T839" s="601"/>
      <c r="U839" s="601"/>
      <c r="V839" s="601"/>
      <c r="W839" s="601"/>
      <c r="X839" s="601"/>
      <c r="Y839" s="601"/>
      <c r="Z839" s="601"/>
    </row>
    <row r="840" spans="1:26" ht="14.25" customHeight="1" x14ac:dyDescent="0.2">
      <c r="A840" s="601"/>
      <c r="B840" s="602"/>
      <c r="C840" s="601"/>
      <c r="D840" s="601"/>
      <c r="E840" s="601"/>
      <c r="F840" s="601"/>
      <c r="G840" s="601"/>
      <c r="H840" s="601"/>
      <c r="I840" s="601"/>
      <c r="J840" s="601"/>
      <c r="K840" s="601"/>
      <c r="L840" s="601"/>
      <c r="M840" s="601"/>
      <c r="N840" s="601"/>
      <c r="O840" s="601"/>
      <c r="P840" s="601"/>
      <c r="Q840" s="601"/>
      <c r="R840" s="601"/>
      <c r="S840" s="601"/>
      <c r="T840" s="601"/>
      <c r="U840" s="601"/>
      <c r="V840" s="601"/>
      <c r="W840" s="601"/>
      <c r="X840" s="601"/>
      <c r="Y840" s="601"/>
      <c r="Z840" s="601"/>
    </row>
    <row r="841" spans="1:26" ht="14.25" customHeight="1" x14ac:dyDescent="0.2">
      <c r="A841" s="601"/>
      <c r="B841" s="602"/>
      <c r="C841" s="601"/>
      <c r="D841" s="601"/>
      <c r="E841" s="601"/>
      <c r="F841" s="601"/>
      <c r="G841" s="601"/>
      <c r="H841" s="601"/>
      <c r="I841" s="601"/>
      <c r="J841" s="601"/>
      <c r="K841" s="601"/>
      <c r="L841" s="601"/>
      <c r="M841" s="601"/>
      <c r="N841" s="601"/>
      <c r="O841" s="601"/>
      <c r="P841" s="601"/>
      <c r="Q841" s="601"/>
      <c r="R841" s="601"/>
      <c r="S841" s="601"/>
      <c r="T841" s="601"/>
      <c r="U841" s="601"/>
      <c r="V841" s="601"/>
      <c r="W841" s="601"/>
      <c r="X841" s="601"/>
      <c r="Y841" s="601"/>
      <c r="Z841" s="601"/>
    </row>
    <row r="842" spans="1:26" ht="14.25" customHeight="1" x14ac:dyDescent="0.2">
      <c r="A842" s="601"/>
      <c r="B842" s="602"/>
      <c r="C842" s="601"/>
      <c r="D842" s="601"/>
      <c r="E842" s="601"/>
      <c r="F842" s="601"/>
      <c r="G842" s="601"/>
      <c r="H842" s="601"/>
      <c r="I842" s="601"/>
      <c r="J842" s="601"/>
      <c r="K842" s="601"/>
      <c r="L842" s="601"/>
      <c r="M842" s="601"/>
      <c r="N842" s="601"/>
      <c r="O842" s="601"/>
      <c r="P842" s="601"/>
      <c r="Q842" s="601"/>
      <c r="R842" s="601"/>
      <c r="S842" s="601"/>
      <c r="T842" s="601"/>
      <c r="U842" s="601"/>
      <c r="V842" s="601"/>
      <c r="W842" s="601"/>
      <c r="X842" s="601"/>
      <c r="Y842" s="601"/>
      <c r="Z842" s="601"/>
    </row>
    <row r="843" spans="1:26" ht="14.25" customHeight="1" x14ac:dyDescent="0.2">
      <c r="A843" s="601"/>
      <c r="B843" s="602"/>
      <c r="C843" s="601"/>
      <c r="D843" s="601"/>
      <c r="E843" s="601"/>
      <c r="F843" s="601"/>
      <c r="G843" s="601"/>
      <c r="H843" s="601"/>
      <c r="I843" s="601"/>
      <c r="J843" s="601"/>
      <c r="K843" s="601"/>
      <c r="L843" s="601"/>
      <c r="M843" s="601"/>
      <c r="N843" s="601"/>
      <c r="O843" s="601"/>
      <c r="P843" s="601"/>
      <c r="Q843" s="601"/>
      <c r="R843" s="601"/>
      <c r="S843" s="601"/>
      <c r="T843" s="601"/>
      <c r="U843" s="601"/>
      <c r="V843" s="601"/>
      <c r="W843" s="601"/>
      <c r="X843" s="601"/>
      <c r="Y843" s="601"/>
      <c r="Z843" s="601"/>
    </row>
    <row r="844" spans="1:26" ht="14.25" customHeight="1" x14ac:dyDescent="0.2">
      <c r="A844" s="601"/>
      <c r="B844" s="602"/>
      <c r="C844" s="601"/>
      <c r="D844" s="601"/>
      <c r="E844" s="601"/>
      <c r="F844" s="601"/>
      <c r="G844" s="601"/>
      <c r="H844" s="601"/>
      <c r="I844" s="601"/>
      <c r="J844" s="601"/>
      <c r="K844" s="601"/>
      <c r="L844" s="601"/>
      <c r="M844" s="601"/>
      <c r="N844" s="601"/>
      <c r="O844" s="601"/>
      <c r="P844" s="601"/>
      <c r="Q844" s="601"/>
      <c r="R844" s="601"/>
      <c r="S844" s="601"/>
      <c r="T844" s="601"/>
      <c r="U844" s="601"/>
      <c r="V844" s="601"/>
      <c r="W844" s="601"/>
      <c r="X844" s="601"/>
      <c r="Y844" s="601"/>
      <c r="Z844" s="601"/>
    </row>
    <row r="845" spans="1:26" ht="14.25" customHeight="1" x14ac:dyDescent="0.2">
      <c r="A845" s="601"/>
      <c r="B845" s="602"/>
      <c r="C845" s="601"/>
      <c r="D845" s="601"/>
      <c r="E845" s="601"/>
      <c r="F845" s="601"/>
      <c r="G845" s="601"/>
      <c r="H845" s="601"/>
      <c r="I845" s="601"/>
      <c r="J845" s="601"/>
      <c r="K845" s="601"/>
      <c r="L845" s="601"/>
      <c r="M845" s="601"/>
      <c r="N845" s="601"/>
      <c r="O845" s="601"/>
      <c r="P845" s="601"/>
      <c r="Q845" s="601"/>
      <c r="R845" s="601"/>
      <c r="S845" s="601"/>
      <c r="T845" s="601"/>
      <c r="U845" s="601"/>
      <c r="V845" s="601"/>
      <c r="W845" s="601"/>
      <c r="X845" s="601"/>
      <c r="Y845" s="601"/>
      <c r="Z845" s="601"/>
    </row>
    <row r="846" spans="1:26" ht="14.25" customHeight="1" x14ac:dyDescent="0.2">
      <c r="A846" s="601"/>
      <c r="B846" s="602"/>
      <c r="C846" s="601"/>
      <c r="D846" s="601"/>
      <c r="E846" s="601"/>
      <c r="F846" s="601"/>
      <c r="G846" s="601"/>
      <c r="H846" s="601"/>
      <c r="I846" s="601"/>
      <c r="J846" s="601"/>
      <c r="K846" s="601"/>
      <c r="L846" s="601"/>
      <c r="M846" s="601"/>
      <c r="N846" s="601"/>
      <c r="O846" s="601"/>
      <c r="P846" s="601"/>
      <c r="Q846" s="601"/>
      <c r="R846" s="601"/>
      <c r="S846" s="601"/>
      <c r="T846" s="601"/>
      <c r="U846" s="601"/>
      <c r="V846" s="601"/>
      <c r="W846" s="601"/>
      <c r="X846" s="601"/>
      <c r="Y846" s="601"/>
      <c r="Z846" s="601"/>
    </row>
    <row r="847" spans="1:26" ht="14.25" customHeight="1" x14ac:dyDescent="0.2">
      <c r="A847" s="601"/>
      <c r="B847" s="602"/>
      <c r="C847" s="601"/>
      <c r="D847" s="601"/>
      <c r="E847" s="601"/>
      <c r="F847" s="601"/>
      <c r="G847" s="601"/>
      <c r="H847" s="601"/>
      <c r="I847" s="601"/>
      <c r="J847" s="601"/>
      <c r="K847" s="601"/>
      <c r="L847" s="601"/>
      <c r="M847" s="601"/>
      <c r="N847" s="601"/>
      <c r="O847" s="601"/>
      <c r="P847" s="601"/>
      <c r="Q847" s="601"/>
      <c r="R847" s="601"/>
      <c r="S847" s="601"/>
      <c r="T847" s="601"/>
      <c r="U847" s="601"/>
      <c r="V847" s="601"/>
      <c r="W847" s="601"/>
      <c r="X847" s="601"/>
      <c r="Y847" s="601"/>
      <c r="Z847" s="601"/>
    </row>
    <row r="848" spans="1:26" ht="14.25" customHeight="1" x14ac:dyDescent="0.2">
      <c r="A848" s="601"/>
      <c r="B848" s="602"/>
      <c r="C848" s="601"/>
      <c r="D848" s="601"/>
      <c r="E848" s="601"/>
      <c r="F848" s="601"/>
      <c r="G848" s="601"/>
      <c r="H848" s="601"/>
      <c r="I848" s="601"/>
      <c r="J848" s="601"/>
      <c r="K848" s="601"/>
      <c r="L848" s="601"/>
      <c r="M848" s="601"/>
      <c r="N848" s="601"/>
      <c r="O848" s="601"/>
      <c r="P848" s="601"/>
      <c r="Q848" s="601"/>
      <c r="R848" s="601"/>
      <c r="S848" s="601"/>
      <c r="T848" s="601"/>
      <c r="U848" s="601"/>
      <c r="V848" s="601"/>
      <c r="W848" s="601"/>
      <c r="X848" s="601"/>
      <c r="Y848" s="601"/>
      <c r="Z848" s="601"/>
    </row>
    <row r="849" spans="1:26" ht="14.25" customHeight="1" x14ac:dyDescent="0.2">
      <c r="A849" s="601"/>
      <c r="B849" s="602"/>
      <c r="C849" s="601"/>
      <c r="D849" s="601"/>
      <c r="E849" s="601"/>
      <c r="F849" s="601"/>
      <c r="G849" s="601"/>
      <c r="H849" s="601"/>
      <c r="I849" s="601"/>
      <c r="J849" s="601"/>
      <c r="K849" s="601"/>
      <c r="L849" s="601"/>
      <c r="M849" s="601"/>
      <c r="N849" s="601"/>
      <c r="O849" s="601"/>
      <c r="P849" s="601"/>
      <c r="Q849" s="601"/>
      <c r="R849" s="601"/>
      <c r="S849" s="601"/>
      <c r="T849" s="601"/>
      <c r="U849" s="601"/>
      <c r="V849" s="601"/>
      <c r="W849" s="601"/>
      <c r="X849" s="601"/>
      <c r="Y849" s="601"/>
      <c r="Z849" s="601"/>
    </row>
    <row r="850" spans="1:26" ht="14.25" customHeight="1" x14ac:dyDescent="0.2">
      <c r="A850" s="601"/>
      <c r="B850" s="602"/>
      <c r="C850" s="601"/>
      <c r="D850" s="601"/>
      <c r="E850" s="601"/>
      <c r="F850" s="601"/>
      <c r="G850" s="601"/>
      <c r="H850" s="601"/>
      <c r="I850" s="601"/>
      <c r="J850" s="601"/>
      <c r="K850" s="601"/>
      <c r="L850" s="601"/>
      <c r="M850" s="601"/>
      <c r="N850" s="601"/>
      <c r="O850" s="601"/>
      <c r="P850" s="601"/>
      <c r="Q850" s="601"/>
      <c r="R850" s="601"/>
      <c r="S850" s="601"/>
      <c r="T850" s="601"/>
      <c r="U850" s="601"/>
      <c r="V850" s="601"/>
      <c r="W850" s="601"/>
      <c r="X850" s="601"/>
      <c r="Y850" s="601"/>
      <c r="Z850" s="601"/>
    </row>
    <row r="851" spans="1:26" ht="14.25" customHeight="1" x14ac:dyDescent="0.2">
      <c r="A851" s="601"/>
      <c r="B851" s="602"/>
      <c r="C851" s="601"/>
      <c r="D851" s="601"/>
      <c r="E851" s="601"/>
      <c r="F851" s="601"/>
      <c r="G851" s="601"/>
      <c r="H851" s="601"/>
      <c r="I851" s="601"/>
      <c r="J851" s="601"/>
      <c r="K851" s="601"/>
      <c r="L851" s="601"/>
      <c r="M851" s="601"/>
      <c r="N851" s="601"/>
      <c r="O851" s="601"/>
      <c r="P851" s="601"/>
      <c r="Q851" s="601"/>
      <c r="R851" s="601"/>
      <c r="S851" s="601"/>
      <c r="T851" s="601"/>
      <c r="U851" s="601"/>
      <c r="V851" s="601"/>
      <c r="W851" s="601"/>
      <c r="X851" s="601"/>
      <c r="Y851" s="601"/>
      <c r="Z851" s="601"/>
    </row>
    <row r="852" spans="1:26" ht="14.25" customHeight="1" x14ac:dyDescent="0.2">
      <c r="A852" s="601"/>
      <c r="B852" s="602"/>
      <c r="C852" s="601"/>
      <c r="D852" s="601"/>
      <c r="E852" s="601"/>
      <c r="F852" s="601"/>
      <c r="G852" s="601"/>
      <c r="H852" s="601"/>
      <c r="I852" s="601"/>
      <c r="J852" s="601"/>
      <c r="K852" s="601"/>
      <c r="L852" s="601"/>
      <c r="M852" s="601"/>
      <c r="N852" s="601"/>
      <c r="O852" s="601"/>
      <c r="P852" s="601"/>
      <c r="Q852" s="601"/>
      <c r="R852" s="601"/>
      <c r="S852" s="601"/>
      <c r="T852" s="601"/>
      <c r="U852" s="601"/>
      <c r="V852" s="601"/>
      <c r="W852" s="601"/>
      <c r="X852" s="601"/>
      <c r="Y852" s="601"/>
      <c r="Z852" s="601"/>
    </row>
    <row r="853" spans="1:26" ht="14.25" customHeight="1" x14ac:dyDescent="0.2">
      <c r="A853" s="601"/>
      <c r="B853" s="602"/>
      <c r="C853" s="601"/>
      <c r="D853" s="601"/>
      <c r="E853" s="601"/>
      <c r="F853" s="601"/>
      <c r="G853" s="601"/>
      <c r="H853" s="601"/>
      <c r="I853" s="601"/>
      <c r="J853" s="601"/>
      <c r="K853" s="601"/>
      <c r="L853" s="601"/>
      <c r="M853" s="601"/>
      <c r="N853" s="601"/>
      <c r="O853" s="601"/>
      <c r="P853" s="601"/>
      <c r="Q853" s="601"/>
      <c r="R853" s="601"/>
      <c r="S853" s="601"/>
      <c r="T853" s="601"/>
      <c r="U853" s="601"/>
      <c r="V853" s="601"/>
      <c r="W853" s="601"/>
      <c r="X853" s="601"/>
      <c r="Y853" s="601"/>
      <c r="Z853" s="601"/>
    </row>
    <row r="854" spans="1:26" ht="14.25" customHeight="1" x14ac:dyDescent="0.2">
      <c r="A854" s="601"/>
      <c r="B854" s="602"/>
      <c r="C854" s="601"/>
      <c r="D854" s="601"/>
      <c r="E854" s="601"/>
      <c r="F854" s="601"/>
      <c r="G854" s="601"/>
      <c r="H854" s="601"/>
      <c r="I854" s="601"/>
      <c r="J854" s="601"/>
      <c r="K854" s="601"/>
      <c r="L854" s="601"/>
      <c r="M854" s="601"/>
      <c r="N854" s="601"/>
      <c r="O854" s="601"/>
      <c r="P854" s="601"/>
      <c r="Q854" s="601"/>
      <c r="R854" s="601"/>
      <c r="S854" s="601"/>
      <c r="T854" s="601"/>
      <c r="U854" s="601"/>
      <c r="V854" s="601"/>
      <c r="W854" s="601"/>
      <c r="X854" s="601"/>
      <c r="Y854" s="601"/>
      <c r="Z854" s="601"/>
    </row>
    <row r="855" spans="1:26" ht="14.25" customHeight="1" x14ac:dyDescent="0.2">
      <c r="A855" s="601"/>
      <c r="B855" s="602"/>
      <c r="C855" s="601"/>
      <c r="D855" s="601"/>
      <c r="E855" s="601"/>
      <c r="F855" s="601"/>
      <c r="G855" s="601"/>
      <c r="H855" s="601"/>
      <c r="I855" s="601"/>
      <c r="J855" s="601"/>
      <c r="K855" s="601"/>
      <c r="L855" s="601"/>
      <c r="M855" s="601"/>
      <c r="N855" s="601"/>
      <c r="O855" s="601"/>
      <c r="P855" s="601"/>
      <c r="Q855" s="601"/>
      <c r="R855" s="601"/>
      <c r="S855" s="601"/>
      <c r="T855" s="601"/>
      <c r="U855" s="601"/>
      <c r="V855" s="601"/>
      <c r="W855" s="601"/>
      <c r="X855" s="601"/>
      <c r="Y855" s="601"/>
      <c r="Z855" s="601"/>
    </row>
    <row r="856" spans="1:26" ht="14.25" customHeight="1" x14ac:dyDescent="0.2">
      <c r="A856" s="601"/>
      <c r="B856" s="602"/>
      <c r="C856" s="601"/>
      <c r="D856" s="601"/>
      <c r="E856" s="601"/>
      <c r="F856" s="601"/>
      <c r="G856" s="601"/>
      <c r="H856" s="601"/>
      <c r="I856" s="601"/>
      <c r="J856" s="601"/>
      <c r="K856" s="601"/>
      <c r="L856" s="601"/>
      <c r="M856" s="601"/>
      <c r="N856" s="601"/>
      <c r="O856" s="601"/>
      <c r="P856" s="601"/>
      <c r="Q856" s="601"/>
      <c r="R856" s="601"/>
      <c r="S856" s="601"/>
      <c r="T856" s="601"/>
      <c r="U856" s="601"/>
      <c r="V856" s="601"/>
      <c r="W856" s="601"/>
      <c r="X856" s="601"/>
      <c r="Y856" s="601"/>
      <c r="Z856" s="601"/>
    </row>
    <row r="857" spans="1:26" ht="14.25" customHeight="1" x14ac:dyDescent="0.2">
      <c r="A857" s="601"/>
      <c r="B857" s="602"/>
      <c r="C857" s="601"/>
      <c r="D857" s="601"/>
      <c r="E857" s="601"/>
      <c r="F857" s="601"/>
      <c r="G857" s="601"/>
      <c r="H857" s="601"/>
      <c r="I857" s="601"/>
      <c r="J857" s="601"/>
      <c r="K857" s="601"/>
      <c r="L857" s="601"/>
      <c r="M857" s="601"/>
      <c r="N857" s="601"/>
      <c r="O857" s="601"/>
      <c r="P857" s="601"/>
      <c r="Q857" s="601"/>
      <c r="R857" s="601"/>
      <c r="S857" s="601"/>
      <c r="T857" s="601"/>
      <c r="U857" s="601"/>
      <c r="V857" s="601"/>
      <c r="W857" s="601"/>
      <c r="X857" s="601"/>
      <c r="Y857" s="601"/>
      <c r="Z857" s="601"/>
    </row>
    <row r="858" spans="1:26" ht="14.25" customHeight="1" x14ac:dyDescent="0.2">
      <c r="A858" s="601"/>
      <c r="B858" s="602"/>
      <c r="C858" s="601"/>
      <c r="D858" s="601"/>
      <c r="E858" s="601"/>
      <c r="F858" s="601"/>
      <c r="G858" s="601"/>
      <c r="H858" s="601"/>
      <c r="I858" s="601"/>
      <c r="J858" s="601"/>
      <c r="K858" s="601"/>
      <c r="L858" s="601"/>
      <c r="M858" s="601"/>
      <c r="N858" s="601"/>
      <c r="O858" s="601"/>
      <c r="P858" s="601"/>
      <c r="Q858" s="601"/>
      <c r="R858" s="601"/>
      <c r="S858" s="601"/>
      <c r="T858" s="601"/>
      <c r="U858" s="601"/>
      <c r="V858" s="601"/>
      <c r="W858" s="601"/>
      <c r="X858" s="601"/>
      <c r="Y858" s="601"/>
      <c r="Z858" s="601"/>
    </row>
    <row r="859" spans="1:26" ht="14.25" customHeight="1" x14ac:dyDescent="0.2">
      <c r="A859" s="601"/>
      <c r="B859" s="602"/>
      <c r="C859" s="601"/>
      <c r="D859" s="601"/>
      <c r="E859" s="601"/>
      <c r="F859" s="601"/>
      <c r="G859" s="601"/>
      <c r="H859" s="601"/>
      <c r="I859" s="601"/>
      <c r="J859" s="601"/>
      <c r="K859" s="601"/>
      <c r="L859" s="601"/>
      <c r="M859" s="601"/>
      <c r="N859" s="601"/>
      <c r="O859" s="601"/>
      <c r="P859" s="601"/>
      <c r="Q859" s="601"/>
      <c r="R859" s="601"/>
      <c r="S859" s="601"/>
      <c r="T859" s="601"/>
      <c r="U859" s="601"/>
      <c r="V859" s="601"/>
      <c r="W859" s="601"/>
      <c r="X859" s="601"/>
      <c r="Y859" s="601"/>
      <c r="Z859" s="601"/>
    </row>
    <row r="860" spans="1:26" ht="14.25" customHeight="1" x14ac:dyDescent="0.2">
      <c r="A860" s="601"/>
      <c r="B860" s="602"/>
      <c r="C860" s="601"/>
      <c r="D860" s="601"/>
      <c r="E860" s="601"/>
      <c r="F860" s="601"/>
      <c r="G860" s="601"/>
      <c r="H860" s="601"/>
      <c r="I860" s="601"/>
      <c r="J860" s="601"/>
      <c r="K860" s="601"/>
      <c r="L860" s="601"/>
      <c r="M860" s="601"/>
      <c r="N860" s="601"/>
      <c r="O860" s="601"/>
      <c r="P860" s="601"/>
      <c r="Q860" s="601"/>
      <c r="R860" s="601"/>
      <c r="S860" s="601"/>
      <c r="T860" s="601"/>
      <c r="U860" s="601"/>
      <c r="V860" s="601"/>
      <c r="W860" s="601"/>
      <c r="X860" s="601"/>
      <c r="Y860" s="601"/>
      <c r="Z860" s="601"/>
    </row>
    <row r="861" spans="1:26" ht="14.25" customHeight="1" x14ac:dyDescent="0.2">
      <c r="A861" s="601"/>
      <c r="B861" s="602"/>
      <c r="C861" s="601"/>
      <c r="D861" s="601"/>
      <c r="E861" s="601"/>
      <c r="F861" s="601"/>
      <c r="G861" s="601"/>
      <c r="H861" s="601"/>
      <c r="I861" s="601"/>
      <c r="J861" s="601"/>
      <c r="K861" s="601"/>
      <c r="L861" s="601"/>
      <c r="M861" s="601"/>
      <c r="N861" s="601"/>
      <c r="O861" s="601"/>
      <c r="P861" s="601"/>
      <c r="Q861" s="601"/>
      <c r="R861" s="601"/>
      <c r="S861" s="601"/>
      <c r="T861" s="601"/>
      <c r="U861" s="601"/>
      <c r="V861" s="601"/>
      <c r="W861" s="601"/>
      <c r="X861" s="601"/>
      <c r="Y861" s="601"/>
      <c r="Z861" s="601"/>
    </row>
    <row r="862" spans="1:26" ht="14.25" customHeight="1" x14ac:dyDescent="0.2">
      <c r="A862" s="601"/>
      <c r="B862" s="602"/>
      <c r="C862" s="601"/>
      <c r="D862" s="601"/>
      <c r="E862" s="601"/>
      <c r="F862" s="601"/>
      <c r="G862" s="601"/>
      <c r="H862" s="601"/>
      <c r="I862" s="601"/>
      <c r="J862" s="601"/>
      <c r="K862" s="601"/>
      <c r="L862" s="601"/>
      <c r="M862" s="601"/>
      <c r="N862" s="601"/>
      <c r="O862" s="601"/>
      <c r="P862" s="601"/>
      <c r="Q862" s="601"/>
      <c r="R862" s="601"/>
      <c r="S862" s="601"/>
      <c r="T862" s="601"/>
      <c r="U862" s="601"/>
      <c r="V862" s="601"/>
      <c r="W862" s="601"/>
      <c r="X862" s="601"/>
      <c r="Y862" s="601"/>
      <c r="Z862" s="601"/>
    </row>
    <row r="863" spans="1:26" ht="14.25" customHeight="1" x14ac:dyDescent="0.2">
      <c r="A863" s="601"/>
      <c r="B863" s="602"/>
      <c r="C863" s="601"/>
      <c r="D863" s="601"/>
      <c r="E863" s="601"/>
      <c r="F863" s="601"/>
      <c r="G863" s="601"/>
      <c r="H863" s="601"/>
      <c r="I863" s="601"/>
      <c r="J863" s="601"/>
      <c r="K863" s="601"/>
      <c r="L863" s="601"/>
      <c r="M863" s="601"/>
      <c r="N863" s="601"/>
      <c r="O863" s="601"/>
      <c r="P863" s="601"/>
      <c r="Q863" s="601"/>
      <c r="R863" s="601"/>
      <c r="S863" s="601"/>
      <c r="T863" s="601"/>
      <c r="U863" s="601"/>
      <c r="V863" s="601"/>
      <c r="W863" s="601"/>
      <c r="X863" s="601"/>
      <c r="Y863" s="601"/>
      <c r="Z863" s="601"/>
    </row>
    <row r="864" spans="1:26" ht="14.25" customHeight="1" x14ac:dyDescent="0.2">
      <c r="A864" s="601"/>
      <c r="B864" s="602"/>
      <c r="C864" s="601"/>
      <c r="D864" s="601"/>
      <c r="E864" s="601"/>
      <c r="F864" s="601"/>
      <c r="G864" s="601"/>
      <c r="H864" s="601"/>
      <c r="I864" s="601"/>
      <c r="J864" s="601"/>
      <c r="K864" s="601"/>
      <c r="L864" s="601"/>
      <c r="M864" s="601"/>
      <c r="N864" s="601"/>
      <c r="O864" s="601"/>
      <c r="P864" s="601"/>
      <c r="Q864" s="601"/>
      <c r="R864" s="601"/>
      <c r="S864" s="601"/>
      <c r="T864" s="601"/>
      <c r="U864" s="601"/>
      <c r="V864" s="601"/>
      <c r="W864" s="601"/>
      <c r="X864" s="601"/>
      <c r="Y864" s="601"/>
      <c r="Z864" s="601"/>
    </row>
    <row r="865" spans="1:26" ht="14.25" customHeight="1" x14ac:dyDescent="0.2">
      <c r="A865" s="601"/>
      <c r="B865" s="602"/>
      <c r="C865" s="601"/>
      <c r="D865" s="601"/>
      <c r="E865" s="601"/>
      <c r="F865" s="601"/>
      <c r="G865" s="601"/>
      <c r="H865" s="601"/>
      <c r="I865" s="601"/>
      <c r="J865" s="601"/>
      <c r="K865" s="601"/>
      <c r="L865" s="601"/>
      <c r="M865" s="601"/>
      <c r="N865" s="601"/>
      <c r="O865" s="601"/>
      <c r="P865" s="601"/>
      <c r="Q865" s="601"/>
      <c r="R865" s="601"/>
      <c r="S865" s="601"/>
      <c r="T865" s="601"/>
      <c r="U865" s="601"/>
      <c r="V865" s="601"/>
      <c r="W865" s="601"/>
      <c r="X865" s="601"/>
      <c r="Y865" s="601"/>
      <c r="Z865" s="601"/>
    </row>
    <row r="866" spans="1:26" ht="14.25" customHeight="1" x14ac:dyDescent="0.2">
      <c r="A866" s="601"/>
      <c r="B866" s="602"/>
      <c r="C866" s="601"/>
      <c r="D866" s="601"/>
      <c r="E866" s="601"/>
      <c r="F866" s="601"/>
      <c r="G866" s="601"/>
      <c r="H866" s="601"/>
      <c r="I866" s="601"/>
      <c r="J866" s="601"/>
      <c r="K866" s="601"/>
      <c r="L866" s="601"/>
      <c r="M866" s="601"/>
      <c r="N866" s="601"/>
      <c r="O866" s="601"/>
      <c r="P866" s="601"/>
      <c r="Q866" s="601"/>
      <c r="R866" s="601"/>
      <c r="S866" s="601"/>
      <c r="T866" s="601"/>
      <c r="U866" s="601"/>
      <c r="V866" s="601"/>
      <c r="W866" s="601"/>
      <c r="X866" s="601"/>
      <c r="Y866" s="601"/>
      <c r="Z866" s="601"/>
    </row>
    <row r="867" spans="1:26" ht="14.25" customHeight="1" x14ac:dyDescent="0.2">
      <c r="A867" s="601"/>
      <c r="B867" s="602"/>
      <c r="C867" s="601"/>
      <c r="D867" s="601"/>
      <c r="E867" s="601"/>
      <c r="F867" s="601"/>
      <c r="G867" s="601"/>
      <c r="H867" s="601"/>
      <c r="I867" s="601"/>
      <c r="J867" s="601"/>
      <c r="K867" s="601"/>
      <c r="L867" s="601"/>
      <c r="M867" s="601"/>
      <c r="N867" s="601"/>
      <c r="O867" s="601"/>
      <c r="P867" s="601"/>
      <c r="Q867" s="601"/>
      <c r="R867" s="601"/>
      <c r="S867" s="601"/>
      <c r="T867" s="601"/>
      <c r="U867" s="601"/>
      <c r="V867" s="601"/>
      <c r="W867" s="601"/>
      <c r="X867" s="601"/>
      <c r="Y867" s="601"/>
      <c r="Z867" s="601"/>
    </row>
    <row r="868" spans="1:26" ht="14.25" customHeight="1" x14ac:dyDescent="0.2">
      <c r="A868" s="601"/>
      <c r="B868" s="602"/>
      <c r="C868" s="601"/>
      <c r="D868" s="601"/>
      <c r="E868" s="601"/>
      <c r="F868" s="601"/>
      <c r="G868" s="601"/>
      <c r="H868" s="601"/>
      <c r="I868" s="601"/>
      <c r="J868" s="601"/>
      <c r="K868" s="601"/>
      <c r="L868" s="601"/>
      <c r="M868" s="601"/>
      <c r="N868" s="601"/>
      <c r="O868" s="601"/>
      <c r="P868" s="601"/>
      <c r="Q868" s="601"/>
      <c r="R868" s="601"/>
      <c r="S868" s="601"/>
      <c r="T868" s="601"/>
      <c r="U868" s="601"/>
      <c r="V868" s="601"/>
      <c r="W868" s="601"/>
      <c r="X868" s="601"/>
      <c r="Y868" s="601"/>
      <c r="Z868" s="601"/>
    </row>
    <row r="869" spans="1:26" ht="14.25" customHeight="1" x14ac:dyDescent="0.2">
      <c r="A869" s="601"/>
      <c r="B869" s="602"/>
      <c r="C869" s="601"/>
      <c r="D869" s="601"/>
      <c r="E869" s="601"/>
      <c r="F869" s="601"/>
      <c r="G869" s="601"/>
      <c r="H869" s="601"/>
      <c r="I869" s="601"/>
      <c r="J869" s="601"/>
      <c r="K869" s="601"/>
      <c r="L869" s="601"/>
      <c r="M869" s="601"/>
      <c r="N869" s="601"/>
      <c r="O869" s="601"/>
      <c r="P869" s="601"/>
      <c r="Q869" s="601"/>
      <c r="R869" s="601"/>
      <c r="S869" s="601"/>
      <c r="T869" s="601"/>
      <c r="U869" s="601"/>
      <c r="V869" s="601"/>
      <c r="W869" s="601"/>
      <c r="X869" s="601"/>
      <c r="Y869" s="601"/>
      <c r="Z869" s="601"/>
    </row>
    <row r="870" spans="1:26" ht="14.25" customHeight="1" x14ac:dyDescent="0.2">
      <c r="A870" s="601"/>
      <c r="B870" s="602"/>
      <c r="C870" s="601"/>
      <c r="D870" s="601"/>
      <c r="E870" s="601"/>
      <c r="F870" s="601"/>
      <c r="G870" s="601"/>
      <c r="H870" s="601"/>
      <c r="I870" s="601"/>
      <c r="J870" s="601"/>
      <c r="K870" s="601"/>
      <c r="L870" s="601"/>
      <c r="M870" s="601"/>
      <c r="N870" s="601"/>
      <c r="O870" s="601"/>
      <c r="P870" s="601"/>
      <c r="Q870" s="601"/>
      <c r="R870" s="601"/>
      <c r="S870" s="601"/>
      <c r="T870" s="601"/>
      <c r="U870" s="601"/>
      <c r="V870" s="601"/>
      <c r="W870" s="601"/>
      <c r="X870" s="601"/>
      <c r="Y870" s="601"/>
      <c r="Z870" s="601"/>
    </row>
    <row r="871" spans="1:26" ht="14.25" customHeight="1" x14ac:dyDescent="0.2">
      <c r="A871" s="601"/>
      <c r="B871" s="602"/>
      <c r="C871" s="601"/>
      <c r="D871" s="601"/>
      <c r="E871" s="601"/>
      <c r="F871" s="601"/>
      <c r="G871" s="601"/>
      <c r="H871" s="601"/>
      <c r="I871" s="601"/>
      <c r="J871" s="601"/>
      <c r="K871" s="601"/>
      <c r="L871" s="601"/>
      <c r="M871" s="601"/>
      <c r="N871" s="601"/>
      <c r="O871" s="601"/>
      <c r="P871" s="601"/>
      <c r="Q871" s="601"/>
      <c r="R871" s="601"/>
      <c r="S871" s="601"/>
      <c r="T871" s="601"/>
      <c r="U871" s="601"/>
      <c r="V871" s="601"/>
      <c r="W871" s="601"/>
      <c r="X871" s="601"/>
      <c r="Y871" s="601"/>
      <c r="Z871" s="601"/>
    </row>
    <row r="872" spans="1:26" ht="14.25" customHeight="1" x14ac:dyDescent="0.2">
      <c r="A872" s="601"/>
      <c r="B872" s="602"/>
      <c r="C872" s="601"/>
      <c r="D872" s="601"/>
      <c r="E872" s="601"/>
      <c r="F872" s="601"/>
      <c r="G872" s="601"/>
      <c r="H872" s="601"/>
      <c r="I872" s="601"/>
      <c r="J872" s="601"/>
      <c r="K872" s="601"/>
      <c r="L872" s="601"/>
      <c r="M872" s="601"/>
      <c r="N872" s="601"/>
      <c r="O872" s="601"/>
      <c r="P872" s="601"/>
      <c r="Q872" s="601"/>
      <c r="R872" s="601"/>
      <c r="S872" s="601"/>
      <c r="T872" s="601"/>
      <c r="U872" s="601"/>
      <c r="V872" s="601"/>
      <c r="W872" s="601"/>
      <c r="X872" s="601"/>
      <c r="Y872" s="601"/>
      <c r="Z872" s="601"/>
    </row>
    <row r="873" spans="1:26" ht="14.25" customHeight="1" x14ac:dyDescent="0.2">
      <c r="A873" s="601"/>
      <c r="B873" s="602"/>
      <c r="C873" s="601"/>
      <c r="D873" s="601"/>
      <c r="E873" s="601"/>
      <c r="F873" s="601"/>
      <c r="G873" s="601"/>
      <c r="H873" s="601"/>
      <c r="I873" s="601"/>
      <c r="J873" s="601"/>
      <c r="K873" s="601"/>
      <c r="L873" s="601"/>
      <c r="M873" s="601"/>
      <c r="N873" s="601"/>
      <c r="O873" s="601"/>
      <c r="P873" s="601"/>
      <c r="Q873" s="601"/>
      <c r="R873" s="601"/>
      <c r="S873" s="601"/>
      <c r="T873" s="601"/>
      <c r="U873" s="601"/>
      <c r="V873" s="601"/>
      <c r="W873" s="601"/>
      <c r="X873" s="601"/>
      <c r="Y873" s="601"/>
      <c r="Z873" s="601"/>
    </row>
    <row r="874" spans="1:26" ht="14.25" customHeight="1" x14ac:dyDescent="0.2">
      <c r="A874" s="601"/>
      <c r="B874" s="602"/>
      <c r="C874" s="601"/>
      <c r="D874" s="601"/>
      <c r="E874" s="601"/>
      <c r="F874" s="601"/>
      <c r="G874" s="601"/>
      <c r="H874" s="601"/>
      <c r="I874" s="601"/>
      <c r="J874" s="601"/>
      <c r="K874" s="601"/>
      <c r="L874" s="601"/>
      <c r="M874" s="601"/>
      <c r="N874" s="601"/>
      <c r="O874" s="601"/>
      <c r="P874" s="601"/>
      <c r="Q874" s="601"/>
      <c r="R874" s="601"/>
      <c r="S874" s="601"/>
      <c r="T874" s="601"/>
      <c r="U874" s="601"/>
      <c r="V874" s="601"/>
      <c r="W874" s="601"/>
      <c r="X874" s="601"/>
      <c r="Y874" s="601"/>
      <c r="Z874" s="601"/>
    </row>
    <row r="875" spans="1:26" ht="14.25" customHeight="1" x14ac:dyDescent="0.2">
      <c r="A875" s="601"/>
      <c r="B875" s="602"/>
      <c r="C875" s="601"/>
      <c r="D875" s="601"/>
      <c r="E875" s="601"/>
      <c r="F875" s="601"/>
      <c r="G875" s="601"/>
      <c r="H875" s="601"/>
      <c r="I875" s="601"/>
      <c r="J875" s="601"/>
      <c r="K875" s="601"/>
      <c r="L875" s="601"/>
      <c r="M875" s="601"/>
      <c r="N875" s="601"/>
      <c r="O875" s="601"/>
      <c r="P875" s="601"/>
      <c r="Q875" s="601"/>
      <c r="R875" s="601"/>
      <c r="S875" s="601"/>
      <c r="T875" s="601"/>
      <c r="U875" s="601"/>
      <c r="V875" s="601"/>
      <c r="W875" s="601"/>
      <c r="X875" s="601"/>
      <c r="Y875" s="601"/>
      <c r="Z875" s="601"/>
    </row>
    <row r="876" spans="1:26" ht="14.25" customHeight="1" x14ac:dyDescent="0.2">
      <c r="A876" s="601"/>
      <c r="B876" s="602"/>
      <c r="C876" s="601"/>
      <c r="D876" s="601"/>
      <c r="E876" s="601"/>
      <c r="F876" s="601"/>
      <c r="G876" s="601"/>
      <c r="H876" s="601"/>
      <c r="I876" s="601"/>
      <c r="J876" s="601"/>
      <c r="K876" s="601"/>
      <c r="L876" s="601"/>
      <c r="M876" s="601"/>
      <c r="N876" s="601"/>
      <c r="O876" s="601"/>
      <c r="P876" s="601"/>
      <c r="Q876" s="601"/>
      <c r="R876" s="601"/>
      <c r="S876" s="601"/>
      <c r="T876" s="601"/>
      <c r="U876" s="601"/>
      <c r="V876" s="601"/>
      <c r="W876" s="601"/>
      <c r="X876" s="601"/>
      <c r="Y876" s="601"/>
      <c r="Z876" s="601"/>
    </row>
    <row r="877" spans="1:26" ht="14.25" customHeight="1" x14ac:dyDescent="0.2">
      <c r="A877" s="601"/>
      <c r="B877" s="602"/>
      <c r="C877" s="601"/>
      <c r="D877" s="601"/>
      <c r="E877" s="601"/>
      <c r="F877" s="601"/>
      <c r="G877" s="601"/>
      <c r="H877" s="601"/>
      <c r="I877" s="601"/>
      <c r="J877" s="601"/>
      <c r="K877" s="601"/>
      <c r="L877" s="601"/>
      <c r="M877" s="601"/>
      <c r="N877" s="601"/>
      <c r="O877" s="601"/>
      <c r="P877" s="601"/>
      <c r="Q877" s="601"/>
      <c r="R877" s="601"/>
      <c r="S877" s="601"/>
      <c r="T877" s="601"/>
      <c r="U877" s="601"/>
      <c r="V877" s="601"/>
      <c r="W877" s="601"/>
      <c r="X877" s="601"/>
      <c r="Y877" s="601"/>
      <c r="Z877" s="601"/>
    </row>
    <row r="878" spans="1:26" ht="14.25" customHeight="1" x14ac:dyDescent="0.2">
      <c r="A878" s="601"/>
      <c r="B878" s="602"/>
      <c r="C878" s="601"/>
      <c r="D878" s="601"/>
      <c r="E878" s="601"/>
      <c r="F878" s="601"/>
      <c r="G878" s="601"/>
      <c r="H878" s="601"/>
      <c r="I878" s="601"/>
      <c r="J878" s="601"/>
      <c r="K878" s="601"/>
      <c r="L878" s="601"/>
      <c r="M878" s="601"/>
      <c r="N878" s="601"/>
      <c r="O878" s="601"/>
      <c r="P878" s="601"/>
      <c r="Q878" s="601"/>
      <c r="R878" s="601"/>
      <c r="S878" s="601"/>
      <c r="T878" s="601"/>
      <c r="U878" s="601"/>
      <c r="V878" s="601"/>
      <c r="W878" s="601"/>
      <c r="X878" s="601"/>
      <c r="Y878" s="601"/>
      <c r="Z878" s="601"/>
    </row>
    <row r="879" spans="1:26" ht="14.25" customHeight="1" x14ac:dyDescent="0.2">
      <c r="A879" s="601"/>
      <c r="B879" s="602"/>
      <c r="C879" s="601"/>
      <c r="D879" s="601"/>
      <c r="E879" s="601"/>
      <c r="F879" s="601"/>
      <c r="G879" s="601"/>
      <c r="H879" s="601"/>
      <c r="I879" s="601"/>
      <c r="J879" s="601"/>
      <c r="K879" s="601"/>
      <c r="L879" s="601"/>
      <c r="M879" s="601"/>
      <c r="N879" s="601"/>
      <c r="O879" s="601"/>
      <c r="P879" s="601"/>
      <c r="Q879" s="601"/>
      <c r="R879" s="601"/>
      <c r="S879" s="601"/>
      <c r="T879" s="601"/>
      <c r="U879" s="601"/>
      <c r="V879" s="601"/>
      <c r="W879" s="601"/>
      <c r="X879" s="601"/>
      <c r="Y879" s="601"/>
      <c r="Z879" s="601"/>
    </row>
    <row r="880" spans="1:26" ht="14.25" customHeight="1" x14ac:dyDescent="0.2">
      <c r="A880" s="601"/>
      <c r="B880" s="602"/>
      <c r="C880" s="601"/>
      <c r="D880" s="601"/>
      <c r="E880" s="601"/>
      <c r="F880" s="601"/>
      <c r="G880" s="601"/>
      <c r="H880" s="601"/>
      <c r="I880" s="601"/>
      <c r="J880" s="601"/>
      <c r="K880" s="601"/>
      <c r="L880" s="601"/>
      <c r="M880" s="601"/>
      <c r="N880" s="601"/>
      <c r="O880" s="601"/>
      <c r="P880" s="601"/>
      <c r="Q880" s="601"/>
      <c r="R880" s="601"/>
      <c r="S880" s="601"/>
      <c r="T880" s="601"/>
      <c r="U880" s="601"/>
      <c r="V880" s="601"/>
      <c r="W880" s="601"/>
      <c r="X880" s="601"/>
      <c r="Y880" s="601"/>
      <c r="Z880" s="601"/>
    </row>
    <row r="881" spans="1:26" ht="14.25" customHeight="1" x14ac:dyDescent="0.2">
      <c r="A881" s="601"/>
      <c r="B881" s="602"/>
      <c r="C881" s="601"/>
      <c r="D881" s="601"/>
      <c r="E881" s="601"/>
      <c r="F881" s="601"/>
      <c r="G881" s="601"/>
      <c r="H881" s="601"/>
      <c r="I881" s="601"/>
      <c r="J881" s="601"/>
      <c r="K881" s="601"/>
      <c r="L881" s="601"/>
      <c r="M881" s="601"/>
      <c r="N881" s="601"/>
      <c r="O881" s="601"/>
      <c r="P881" s="601"/>
      <c r="Q881" s="601"/>
      <c r="R881" s="601"/>
      <c r="S881" s="601"/>
      <c r="T881" s="601"/>
      <c r="U881" s="601"/>
      <c r="V881" s="601"/>
      <c r="W881" s="601"/>
      <c r="X881" s="601"/>
      <c r="Y881" s="601"/>
      <c r="Z881" s="601"/>
    </row>
    <row r="882" spans="1:26" ht="14.25" customHeight="1" x14ac:dyDescent="0.2">
      <c r="A882" s="601"/>
      <c r="B882" s="602"/>
      <c r="C882" s="601"/>
      <c r="D882" s="601"/>
      <c r="E882" s="601"/>
      <c r="F882" s="601"/>
      <c r="G882" s="601"/>
      <c r="H882" s="601"/>
      <c r="I882" s="601"/>
      <c r="J882" s="601"/>
      <c r="K882" s="601"/>
      <c r="L882" s="601"/>
      <c r="M882" s="601"/>
      <c r="N882" s="601"/>
      <c r="O882" s="601"/>
      <c r="P882" s="601"/>
      <c r="Q882" s="601"/>
      <c r="R882" s="601"/>
      <c r="S882" s="601"/>
      <c r="T882" s="601"/>
      <c r="U882" s="601"/>
      <c r="V882" s="601"/>
      <c r="W882" s="601"/>
      <c r="X882" s="601"/>
      <c r="Y882" s="601"/>
      <c r="Z882" s="601"/>
    </row>
    <row r="883" spans="1:26" ht="14.25" customHeight="1" x14ac:dyDescent="0.2">
      <c r="A883" s="601"/>
      <c r="B883" s="602"/>
      <c r="C883" s="601"/>
      <c r="D883" s="601"/>
      <c r="E883" s="601"/>
      <c r="F883" s="601"/>
      <c r="G883" s="601"/>
      <c r="H883" s="601"/>
      <c r="I883" s="601"/>
      <c r="J883" s="601"/>
      <c r="K883" s="601"/>
      <c r="L883" s="601"/>
      <c r="M883" s="601"/>
      <c r="N883" s="601"/>
      <c r="O883" s="601"/>
      <c r="P883" s="601"/>
      <c r="Q883" s="601"/>
      <c r="R883" s="601"/>
      <c r="S883" s="601"/>
      <c r="T883" s="601"/>
      <c r="U883" s="601"/>
      <c r="V883" s="601"/>
      <c r="W883" s="601"/>
      <c r="X883" s="601"/>
      <c r="Y883" s="601"/>
      <c r="Z883" s="601"/>
    </row>
    <row r="884" spans="1:26" ht="14.25" customHeight="1" x14ac:dyDescent="0.2">
      <c r="A884" s="601"/>
      <c r="B884" s="602"/>
      <c r="C884" s="601"/>
      <c r="D884" s="601"/>
      <c r="E884" s="601"/>
      <c r="F884" s="601"/>
      <c r="G884" s="601"/>
      <c r="H884" s="601"/>
      <c r="I884" s="601"/>
      <c r="J884" s="601"/>
      <c r="K884" s="601"/>
      <c r="L884" s="601"/>
      <c r="M884" s="601"/>
      <c r="N884" s="601"/>
      <c r="O884" s="601"/>
      <c r="P884" s="601"/>
      <c r="Q884" s="601"/>
      <c r="R884" s="601"/>
      <c r="S884" s="601"/>
      <c r="T884" s="601"/>
      <c r="U884" s="601"/>
      <c r="V884" s="601"/>
      <c r="W884" s="601"/>
      <c r="X884" s="601"/>
      <c r="Y884" s="601"/>
      <c r="Z884" s="601"/>
    </row>
    <row r="885" spans="1:26" ht="14.25" customHeight="1" x14ac:dyDescent="0.2">
      <c r="A885" s="601"/>
      <c r="B885" s="602"/>
      <c r="C885" s="601"/>
      <c r="D885" s="601"/>
      <c r="E885" s="601"/>
      <c r="F885" s="601"/>
      <c r="G885" s="601"/>
      <c r="H885" s="601"/>
      <c r="I885" s="601"/>
      <c r="J885" s="601"/>
      <c r="K885" s="601"/>
      <c r="L885" s="601"/>
      <c r="M885" s="601"/>
      <c r="N885" s="601"/>
      <c r="O885" s="601"/>
      <c r="P885" s="601"/>
      <c r="Q885" s="601"/>
      <c r="R885" s="601"/>
      <c r="S885" s="601"/>
      <c r="T885" s="601"/>
      <c r="U885" s="601"/>
      <c r="V885" s="601"/>
      <c r="W885" s="601"/>
      <c r="X885" s="601"/>
      <c r="Y885" s="601"/>
      <c r="Z885" s="601"/>
    </row>
    <row r="886" spans="1:26" ht="14.25" customHeight="1" x14ac:dyDescent="0.2">
      <c r="A886" s="601"/>
      <c r="B886" s="602"/>
      <c r="C886" s="601"/>
      <c r="D886" s="601"/>
      <c r="E886" s="601"/>
      <c r="F886" s="601"/>
      <c r="G886" s="601"/>
      <c r="H886" s="601"/>
      <c r="I886" s="601"/>
      <c r="J886" s="601"/>
      <c r="K886" s="601"/>
      <c r="L886" s="601"/>
      <c r="M886" s="601"/>
      <c r="N886" s="601"/>
      <c r="O886" s="601"/>
      <c r="P886" s="601"/>
      <c r="Q886" s="601"/>
      <c r="R886" s="601"/>
      <c r="S886" s="601"/>
      <c r="T886" s="601"/>
      <c r="U886" s="601"/>
      <c r="V886" s="601"/>
      <c r="W886" s="601"/>
      <c r="X886" s="601"/>
      <c r="Y886" s="601"/>
      <c r="Z886" s="601"/>
    </row>
    <row r="887" spans="1:26" ht="14.25" customHeight="1" x14ac:dyDescent="0.2">
      <c r="A887" s="601"/>
      <c r="B887" s="602"/>
      <c r="C887" s="601"/>
      <c r="D887" s="601"/>
      <c r="E887" s="601"/>
      <c r="F887" s="601"/>
      <c r="G887" s="601"/>
      <c r="H887" s="601"/>
      <c r="I887" s="601"/>
      <c r="J887" s="601"/>
      <c r="K887" s="601"/>
      <c r="L887" s="601"/>
      <c r="M887" s="601"/>
      <c r="N887" s="601"/>
      <c r="O887" s="601"/>
      <c r="P887" s="601"/>
      <c r="Q887" s="601"/>
      <c r="R887" s="601"/>
      <c r="S887" s="601"/>
      <c r="T887" s="601"/>
      <c r="U887" s="601"/>
      <c r="V887" s="601"/>
      <c r="W887" s="601"/>
      <c r="X887" s="601"/>
      <c r="Y887" s="601"/>
      <c r="Z887" s="601"/>
    </row>
    <row r="888" spans="1:26" ht="14.25" customHeight="1" x14ac:dyDescent="0.2">
      <c r="A888" s="601"/>
      <c r="B888" s="602"/>
      <c r="C888" s="601"/>
      <c r="D888" s="601"/>
      <c r="E888" s="601"/>
      <c r="F888" s="601"/>
      <c r="G888" s="601"/>
      <c r="H888" s="601"/>
      <c r="I888" s="601"/>
      <c r="J888" s="601"/>
      <c r="K888" s="601"/>
      <c r="L888" s="601"/>
      <c r="M888" s="601"/>
      <c r="N888" s="601"/>
      <c r="O888" s="601"/>
      <c r="P888" s="601"/>
      <c r="Q888" s="601"/>
      <c r="R888" s="601"/>
      <c r="S888" s="601"/>
      <c r="T888" s="601"/>
      <c r="U888" s="601"/>
      <c r="V888" s="601"/>
      <c r="W888" s="601"/>
      <c r="X888" s="601"/>
      <c r="Y888" s="601"/>
      <c r="Z888" s="601"/>
    </row>
    <row r="889" spans="1:26" ht="14.25" customHeight="1" x14ac:dyDescent="0.2">
      <c r="A889" s="601"/>
      <c r="B889" s="602"/>
      <c r="C889" s="601"/>
      <c r="D889" s="601"/>
      <c r="E889" s="601"/>
      <c r="F889" s="601"/>
      <c r="G889" s="601"/>
      <c r="H889" s="601"/>
      <c r="I889" s="601"/>
      <c r="J889" s="601"/>
      <c r="K889" s="601"/>
      <c r="L889" s="601"/>
      <c r="M889" s="601"/>
      <c r="N889" s="601"/>
      <c r="O889" s="601"/>
      <c r="P889" s="601"/>
      <c r="Q889" s="601"/>
      <c r="R889" s="601"/>
      <c r="S889" s="601"/>
      <c r="T889" s="601"/>
      <c r="U889" s="601"/>
      <c r="V889" s="601"/>
      <c r="W889" s="601"/>
      <c r="X889" s="601"/>
      <c r="Y889" s="601"/>
      <c r="Z889" s="601"/>
    </row>
    <row r="890" spans="1:26" ht="14.25" customHeight="1" x14ac:dyDescent="0.2">
      <c r="A890" s="601"/>
      <c r="B890" s="602"/>
      <c r="C890" s="601"/>
      <c r="D890" s="601"/>
      <c r="E890" s="601"/>
      <c r="F890" s="601"/>
      <c r="G890" s="601"/>
      <c r="H890" s="601"/>
      <c r="I890" s="601"/>
      <c r="J890" s="601"/>
      <c r="K890" s="601"/>
      <c r="L890" s="601"/>
      <c r="M890" s="601"/>
      <c r="N890" s="601"/>
      <c r="O890" s="601"/>
      <c r="P890" s="601"/>
      <c r="Q890" s="601"/>
      <c r="R890" s="601"/>
      <c r="S890" s="601"/>
      <c r="T890" s="601"/>
      <c r="U890" s="601"/>
      <c r="V890" s="601"/>
      <c r="W890" s="601"/>
      <c r="X890" s="601"/>
      <c r="Y890" s="601"/>
      <c r="Z890" s="601"/>
    </row>
    <row r="891" spans="1:26" ht="14.25" customHeight="1" x14ac:dyDescent="0.2">
      <c r="A891" s="601"/>
      <c r="B891" s="602"/>
      <c r="C891" s="601"/>
      <c r="D891" s="601"/>
      <c r="E891" s="601"/>
      <c r="F891" s="601"/>
      <c r="G891" s="601"/>
      <c r="H891" s="601"/>
      <c r="I891" s="601"/>
      <c r="J891" s="601"/>
      <c r="K891" s="601"/>
      <c r="L891" s="601"/>
      <c r="M891" s="601"/>
      <c r="N891" s="601"/>
      <c r="O891" s="601"/>
      <c r="P891" s="601"/>
      <c r="Q891" s="601"/>
      <c r="R891" s="601"/>
      <c r="S891" s="601"/>
      <c r="T891" s="601"/>
      <c r="U891" s="601"/>
      <c r="V891" s="601"/>
      <c r="W891" s="601"/>
      <c r="X891" s="601"/>
      <c r="Y891" s="601"/>
      <c r="Z891" s="601"/>
    </row>
    <row r="892" spans="1:26" ht="14.25" customHeight="1" x14ac:dyDescent="0.2">
      <c r="A892" s="601"/>
      <c r="B892" s="602"/>
      <c r="C892" s="601"/>
      <c r="D892" s="601"/>
      <c r="E892" s="601"/>
      <c r="F892" s="601"/>
      <c r="G892" s="601"/>
      <c r="H892" s="601"/>
      <c r="I892" s="601"/>
      <c r="J892" s="601"/>
      <c r="K892" s="601"/>
      <c r="L892" s="601"/>
      <c r="M892" s="601"/>
      <c r="N892" s="601"/>
      <c r="O892" s="601"/>
      <c r="P892" s="601"/>
      <c r="Q892" s="601"/>
      <c r="R892" s="601"/>
      <c r="S892" s="601"/>
      <c r="T892" s="601"/>
      <c r="U892" s="601"/>
      <c r="V892" s="601"/>
      <c r="W892" s="601"/>
      <c r="X892" s="601"/>
      <c r="Y892" s="601"/>
      <c r="Z892" s="601"/>
    </row>
    <row r="893" spans="1:26" ht="14.25" customHeight="1" x14ac:dyDescent="0.2">
      <c r="A893" s="601"/>
      <c r="B893" s="602"/>
      <c r="C893" s="601"/>
      <c r="D893" s="601"/>
      <c r="E893" s="601"/>
      <c r="F893" s="601"/>
      <c r="G893" s="601"/>
      <c r="H893" s="601"/>
      <c r="I893" s="601"/>
      <c r="J893" s="601"/>
      <c r="K893" s="601"/>
      <c r="L893" s="601"/>
      <c r="M893" s="601"/>
      <c r="N893" s="601"/>
      <c r="O893" s="601"/>
      <c r="P893" s="601"/>
      <c r="Q893" s="601"/>
      <c r="R893" s="601"/>
      <c r="S893" s="601"/>
      <c r="T893" s="601"/>
      <c r="U893" s="601"/>
      <c r="V893" s="601"/>
      <c r="W893" s="601"/>
      <c r="X893" s="601"/>
      <c r="Y893" s="601"/>
      <c r="Z893" s="601"/>
    </row>
    <row r="894" spans="1:26" ht="14.25" customHeight="1" x14ac:dyDescent="0.2">
      <c r="A894" s="601"/>
      <c r="B894" s="602"/>
      <c r="C894" s="601"/>
      <c r="D894" s="601"/>
      <c r="E894" s="601"/>
      <c r="F894" s="601"/>
      <c r="G894" s="601"/>
      <c r="H894" s="601"/>
      <c r="I894" s="601"/>
      <c r="J894" s="601"/>
      <c r="K894" s="601"/>
      <c r="L894" s="601"/>
      <c r="M894" s="601"/>
      <c r="N894" s="601"/>
      <c r="O894" s="601"/>
      <c r="P894" s="601"/>
      <c r="Q894" s="601"/>
      <c r="R894" s="601"/>
      <c r="S894" s="601"/>
      <c r="T894" s="601"/>
      <c r="U894" s="601"/>
      <c r="V894" s="601"/>
      <c r="W894" s="601"/>
      <c r="X894" s="601"/>
      <c r="Y894" s="601"/>
      <c r="Z894" s="601"/>
    </row>
    <row r="895" spans="1:26" ht="14.25" customHeight="1" x14ac:dyDescent="0.2">
      <c r="A895" s="601"/>
      <c r="B895" s="602"/>
      <c r="C895" s="601"/>
      <c r="D895" s="601"/>
      <c r="E895" s="601"/>
      <c r="F895" s="601"/>
      <c r="G895" s="601"/>
      <c r="H895" s="601"/>
      <c r="I895" s="601"/>
      <c r="J895" s="601"/>
      <c r="K895" s="601"/>
      <c r="L895" s="601"/>
      <c r="M895" s="601"/>
      <c r="N895" s="601"/>
      <c r="O895" s="601"/>
      <c r="P895" s="601"/>
      <c r="Q895" s="601"/>
      <c r="R895" s="601"/>
      <c r="S895" s="601"/>
      <c r="T895" s="601"/>
      <c r="U895" s="601"/>
      <c r="V895" s="601"/>
      <c r="W895" s="601"/>
      <c r="X895" s="601"/>
      <c r="Y895" s="601"/>
      <c r="Z895" s="601"/>
    </row>
    <row r="896" spans="1:26" ht="14.25" customHeight="1" x14ac:dyDescent="0.2">
      <c r="A896" s="601"/>
      <c r="B896" s="602"/>
      <c r="C896" s="601"/>
      <c r="D896" s="601"/>
      <c r="E896" s="601"/>
      <c r="F896" s="601"/>
      <c r="G896" s="601"/>
      <c r="H896" s="601"/>
      <c r="I896" s="601"/>
      <c r="J896" s="601"/>
      <c r="K896" s="601"/>
      <c r="L896" s="601"/>
      <c r="M896" s="601"/>
      <c r="N896" s="601"/>
      <c r="O896" s="601"/>
      <c r="P896" s="601"/>
      <c r="Q896" s="601"/>
      <c r="R896" s="601"/>
      <c r="S896" s="601"/>
      <c r="T896" s="601"/>
      <c r="U896" s="601"/>
      <c r="V896" s="601"/>
      <c r="W896" s="601"/>
      <c r="X896" s="601"/>
      <c r="Y896" s="601"/>
      <c r="Z896" s="601"/>
    </row>
    <row r="897" spans="1:26" ht="14.25" customHeight="1" x14ac:dyDescent="0.2">
      <c r="A897" s="601"/>
      <c r="B897" s="602"/>
      <c r="C897" s="601"/>
      <c r="D897" s="601"/>
      <c r="E897" s="601"/>
      <c r="F897" s="601"/>
      <c r="G897" s="601"/>
      <c r="H897" s="601"/>
      <c r="I897" s="601"/>
      <c r="J897" s="601"/>
      <c r="K897" s="601"/>
      <c r="L897" s="601"/>
      <c r="M897" s="601"/>
      <c r="N897" s="601"/>
      <c r="O897" s="601"/>
      <c r="P897" s="601"/>
      <c r="Q897" s="601"/>
      <c r="R897" s="601"/>
      <c r="S897" s="601"/>
      <c r="T897" s="601"/>
      <c r="U897" s="601"/>
      <c r="V897" s="601"/>
      <c r="W897" s="601"/>
      <c r="X897" s="601"/>
      <c r="Y897" s="601"/>
      <c r="Z897" s="601"/>
    </row>
    <row r="898" spans="1:26" ht="14.25" customHeight="1" x14ac:dyDescent="0.2">
      <c r="A898" s="601"/>
      <c r="B898" s="602"/>
      <c r="C898" s="601"/>
      <c r="D898" s="601"/>
      <c r="E898" s="601"/>
      <c r="F898" s="601"/>
      <c r="G898" s="601"/>
      <c r="H898" s="601"/>
      <c r="I898" s="601"/>
      <c r="J898" s="601"/>
      <c r="K898" s="601"/>
      <c r="L898" s="601"/>
      <c r="M898" s="601"/>
      <c r="N898" s="601"/>
      <c r="O898" s="601"/>
      <c r="P898" s="601"/>
      <c r="Q898" s="601"/>
      <c r="R898" s="601"/>
      <c r="S898" s="601"/>
      <c r="T898" s="601"/>
      <c r="U898" s="601"/>
      <c r="V898" s="601"/>
      <c r="W898" s="601"/>
      <c r="X898" s="601"/>
      <c r="Y898" s="601"/>
      <c r="Z898" s="601"/>
    </row>
    <row r="899" spans="1:26" ht="14.25" customHeight="1" x14ac:dyDescent="0.2">
      <c r="A899" s="601"/>
      <c r="B899" s="602"/>
      <c r="C899" s="601"/>
      <c r="D899" s="601"/>
      <c r="E899" s="601"/>
      <c r="F899" s="601"/>
      <c r="G899" s="601"/>
      <c r="H899" s="601"/>
      <c r="I899" s="601"/>
      <c r="J899" s="601"/>
      <c r="K899" s="601"/>
      <c r="L899" s="601"/>
      <c r="M899" s="601"/>
      <c r="N899" s="601"/>
      <c r="O899" s="601"/>
      <c r="P899" s="601"/>
      <c r="Q899" s="601"/>
      <c r="R899" s="601"/>
      <c r="S899" s="601"/>
      <c r="T899" s="601"/>
      <c r="U899" s="601"/>
      <c r="V899" s="601"/>
      <c r="W899" s="601"/>
      <c r="X899" s="601"/>
      <c r="Y899" s="601"/>
      <c r="Z899" s="601"/>
    </row>
    <row r="900" spans="1:26" ht="14.25" customHeight="1" x14ac:dyDescent="0.2">
      <c r="A900" s="601"/>
      <c r="B900" s="602"/>
      <c r="C900" s="601"/>
      <c r="D900" s="601"/>
      <c r="E900" s="601"/>
      <c r="F900" s="601"/>
      <c r="G900" s="601"/>
      <c r="H900" s="601"/>
      <c r="I900" s="601"/>
      <c r="J900" s="601"/>
      <c r="K900" s="601"/>
      <c r="L900" s="601"/>
      <c r="M900" s="601"/>
      <c r="N900" s="601"/>
      <c r="O900" s="601"/>
      <c r="P900" s="601"/>
      <c r="Q900" s="601"/>
      <c r="R900" s="601"/>
      <c r="S900" s="601"/>
      <c r="T900" s="601"/>
      <c r="U900" s="601"/>
      <c r="V900" s="601"/>
      <c r="W900" s="601"/>
      <c r="X900" s="601"/>
      <c r="Y900" s="601"/>
      <c r="Z900" s="601"/>
    </row>
    <row r="901" spans="1:26" ht="14.25" customHeight="1" x14ac:dyDescent="0.2">
      <c r="A901" s="601"/>
      <c r="B901" s="602"/>
      <c r="C901" s="601"/>
      <c r="D901" s="601"/>
      <c r="E901" s="601"/>
      <c r="F901" s="601"/>
      <c r="G901" s="601"/>
      <c r="H901" s="601"/>
      <c r="I901" s="601"/>
      <c r="J901" s="601"/>
      <c r="K901" s="601"/>
      <c r="L901" s="601"/>
      <c r="M901" s="601"/>
      <c r="N901" s="601"/>
      <c r="O901" s="601"/>
      <c r="P901" s="601"/>
      <c r="Q901" s="601"/>
      <c r="R901" s="601"/>
      <c r="S901" s="601"/>
      <c r="T901" s="601"/>
      <c r="U901" s="601"/>
      <c r="V901" s="601"/>
      <c r="W901" s="601"/>
      <c r="X901" s="601"/>
      <c r="Y901" s="601"/>
      <c r="Z901" s="601"/>
    </row>
    <row r="902" spans="1:26" ht="14.25" customHeight="1" x14ac:dyDescent="0.2">
      <c r="A902" s="601"/>
      <c r="B902" s="602"/>
      <c r="C902" s="601"/>
      <c r="D902" s="601"/>
      <c r="E902" s="601"/>
      <c r="F902" s="601"/>
      <c r="G902" s="601"/>
      <c r="H902" s="601"/>
      <c r="I902" s="601"/>
      <c r="J902" s="601"/>
      <c r="K902" s="601"/>
      <c r="L902" s="601"/>
      <c r="M902" s="601"/>
      <c r="N902" s="601"/>
      <c r="O902" s="601"/>
      <c r="P902" s="601"/>
      <c r="Q902" s="601"/>
      <c r="R902" s="601"/>
      <c r="S902" s="601"/>
      <c r="T902" s="601"/>
      <c r="U902" s="601"/>
      <c r="V902" s="601"/>
      <c r="W902" s="601"/>
      <c r="X902" s="601"/>
      <c r="Y902" s="601"/>
      <c r="Z902" s="601"/>
    </row>
    <row r="903" spans="1:26" ht="14.25" customHeight="1" x14ac:dyDescent="0.2">
      <c r="A903" s="601"/>
      <c r="B903" s="602"/>
      <c r="C903" s="601"/>
      <c r="D903" s="601"/>
      <c r="E903" s="601"/>
      <c r="F903" s="601"/>
      <c r="G903" s="601"/>
      <c r="H903" s="601"/>
      <c r="I903" s="601"/>
      <c r="J903" s="601"/>
      <c r="K903" s="601"/>
      <c r="L903" s="601"/>
      <c r="M903" s="601"/>
      <c r="N903" s="601"/>
      <c r="O903" s="601"/>
      <c r="P903" s="601"/>
      <c r="Q903" s="601"/>
      <c r="R903" s="601"/>
      <c r="S903" s="601"/>
      <c r="T903" s="601"/>
      <c r="U903" s="601"/>
      <c r="V903" s="601"/>
      <c r="W903" s="601"/>
      <c r="X903" s="601"/>
      <c r="Y903" s="601"/>
      <c r="Z903" s="601"/>
    </row>
    <row r="904" spans="1:26" ht="14.25" customHeight="1" x14ac:dyDescent="0.2">
      <c r="A904" s="601"/>
      <c r="B904" s="602"/>
      <c r="C904" s="601"/>
      <c r="D904" s="601"/>
      <c r="E904" s="601"/>
      <c r="F904" s="601"/>
      <c r="G904" s="601"/>
      <c r="H904" s="601"/>
      <c r="I904" s="601"/>
      <c r="J904" s="601"/>
      <c r="K904" s="601"/>
      <c r="L904" s="601"/>
      <c r="M904" s="601"/>
      <c r="N904" s="601"/>
      <c r="O904" s="601"/>
      <c r="P904" s="601"/>
      <c r="Q904" s="601"/>
      <c r="R904" s="601"/>
      <c r="S904" s="601"/>
      <c r="T904" s="601"/>
      <c r="U904" s="601"/>
      <c r="V904" s="601"/>
      <c r="W904" s="601"/>
      <c r="X904" s="601"/>
      <c r="Y904" s="601"/>
      <c r="Z904" s="601"/>
    </row>
    <row r="905" spans="1:26" ht="14.25" customHeight="1" x14ac:dyDescent="0.2">
      <c r="A905" s="601"/>
      <c r="B905" s="602"/>
      <c r="C905" s="601"/>
      <c r="D905" s="601"/>
      <c r="E905" s="601"/>
      <c r="F905" s="601"/>
      <c r="G905" s="601"/>
      <c r="H905" s="601"/>
      <c r="I905" s="601"/>
      <c r="J905" s="601"/>
      <c r="K905" s="601"/>
      <c r="L905" s="601"/>
      <c r="M905" s="601"/>
      <c r="N905" s="601"/>
      <c r="O905" s="601"/>
      <c r="P905" s="601"/>
      <c r="Q905" s="601"/>
      <c r="R905" s="601"/>
      <c r="S905" s="601"/>
      <c r="T905" s="601"/>
      <c r="U905" s="601"/>
      <c r="V905" s="601"/>
      <c r="W905" s="601"/>
      <c r="X905" s="601"/>
      <c r="Y905" s="601"/>
      <c r="Z905" s="601"/>
    </row>
    <row r="906" spans="1:26" ht="14.25" customHeight="1" x14ac:dyDescent="0.2">
      <c r="A906" s="601"/>
      <c r="B906" s="602"/>
      <c r="C906" s="601"/>
      <c r="D906" s="601"/>
      <c r="E906" s="601"/>
      <c r="F906" s="601"/>
      <c r="G906" s="601"/>
      <c r="H906" s="601"/>
      <c r="I906" s="601"/>
      <c r="J906" s="601"/>
      <c r="K906" s="601"/>
      <c r="L906" s="601"/>
      <c r="M906" s="601"/>
      <c r="N906" s="601"/>
      <c r="O906" s="601"/>
      <c r="P906" s="601"/>
      <c r="Q906" s="601"/>
      <c r="R906" s="601"/>
      <c r="S906" s="601"/>
      <c r="T906" s="601"/>
      <c r="U906" s="601"/>
      <c r="V906" s="601"/>
      <c r="W906" s="601"/>
      <c r="X906" s="601"/>
      <c r="Y906" s="601"/>
      <c r="Z906" s="601"/>
    </row>
    <row r="907" spans="1:26" ht="14.25" customHeight="1" x14ac:dyDescent="0.2">
      <c r="A907" s="601"/>
      <c r="B907" s="602"/>
      <c r="C907" s="601"/>
      <c r="D907" s="601"/>
      <c r="E907" s="601"/>
      <c r="F907" s="601"/>
      <c r="G907" s="601"/>
      <c r="H907" s="601"/>
      <c r="I907" s="601"/>
      <c r="J907" s="601"/>
      <c r="K907" s="601"/>
      <c r="L907" s="601"/>
      <c r="M907" s="601"/>
      <c r="N907" s="601"/>
      <c r="O907" s="601"/>
      <c r="P907" s="601"/>
      <c r="Q907" s="601"/>
      <c r="R907" s="601"/>
      <c r="S907" s="601"/>
      <c r="T907" s="601"/>
      <c r="U907" s="601"/>
      <c r="V907" s="601"/>
      <c r="W907" s="601"/>
      <c r="X907" s="601"/>
      <c r="Y907" s="601"/>
      <c r="Z907" s="601"/>
    </row>
    <row r="908" spans="1:26" ht="14.25" customHeight="1" x14ac:dyDescent="0.2">
      <c r="A908" s="601"/>
      <c r="B908" s="602"/>
      <c r="C908" s="601"/>
      <c r="D908" s="601"/>
      <c r="E908" s="601"/>
      <c r="F908" s="601"/>
      <c r="G908" s="601"/>
      <c r="H908" s="601"/>
      <c r="I908" s="601"/>
      <c r="J908" s="601"/>
      <c r="K908" s="601"/>
      <c r="L908" s="601"/>
      <c r="M908" s="601"/>
      <c r="N908" s="601"/>
      <c r="O908" s="601"/>
      <c r="P908" s="601"/>
      <c r="Q908" s="601"/>
      <c r="R908" s="601"/>
      <c r="S908" s="601"/>
      <c r="T908" s="601"/>
      <c r="U908" s="601"/>
      <c r="V908" s="601"/>
      <c r="W908" s="601"/>
      <c r="X908" s="601"/>
      <c r="Y908" s="601"/>
      <c r="Z908" s="601"/>
    </row>
    <row r="909" spans="1:26" ht="14.25" customHeight="1" x14ac:dyDescent="0.2">
      <c r="A909" s="601"/>
      <c r="B909" s="602"/>
      <c r="C909" s="601"/>
      <c r="D909" s="601"/>
      <c r="E909" s="601"/>
      <c r="F909" s="601"/>
      <c r="G909" s="601"/>
      <c r="H909" s="601"/>
      <c r="I909" s="601"/>
      <c r="J909" s="601"/>
      <c r="K909" s="601"/>
      <c r="L909" s="601"/>
      <c r="M909" s="601"/>
      <c r="N909" s="601"/>
      <c r="O909" s="601"/>
      <c r="P909" s="601"/>
      <c r="Q909" s="601"/>
      <c r="R909" s="601"/>
      <c r="S909" s="601"/>
      <c r="T909" s="601"/>
      <c r="U909" s="601"/>
      <c r="V909" s="601"/>
      <c r="W909" s="601"/>
      <c r="X909" s="601"/>
      <c r="Y909" s="601"/>
      <c r="Z909" s="601"/>
    </row>
    <row r="910" spans="1:26" ht="14.25" customHeight="1" x14ac:dyDescent="0.2">
      <c r="A910" s="601"/>
      <c r="B910" s="602"/>
      <c r="C910" s="601"/>
      <c r="D910" s="601"/>
      <c r="E910" s="601"/>
      <c r="F910" s="601"/>
      <c r="G910" s="601"/>
      <c r="H910" s="601"/>
      <c r="I910" s="601"/>
      <c r="J910" s="601"/>
      <c r="K910" s="601"/>
      <c r="L910" s="601"/>
      <c r="M910" s="601"/>
      <c r="N910" s="601"/>
      <c r="O910" s="601"/>
      <c r="P910" s="601"/>
      <c r="Q910" s="601"/>
      <c r="R910" s="601"/>
      <c r="S910" s="601"/>
      <c r="T910" s="601"/>
      <c r="U910" s="601"/>
      <c r="V910" s="601"/>
      <c r="W910" s="601"/>
      <c r="X910" s="601"/>
      <c r="Y910" s="601"/>
      <c r="Z910" s="601"/>
    </row>
    <row r="911" spans="1:26" ht="14.25" customHeight="1" x14ac:dyDescent="0.2">
      <c r="A911" s="601"/>
      <c r="B911" s="602"/>
      <c r="C911" s="601"/>
      <c r="D911" s="601"/>
      <c r="E911" s="601"/>
      <c r="F911" s="601"/>
      <c r="G911" s="601"/>
      <c r="H911" s="601"/>
      <c r="I911" s="601"/>
      <c r="J911" s="601"/>
      <c r="K911" s="601"/>
      <c r="L911" s="601"/>
      <c r="M911" s="601"/>
      <c r="N911" s="601"/>
      <c r="O911" s="601"/>
      <c r="P911" s="601"/>
      <c r="Q911" s="601"/>
      <c r="R911" s="601"/>
      <c r="S911" s="601"/>
      <c r="T911" s="601"/>
      <c r="U911" s="601"/>
      <c r="V911" s="601"/>
      <c r="W911" s="601"/>
      <c r="X911" s="601"/>
      <c r="Y911" s="601"/>
      <c r="Z911" s="601"/>
    </row>
    <row r="912" spans="1:26" ht="14.25" customHeight="1" x14ac:dyDescent="0.2">
      <c r="A912" s="601"/>
      <c r="B912" s="602"/>
      <c r="C912" s="601"/>
      <c r="D912" s="601"/>
      <c r="E912" s="601"/>
      <c r="F912" s="601"/>
      <c r="G912" s="601"/>
      <c r="H912" s="601"/>
      <c r="I912" s="601"/>
      <c r="J912" s="601"/>
      <c r="K912" s="601"/>
      <c r="L912" s="601"/>
      <c r="M912" s="601"/>
      <c r="N912" s="601"/>
      <c r="O912" s="601"/>
      <c r="P912" s="601"/>
      <c r="Q912" s="601"/>
      <c r="R912" s="601"/>
      <c r="S912" s="601"/>
      <c r="T912" s="601"/>
      <c r="U912" s="601"/>
      <c r="V912" s="601"/>
      <c r="W912" s="601"/>
      <c r="X912" s="601"/>
      <c r="Y912" s="601"/>
      <c r="Z912" s="601"/>
    </row>
    <row r="913" spans="1:26" ht="14.25" customHeight="1" x14ac:dyDescent="0.2">
      <c r="A913" s="601"/>
      <c r="B913" s="602"/>
      <c r="C913" s="601"/>
      <c r="D913" s="601"/>
      <c r="E913" s="601"/>
      <c r="F913" s="601"/>
      <c r="G913" s="601"/>
      <c r="H913" s="601"/>
      <c r="I913" s="601"/>
      <c r="J913" s="601"/>
      <c r="K913" s="601"/>
      <c r="L913" s="601"/>
      <c r="M913" s="601"/>
      <c r="N913" s="601"/>
      <c r="O913" s="601"/>
      <c r="P913" s="601"/>
      <c r="Q913" s="601"/>
      <c r="R913" s="601"/>
      <c r="S913" s="601"/>
      <c r="T913" s="601"/>
      <c r="U913" s="601"/>
      <c r="V913" s="601"/>
      <c r="W913" s="601"/>
      <c r="X913" s="601"/>
      <c r="Y913" s="601"/>
      <c r="Z913" s="601"/>
    </row>
    <row r="914" spans="1:26" ht="14.25" customHeight="1" x14ac:dyDescent="0.2">
      <c r="A914" s="601"/>
      <c r="B914" s="602"/>
      <c r="C914" s="601"/>
      <c r="D914" s="601"/>
      <c r="E914" s="601"/>
      <c r="F914" s="601"/>
      <c r="G914" s="601"/>
      <c r="H914" s="601"/>
      <c r="I914" s="601"/>
      <c r="J914" s="601"/>
      <c r="K914" s="601"/>
      <c r="L914" s="601"/>
      <c r="M914" s="601"/>
      <c r="N914" s="601"/>
      <c r="O914" s="601"/>
      <c r="P914" s="601"/>
      <c r="Q914" s="601"/>
      <c r="R914" s="601"/>
      <c r="S914" s="601"/>
      <c r="T914" s="601"/>
      <c r="U914" s="601"/>
      <c r="V914" s="601"/>
      <c r="W914" s="601"/>
      <c r="X914" s="601"/>
      <c r="Y914" s="601"/>
      <c r="Z914" s="601"/>
    </row>
    <row r="915" spans="1:26" ht="14.25" customHeight="1" x14ac:dyDescent="0.2">
      <c r="A915" s="601"/>
      <c r="B915" s="602"/>
      <c r="C915" s="601"/>
      <c r="D915" s="601"/>
      <c r="E915" s="601"/>
      <c r="F915" s="601"/>
      <c r="G915" s="601"/>
      <c r="H915" s="601"/>
      <c r="I915" s="601"/>
      <c r="J915" s="601"/>
      <c r="K915" s="601"/>
      <c r="L915" s="601"/>
      <c r="M915" s="601"/>
      <c r="N915" s="601"/>
      <c r="O915" s="601"/>
      <c r="P915" s="601"/>
      <c r="Q915" s="601"/>
      <c r="R915" s="601"/>
      <c r="S915" s="601"/>
      <c r="T915" s="601"/>
      <c r="U915" s="601"/>
      <c r="V915" s="601"/>
      <c r="W915" s="601"/>
      <c r="X915" s="601"/>
      <c r="Y915" s="601"/>
      <c r="Z915" s="601"/>
    </row>
    <row r="916" spans="1:26" ht="14.25" customHeight="1" x14ac:dyDescent="0.2">
      <c r="A916" s="601"/>
      <c r="B916" s="602"/>
      <c r="C916" s="601"/>
      <c r="D916" s="601"/>
      <c r="E916" s="601"/>
      <c r="F916" s="601"/>
      <c r="G916" s="601"/>
      <c r="H916" s="601"/>
      <c r="I916" s="601"/>
      <c r="J916" s="601"/>
      <c r="K916" s="601"/>
      <c r="L916" s="601"/>
      <c r="M916" s="601"/>
      <c r="N916" s="601"/>
      <c r="O916" s="601"/>
      <c r="P916" s="601"/>
      <c r="Q916" s="601"/>
      <c r="R916" s="601"/>
      <c r="S916" s="601"/>
      <c r="T916" s="601"/>
      <c r="U916" s="601"/>
      <c r="V916" s="601"/>
      <c r="W916" s="601"/>
      <c r="X916" s="601"/>
      <c r="Y916" s="601"/>
      <c r="Z916" s="601"/>
    </row>
    <row r="917" spans="1:26" ht="14.25" customHeight="1" x14ac:dyDescent="0.2">
      <c r="A917" s="601"/>
      <c r="B917" s="602"/>
      <c r="C917" s="601"/>
      <c r="D917" s="601"/>
      <c r="E917" s="601"/>
      <c r="F917" s="601"/>
      <c r="G917" s="601"/>
      <c r="H917" s="601"/>
      <c r="I917" s="601"/>
      <c r="J917" s="601"/>
      <c r="K917" s="601"/>
      <c r="L917" s="601"/>
      <c r="M917" s="601"/>
      <c r="N917" s="601"/>
      <c r="O917" s="601"/>
      <c r="P917" s="601"/>
      <c r="Q917" s="601"/>
      <c r="R917" s="601"/>
      <c r="S917" s="601"/>
      <c r="T917" s="601"/>
      <c r="U917" s="601"/>
      <c r="V917" s="601"/>
      <c r="W917" s="601"/>
      <c r="X917" s="601"/>
      <c r="Y917" s="601"/>
      <c r="Z917" s="601"/>
    </row>
    <row r="918" spans="1:26" ht="14.25" customHeight="1" x14ac:dyDescent="0.2">
      <c r="A918" s="601"/>
      <c r="B918" s="602"/>
      <c r="C918" s="601"/>
      <c r="D918" s="601"/>
      <c r="E918" s="601"/>
      <c r="F918" s="601"/>
      <c r="G918" s="601"/>
      <c r="H918" s="601"/>
      <c r="I918" s="601"/>
      <c r="J918" s="601"/>
      <c r="K918" s="601"/>
      <c r="L918" s="601"/>
      <c r="M918" s="601"/>
      <c r="N918" s="601"/>
      <c r="O918" s="601"/>
      <c r="P918" s="601"/>
      <c r="Q918" s="601"/>
      <c r="R918" s="601"/>
      <c r="S918" s="601"/>
      <c r="T918" s="601"/>
      <c r="U918" s="601"/>
      <c r="V918" s="601"/>
      <c r="W918" s="601"/>
      <c r="X918" s="601"/>
      <c r="Y918" s="601"/>
      <c r="Z918" s="601"/>
    </row>
    <row r="919" spans="1:26" ht="14.25" customHeight="1" x14ac:dyDescent="0.2">
      <c r="A919" s="601"/>
      <c r="B919" s="602"/>
      <c r="C919" s="601"/>
      <c r="D919" s="601"/>
      <c r="E919" s="601"/>
      <c r="F919" s="601"/>
      <c r="G919" s="601"/>
      <c r="H919" s="601"/>
      <c r="I919" s="601"/>
      <c r="J919" s="601"/>
      <c r="K919" s="601"/>
      <c r="L919" s="601"/>
      <c r="M919" s="601"/>
      <c r="N919" s="601"/>
      <c r="O919" s="601"/>
      <c r="P919" s="601"/>
      <c r="Q919" s="601"/>
      <c r="R919" s="601"/>
      <c r="S919" s="601"/>
      <c r="T919" s="601"/>
      <c r="U919" s="601"/>
      <c r="V919" s="601"/>
      <c r="W919" s="601"/>
      <c r="X919" s="601"/>
      <c r="Y919" s="601"/>
      <c r="Z919" s="601"/>
    </row>
    <row r="920" spans="1:26" ht="14.25" customHeight="1" x14ac:dyDescent="0.2">
      <c r="A920" s="601"/>
      <c r="B920" s="602"/>
      <c r="C920" s="601"/>
      <c r="D920" s="601"/>
      <c r="E920" s="601"/>
      <c r="F920" s="601"/>
      <c r="G920" s="601"/>
      <c r="H920" s="601"/>
      <c r="I920" s="601"/>
      <c r="J920" s="601"/>
      <c r="K920" s="601"/>
      <c r="L920" s="601"/>
      <c r="M920" s="601"/>
      <c r="N920" s="601"/>
      <c r="O920" s="601"/>
      <c r="P920" s="601"/>
      <c r="Q920" s="601"/>
      <c r="R920" s="601"/>
      <c r="S920" s="601"/>
      <c r="T920" s="601"/>
      <c r="U920" s="601"/>
      <c r="V920" s="601"/>
      <c r="W920" s="601"/>
      <c r="X920" s="601"/>
      <c r="Y920" s="601"/>
      <c r="Z920" s="601"/>
    </row>
    <row r="921" spans="1:26" ht="14.25" customHeight="1" x14ac:dyDescent="0.2">
      <c r="A921" s="601"/>
      <c r="B921" s="602"/>
      <c r="C921" s="601"/>
      <c r="D921" s="601"/>
      <c r="E921" s="601"/>
      <c r="F921" s="601"/>
      <c r="G921" s="601"/>
      <c r="H921" s="601"/>
      <c r="I921" s="601"/>
      <c r="J921" s="601"/>
      <c r="K921" s="601"/>
      <c r="L921" s="601"/>
      <c r="M921" s="601"/>
      <c r="N921" s="601"/>
      <c r="O921" s="601"/>
      <c r="P921" s="601"/>
      <c r="Q921" s="601"/>
      <c r="R921" s="601"/>
      <c r="S921" s="601"/>
      <c r="T921" s="601"/>
      <c r="U921" s="601"/>
      <c r="V921" s="601"/>
      <c r="W921" s="601"/>
      <c r="X921" s="601"/>
      <c r="Y921" s="601"/>
      <c r="Z921" s="601"/>
    </row>
    <row r="922" spans="1:26" ht="14.25" customHeight="1" x14ac:dyDescent="0.2">
      <c r="A922" s="601"/>
      <c r="B922" s="602"/>
      <c r="C922" s="601"/>
      <c r="D922" s="601"/>
      <c r="E922" s="601"/>
      <c r="F922" s="601"/>
      <c r="G922" s="601"/>
      <c r="H922" s="601"/>
      <c r="I922" s="601"/>
      <c r="J922" s="601"/>
      <c r="K922" s="601"/>
      <c r="L922" s="601"/>
      <c r="M922" s="601"/>
      <c r="N922" s="601"/>
      <c r="O922" s="601"/>
      <c r="P922" s="601"/>
      <c r="Q922" s="601"/>
      <c r="R922" s="601"/>
      <c r="S922" s="601"/>
      <c r="T922" s="601"/>
      <c r="U922" s="601"/>
      <c r="V922" s="601"/>
      <c r="W922" s="601"/>
      <c r="X922" s="601"/>
      <c r="Y922" s="601"/>
      <c r="Z922" s="601"/>
    </row>
    <row r="923" spans="1:26" ht="14.25" customHeight="1" x14ac:dyDescent="0.2">
      <c r="A923" s="601"/>
      <c r="B923" s="602"/>
      <c r="C923" s="601"/>
      <c r="D923" s="601"/>
      <c r="E923" s="601"/>
      <c r="F923" s="601"/>
      <c r="G923" s="601"/>
      <c r="H923" s="601"/>
      <c r="I923" s="601"/>
      <c r="J923" s="601"/>
      <c r="K923" s="601"/>
      <c r="L923" s="601"/>
      <c r="M923" s="601"/>
      <c r="N923" s="601"/>
      <c r="O923" s="601"/>
      <c r="P923" s="601"/>
      <c r="Q923" s="601"/>
      <c r="R923" s="601"/>
      <c r="S923" s="601"/>
      <c r="T923" s="601"/>
      <c r="U923" s="601"/>
      <c r="V923" s="601"/>
      <c r="W923" s="601"/>
      <c r="X923" s="601"/>
      <c r="Y923" s="601"/>
      <c r="Z923" s="601"/>
    </row>
    <row r="924" spans="1:26" ht="14.25" customHeight="1" x14ac:dyDescent="0.2">
      <c r="A924" s="601"/>
      <c r="B924" s="602"/>
      <c r="C924" s="601"/>
      <c r="D924" s="601"/>
      <c r="E924" s="601"/>
      <c r="F924" s="601"/>
      <c r="G924" s="601"/>
      <c r="H924" s="601"/>
      <c r="I924" s="601"/>
      <c r="J924" s="601"/>
      <c r="K924" s="601"/>
      <c r="L924" s="601"/>
      <c r="M924" s="601"/>
      <c r="N924" s="601"/>
      <c r="O924" s="601"/>
      <c r="P924" s="601"/>
      <c r="Q924" s="601"/>
      <c r="R924" s="601"/>
      <c r="S924" s="601"/>
      <c r="T924" s="601"/>
      <c r="U924" s="601"/>
      <c r="V924" s="601"/>
      <c r="W924" s="601"/>
      <c r="X924" s="601"/>
      <c r="Y924" s="601"/>
      <c r="Z924" s="601"/>
    </row>
    <row r="925" spans="1:26" ht="14.25" customHeight="1" x14ac:dyDescent="0.2">
      <c r="A925" s="601"/>
      <c r="B925" s="602"/>
      <c r="C925" s="601"/>
      <c r="D925" s="601"/>
      <c r="E925" s="601"/>
      <c r="F925" s="601"/>
      <c r="G925" s="601"/>
      <c r="H925" s="601"/>
      <c r="I925" s="601"/>
      <c r="J925" s="601"/>
      <c r="K925" s="601"/>
      <c r="L925" s="601"/>
      <c r="M925" s="601"/>
      <c r="N925" s="601"/>
      <c r="O925" s="601"/>
      <c r="P925" s="601"/>
      <c r="Q925" s="601"/>
      <c r="R925" s="601"/>
      <c r="S925" s="601"/>
      <c r="T925" s="601"/>
      <c r="U925" s="601"/>
      <c r="V925" s="601"/>
      <c r="W925" s="601"/>
      <c r="X925" s="601"/>
      <c r="Y925" s="601"/>
      <c r="Z925" s="601"/>
    </row>
    <row r="926" spans="1:26" ht="14.25" customHeight="1" x14ac:dyDescent="0.2">
      <c r="A926" s="601"/>
      <c r="B926" s="602"/>
      <c r="C926" s="601"/>
      <c r="D926" s="601"/>
      <c r="E926" s="601"/>
      <c r="F926" s="601"/>
      <c r="G926" s="601"/>
      <c r="H926" s="601"/>
      <c r="I926" s="601"/>
      <c r="J926" s="601"/>
      <c r="K926" s="601"/>
      <c r="L926" s="601"/>
      <c r="M926" s="601"/>
      <c r="N926" s="601"/>
      <c r="O926" s="601"/>
      <c r="P926" s="601"/>
      <c r="Q926" s="601"/>
      <c r="R926" s="601"/>
      <c r="S926" s="601"/>
      <c r="T926" s="601"/>
      <c r="U926" s="601"/>
      <c r="V926" s="601"/>
      <c r="W926" s="601"/>
      <c r="X926" s="601"/>
      <c r="Y926" s="601"/>
      <c r="Z926" s="601"/>
    </row>
    <row r="927" spans="1:26" ht="14.25" customHeight="1" x14ac:dyDescent="0.2">
      <c r="A927" s="601"/>
      <c r="B927" s="602"/>
      <c r="C927" s="601"/>
      <c r="D927" s="601"/>
      <c r="E927" s="601"/>
      <c r="F927" s="601"/>
      <c r="G927" s="601"/>
      <c r="H927" s="601"/>
      <c r="I927" s="601"/>
      <c r="J927" s="601"/>
      <c r="K927" s="601"/>
      <c r="L927" s="601"/>
      <c r="M927" s="601"/>
      <c r="N927" s="601"/>
      <c r="O927" s="601"/>
      <c r="P927" s="601"/>
      <c r="Q927" s="601"/>
      <c r="R927" s="601"/>
      <c r="S927" s="601"/>
      <c r="T927" s="601"/>
      <c r="U927" s="601"/>
      <c r="V927" s="601"/>
      <c r="W927" s="601"/>
      <c r="X927" s="601"/>
      <c r="Y927" s="601"/>
      <c r="Z927" s="601"/>
    </row>
    <row r="928" spans="1:26" ht="14.25" customHeight="1" x14ac:dyDescent="0.2">
      <c r="A928" s="601"/>
      <c r="B928" s="602"/>
      <c r="C928" s="601"/>
      <c r="D928" s="601"/>
      <c r="E928" s="601"/>
      <c r="F928" s="601"/>
      <c r="G928" s="601"/>
      <c r="H928" s="601"/>
      <c r="I928" s="601"/>
      <c r="J928" s="601"/>
      <c r="K928" s="601"/>
      <c r="L928" s="601"/>
      <c r="M928" s="601"/>
      <c r="N928" s="601"/>
      <c r="O928" s="601"/>
      <c r="P928" s="601"/>
      <c r="Q928" s="601"/>
      <c r="R928" s="601"/>
      <c r="S928" s="601"/>
      <c r="T928" s="601"/>
      <c r="U928" s="601"/>
      <c r="V928" s="601"/>
      <c r="W928" s="601"/>
      <c r="X928" s="601"/>
      <c r="Y928" s="601"/>
      <c r="Z928" s="601"/>
    </row>
    <row r="929" spans="1:26" ht="14.25" customHeight="1" x14ac:dyDescent="0.2">
      <c r="A929" s="601"/>
      <c r="B929" s="602"/>
      <c r="C929" s="601"/>
      <c r="D929" s="601"/>
      <c r="E929" s="601"/>
      <c r="F929" s="601"/>
      <c r="G929" s="601"/>
      <c r="H929" s="601"/>
      <c r="I929" s="601"/>
      <c r="J929" s="601"/>
      <c r="K929" s="601"/>
      <c r="L929" s="601"/>
      <c r="M929" s="601"/>
      <c r="N929" s="601"/>
      <c r="O929" s="601"/>
      <c r="P929" s="601"/>
      <c r="Q929" s="601"/>
      <c r="R929" s="601"/>
      <c r="S929" s="601"/>
      <c r="T929" s="601"/>
      <c r="U929" s="601"/>
      <c r="V929" s="601"/>
      <c r="W929" s="601"/>
      <c r="X929" s="601"/>
      <c r="Y929" s="601"/>
      <c r="Z929" s="601"/>
    </row>
    <row r="930" spans="1:26" ht="14.25" customHeight="1" x14ac:dyDescent="0.2">
      <c r="A930" s="601"/>
      <c r="B930" s="602"/>
      <c r="C930" s="601"/>
      <c r="D930" s="601"/>
      <c r="E930" s="601"/>
      <c r="F930" s="601"/>
      <c r="G930" s="601"/>
      <c r="H930" s="601"/>
      <c r="I930" s="601"/>
      <c r="J930" s="601"/>
      <c r="K930" s="601"/>
      <c r="L930" s="601"/>
      <c r="M930" s="601"/>
      <c r="N930" s="601"/>
      <c r="O930" s="601"/>
      <c r="P930" s="601"/>
      <c r="Q930" s="601"/>
      <c r="R930" s="601"/>
      <c r="S930" s="601"/>
      <c r="T930" s="601"/>
      <c r="U930" s="601"/>
      <c r="V930" s="601"/>
      <c r="W930" s="601"/>
      <c r="X930" s="601"/>
      <c r="Y930" s="601"/>
      <c r="Z930" s="601"/>
    </row>
    <row r="931" spans="1:26" ht="14.25" customHeight="1" x14ac:dyDescent="0.2">
      <c r="A931" s="601"/>
      <c r="B931" s="602"/>
      <c r="C931" s="601"/>
      <c r="D931" s="601"/>
      <c r="E931" s="601"/>
      <c r="F931" s="601"/>
      <c r="G931" s="601"/>
      <c r="H931" s="601"/>
      <c r="I931" s="601"/>
      <c r="J931" s="601"/>
      <c r="K931" s="601"/>
      <c r="L931" s="601"/>
      <c r="M931" s="601"/>
      <c r="N931" s="601"/>
      <c r="O931" s="601"/>
      <c r="P931" s="601"/>
      <c r="Q931" s="601"/>
      <c r="R931" s="601"/>
      <c r="S931" s="601"/>
      <c r="T931" s="601"/>
      <c r="U931" s="601"/>
      <c r="V931" s="601"/>
      <c r="W931" s="601"/>
      <c r="X931" s="601"/>
      <c r="Y931" s="601"/>
      <c r="Z931" s="601"/>
    </row>
    <row r="932" spans="1:26" ht="14.25" customHeight="1" x14ac:dyDescent="0.2">
      <c r="A932" s="601"/>
      <c r="B932" s="602"/>
      <c r="C932" s="601"/>
      <c r="D932" s="601"/>
      <c r="E932" s="601"/>
      <c r="F932" s="601"/>
      <c r="G932" s="601"/>
      <c r="H932" s="601"/>
      <c r="I932" s="601"/>
      <c r="J932" s="601"/>
      <c r="K932" s="601"/>
      <c r="L932" s="601"/>
      <c r="M932" s="601"/>
      <c r="N932" s="601"/>
      <c r="O932" s="601"/>
      <c r="P932" s="601"/>
      <c r="Q932" s="601"/>
      <c r="R932" s="601"/>
      <c r="S932" s="601"/>
      <c r="T932" s="601"/>
      <c r="U932" s="601"/>
      <c r="V932" s="601"/>
      <c r="W932" s="601"/>
      <c r="X932" s="601"/>
      <c r="Y932" s="601"/>
      <c r="Z932" s="601"/>
    </row>
    <row r="933" spans="1:26" ht="14.25" customHeight="1" x14ac:dyDescent="0.2">
      <c r="A933" s="601"/>
      <c r="B933" s="602"/>
      <c r="C933" s="601"/>
      <c r="D933" s="601"/>
      <c r="E933" s="601"/>
      <c r="F933" s="601"/>
      <c r="G933" s="601"/>
      <c r="H933" s="601"/>
      <c r="I933" s="601"/>
      <c r="J933" s="601"/>
      <c r="K933" s="601"/>
      <c r="L933" s="601"/>
      <c r="M933" s="601"/>
      <c r="N933" s="601"/>
      <c r="O933" s="601"/>
      <c r="P933" s="601"/>
      <c r="Q933" s="601"/>
      <c r="R933" s="601"/>
      <c r="S933" s="601"/>
      <c r="T933" s="601"/>
      <c r="U933" s="601"/>
      <c r="V933" s="601"/>
      <c r="W933" s="601"/>
      <c r="X933" s="601"/>
      <c r="Y933" s="601"/>
      <c r="Z933" s="601"/>
    </row>
    <row r="934" spans="1:26" ht="14.25" customHeight="1" x14ac:dyDescent="0.2">
      <c r="A934" s="601"/>
      <c r="B934" s="602"/>
      <c r="C934" s="601"/>
      <c r="D934" s="601"/>
      <c r="E934" s="601"/>
      <c r="F934" s="601"/>
      <c r="G934" s="601"/>
      <c r="H934" s="601"/>
      <c r="I934" s="601"/>
      <c r="J934" s="601"/>
      <c r="K934" s="601"/>
      <c r="L934" s="601"/>
      <c r="M934" s="601"/>
      <c r="N934" s="601"/>
      <c r="O934" s="601"/>
      <c r="P934" s="601"/>
      <c r="Q934" s="601"/>
      <c r="R934" s="601"/>
      <c r="S934" s="601"/>
      <c r="T934" s="601"/>
      <c r="U934" s="601"/>
      <c r="V934" s="601"/>
      <c r="W934" s="601"/>
      <c r="X934" s="601"/>
      <c r="Y934" s="601"/>
      <c r="Z934" s="601"/>
    </row>
    <row r="935" spans="1:26" ht="14.25" customHeight="1" x14ac:dyDescent="0.2">
      <c r="A935" s="601"/>
      <c r="B935" s="602"/>
      <c r="C935" s="601"/>
      <c r="D935" s="601"/>
      <c r="E935" s="601"/>
      <c r="F935" s="601"/>
      <c r="G935" s="601"/>
      <c r="H935" s="601"/>
      <c r="I935" s="601"/>
      <c r="J935" s="601"/>
      <c r="K935" s="601"/>
      <c r="L935" s="601"/>
      <c r="M935" s="601"/>
      <c r="N935" s="601"/>
      <c r="O935" s="601"/>
      <c r="P935" s="601"/>
      <c r="Q935" s="601"/>
      <c r="R935" s="601"/>
      <c r="S935" s="601"/>
      <c r="T935" s="601"/>
      <c r="U935" s="601"/>
      <c r="V935" s="601"/>
      <c r="W935" s="601"/>
      <c r="X935" s="601"/>
      <c r="Y935" s="601"/>
      <c r="Z935" s="601"/>
    </row>
    <row r="936" spans="1:26" ht="14.25" customHeight="1" x14ac:dyDescent="0.2">
      <c r="A936" s="601"/>
      <c r="B936" s="602"/>
      <c r="C936" s="601"/>
      <c r="D936" s="601"/>
      <c r="E936" s="601"/>
      <c r="F936" s="601"/>
      <c r="G936" s="601"/>
      <c r="H936" s="601"/>
      <c r="I936" s="601"/>
      <c r="J936" s="601"/>
      <c r="K936" s="601"/>
      <c r="L936" s="601"/>
      <c r="M936" s="601"/>
      <c r="N936" s="601"/>
      <c r="O936" s="601"/>
      <c r="P936" s="601"/>
      <c r="Q936" s="601"/>
      <c r="R936" s="601"/>
      <c r="S936" s="601"/>
      <c r="T936" s="601"/>
      <c r="U936" s="601"/>
      <c r="V936" s="601"/>
      <c r="W936" s="601"/>
      <c r="X936" s="601"/>
      <c r="Y936" s="601"/>
      <c r="Z936" s="601"/>
    </row>
    <row r="937" spans="1:26" ht="14.25" customHeight="1" x14ac:dyDescent="0.2">
      <c r="A937" s="601"/>
      <c r="B937" s="602"/>
      <c r="C937" s="601"/>
      <c r="D937" s="601"/>
      <c r="E937" s="601"/>
      <c r="F937" s="601"/>
      <c r="G937" s="601"/>
      <c r="H937" s="601"/>
      <c r="I937" s="601"/>
      <c r="J937" s="601"/>
      <c r="K937" s="601"/>
      <c r="L937" s="601"/>
      <c r="M937" s="601"/>
      <c r="N937" s="601"/>
      <c r="O937" s="601"/>
      <c r="P937" s="601"/>
      <c r="Q937" s="601"/>
      <c r="R937" s="601"/>
      <c r="S937" s="601"/>
      <c r="T937" s="601"/>
      <c r="U937" s="601"/>
      <c r="V937" s="601"/>
      <c r="W937" s="601"/>
      <c r="X937" s="601"/>
      <c r="Y937" s="601"/>
      <c r="Z937" s="601"/>
    </row>
    <row r="938" spans="1:26" ht="14.25" customHeight="1" x14ac:dyDescent="0.2">
      <c r="A938" s="601"/>
      <c r="B938" s="602"/>
      <c r="C938" s="601"/>
      <c r="D938" s="601"/>
      <c r="E938" s="601"/>
      <c r="F938" s="601"/>
      <c r="G938" s="601"/>
      <c r="H938" s="601"/>
      <c r="I938" s="601"/>
      <c r="J938" s="601"/>
      <c r="K938" s="601"/>
      <c r="L938" s="601"/>
      <c r="M938" s="601"/>
      <c r="N938" s="601"/>
      <c r="O938" s="601"/>
      <c r="P938" s="601"/>
      <c r="Q938" s="601"/>
      <c r="R938" s="601"/>
      <c r="S938" s="601"/>
      <c r="T938" s="601"/>
      <c r="U938" s="601"/>
      <c r="V938" s="601"/>
      <c r="W938" s="601"/>
      <c r="X938" s="601"/>
      <c r="Y938" s="601"/>
      <c r="Z938" s="601"/>
    </row>
    <row r="939" spans="1:26" ht="14.25" customHeight="1" x14ac:dyDescent="0.2">
      <c r="A939" s="601"/>
      <c r="B939" s="602"/>
      <c r="C939" s="601"/>
      <c r="D939" s="601"/>
      <c r="E939" s="601"/>
      <c r="F939" s="601"/>
      <c r="G939" s="601"/>
      <c r="H939" s="601"/>
      <c r="I939" s="601"/>
      <c r="J939" s="601"/>
      <c r="K939" s="601"/>
      <c r="L939" s="601"/>
      <c r="M939" s="601"/>
      <c r="N939" s="601"/>
      <c r="O939" s="601"/>
      <c r="P939" s="601"/>
      <c r="Q939" s="601"/>
      <c r="R939" s="601"/>
      <c r="S939" s="601"/>
      <c r="T939" s="601"/>
      <c r="U939" s="601"/>
      <c r="V939" s="601"/>
      <c r="W939" s="601"/>
      <c r="X939" s="601"/>
      <c r="Y939" s="601"/>
      <c r="Z939" s="601"/>
    </row>
    <row r="940" spans="1:26" ht="14.25" customHeight="1" x14ac:dyDescent="0.2">
      <c r="A940" s="601"/>
      <c r="B940" s="602"/>
      <c r="C940" s="601"/>
      <c r="D940" s="601"/>
      <c r="E940" s="601"/>
      <c r="F940" s="601"/>
      <c r="G940" s="601"/>
      <c r="H940" s="601"/>
      <c r="I940" s="601"/>
      <c r="J940" s="601"/>
      <c r="K940" s="601"/>
      <c r="L940" s="601"/>
      <c r="M940" s="601"/>
      <c r="N940" s="601"/>
      <c r="O940" s="601"/>
      <c r="P940" s="601"/>
      <c r="Q940" s="601"/>
      <c r="R940" s="601"/>
      <c r="S940" s="601"/>
      <c r="T940" s="601"/>
      <c r="U940" s="601"/>
      <c r="V940" s="601"/>
      <c r="W940" s="601"/>
      <c r="X940" s="601"/>
      <c r="Y940" s="601"/>
      <c r="Z940" s="601"/>
    </row>
    <row r="941" spans="1:26" ht="14.25" customHeight="1" x14ac:dyDescent="0.2">
      <c r="A941" s="601"/>
      <c r="B941" s="602"/>
      <c r="C941" s="601"/>
      <c r="D941" s="601"/>
      <c r="E941" s="601"/>
      <c r="F941" s="601"/>
      <c r="G941" s="601"/>
      <c r="H941" s="601"/>
      <c r="I941" s="601"/>
      <c r="J941" s="601"/>
      <c r="K941" s="601"/>
      <c r="L941" s="601"/>
      <c r="M941" s="601"/>
      <c r="N941" s="601"/>
      <c r="O941" s="601"/>
      <c r="P941" s="601"/>
      <c r="Q941" s="601"/>
      <c r="R941" s="601"/>
      <c r="S941" s="601"/>
      <c r="T941" s="601"/>
      <c r="U941" s="601"/>
      <c r="V941" s="601"/>
      <c r="W941" s="601"/>
      <c r="X941" s="601"/>
      <c r="Y941" s="601"/>
      <c r="Z941" s="601"/>
    </row>
    <row r="942" spans="1:26" ht="14.25" customHeight="1" x14ac:dyDescent="0.2">
      <c r="A942" s="601"/>
      <c r="B942" s="602"/>
      <c r="C942" s="601"/>
      <c r="D942" s="601"/>
      <c r="E942" s="601"/>
      <c r="F942" s="601"/>
      <c r="G942" s="601"/>
      <c r="H942" s="601"/>
      <c r="I942" s="601"/>
      <c r="J942" s="601"/>
      <c r="K942" s="601"/>
      <c r="L942" s="601"/>
      <c r="M942" s="601"/>
      <c r="N942" s="601"/>
      <c r="O942" s="601"/>
      <c r="P942" s="601"/>
      <c r="Q942" s="601"/>
      <c r="R942" s="601"/>
      <c r="S942" s="601"/>
      <c r="T942" s="601"/>
      <c r="U942" s="601"/>
      <c r="V942" s="601"/>
      <c r="W942" s="601"/>
      <c r="X942" s="601"/>
      <c r="Y942" s="601"/>
      <c r="Z942" s="601"/>
    </row>
    <row r="943" spans="1:26" ht="14.25" customHeight="1" x14ac:dyDescent="0.2">
      <c r="A943" s="601"/>
      <c r="B943" s="602"/>
      <c r="C943" s="601"/>
      <c r="D943" s="601"/>
      <c r="E943" s="601"/>
      <c r="F943" s="601"/>
      <c r="G943" s="601"/>
      <c r="H943" s="601"/>
      <c r="I943" s="601"/>
      <c r="J943" s="601"/>
      <c r="K943" s="601"/>
      <c r="L943" s="601"/>
      <c r="M943" s="601"/>
      <c r="N943" s="601"/>
      <c r="O943" s="601"/>
      <c r="P943" s="601"/>
      <c r="Q943" s="601"/>
      <c r="R943" s="601"/>
      <c r="S943" s="601"/>
      <c r="T943" s="601"/>
      <c r="U943" s="601"/>
      <c r="V943" s="601"/>
      <c r="W943" s="601"/>
      <c r="X943" s="601"/>
      <c r="Y943" s="601"/>
      <c r="Z943" s="601"/>
    </row>
    <row r="944" spans="1:26" ht="14.25" customHeight="1" x14ac:dyDescent="0.2">
      <c r="A944" s="601"/>
      <c r="B944" s="602"/>
      <c r="C944" s="601"/>
      <c r="D944" s="601"/>
      <c r="E944" s="601"/>
      <c r="F944" s="601"/>
      <c r="G944" s="601"/>
      <c r="H944" s="601"/>
      <c r="I944" s="601"/>
      <c r="J944" s="601"/>
      <c r="K944" s="601"/>
      <c r="L944" s="601"/>
      <c r="M944" s="601"/>
      <c r="N944" s="601"/>
      <c r="O944" s="601"/>
      <c r="P944" s="601"/>
      <c r="Q944" s="601"/>
      <c r="R944" s="601"/>
      <c r="S944" s="601"/>
      <c r="T944" s="601"/>
      <c r="U944" s="601"/>
      <c r="V944" s="601"/>
      <c r="W944" s="601"/>
      <c r="X944" s="601"/>
      <c r="Y944" s="601"/>
      <c r="Z944" s="601"/>
    </row>
    <row r="945" spans="1:26" ht="14.25" customHeight="1" x14ac:dyDescent="0.2">
      <c r="A945" s="601"/>
      <c r="B945" s="602"/>
      <c r="C945" s="601"/>
      <c r="D945" s="601"/>
      <c r="E945" s="601"/>
      <c r="F945" s="601"/>
      <c r="G945" s="601"/>
      <c r="H945" s="601"/>
      <c r="I945" s="601"/>
      <c r="J945" s="601"/>
      <c r="K945" s="601"/>
      <c r="L945" s="601"/>
      <c r="M945" s="601"/>
      <c r="N945" s="601"/>
      <c r="O945" s="601"/>
      <c r="P945" s="601"/>
      <c r="Q945" s="601"/>
      <c r="R945" s="601"/>
      <c r="S945" s="601"/>
      <c r="T945" s="601"/>
      <c r="U945" s="601"/>
      <c r="V945" s="601"/>
      <c r="W945" s="601"/>
      <c r="X945" s="601"/>
      <c r="Y945" s="601"/>
      <c r="Z945" s="601"/>
    </row>
    <row r="946" spans="1:26" ht="14.25" customHeight="1" x14ac:dyDescent="0.2">
      <c r="A946" s="601"/>
      <c r="B946" s="602"/>
      <c r="C946" s="601"/>
      <c r="D946" s="601"/>
      <c r="E946" s="601"/>
      <c r="F946" s="601"/>
      <c r="G946" s="601"/>
      <c r="H946" s="601"/>
      <c r="I946" s="601"/>
      <c r="J946" s="601"/>
      <c r="K946" s="601"/>
      <c r="L946" s="601"/>
      <c r="M946" s="601"/>
      <c r="N946" s="601"/>
      <c r="O946" s="601"/>
      <c r="P946" s="601"/>
      <c r="Q946" s="601"/>
      <c r="R946" s="601"/>
      <c r="S946" s="601"/>
      <c r="T946" s="601"/>
      <c r="U946" s="601"/>
      <c r="V946" s="601"/>
      <c r="W946" s="601"/>
      <c r="X946" s="601"/>
      <c r="Y946" s="601"/>
      <c r="Z946" s="601"/>
    </row>
    <row r="947" spans="1:26" ht="14.25" customHeight="1" x14ac:dyDescent="0.2">
      <c r="A947" s="601"/>
      <c r="B947" s="602"/>
      <c r="C947" s="601"/>
      <c r="D947" s="601"/>
      <c r="E947" s="601"/>
      <c r="F947" s="601"/>
      <c r="G947" s="601"/>
      <c r="H947" s="601"/>
      <c r="I947" s="601"/>
      <c r="J947" s="601"/>
      <c r="K947" s="601"/>
      <c r="L947" s="601"/>
      <c r="M947" s="601"/>
      <c r="N947" s="601"/>
      <c r="O947" s="601"/>
      <c r="P947" s="601"/>
      <c r="Q947" s="601"/>
      <c r="R947" s="601"/>
      <c r="S947" s="601"/>
      <c r="T947" s="601"/>
      <c r="U947" s="601"/>
      <c r="V947" s="601"/>
      <c r="W947" s="601"/>
      <c r="X947" s="601"/>
      <c r="Y947" s="601"/>
      <c r="Z947" s="601"/>
    </row>
    <row r="948" spans="1:26" ht="14.25" customHeight="1" x14ac:dyDescent="0.2">
      <c r="A948" s="601"/>
      <c r="B948" s="602"/>
      <c r="C948" s="601"/>
      <c r="D948" s="601"/>
      <c r="E948" s="601"/>
      <c r="F948" s="601"/>
      <c r="G948" s="601"/>
      <c r="H948" s="601"/>
      <c r="I948" s="601"/>
      <c r="J948" s="601"/>
      <c r="K948" s="601"/>
      <c r="L948" s="601"/>
      <c r="M948" s="601"/>
      <c r="N948" s="601"/>
      <c r="O948" s="601"/>
      <c r="P948" s="601"/>
      <c r="Q948" s="601"/>
      <c r="R948" s="601"/>
      <c r="S948" s="601"/>
      <c r="T948" s="601"/>
      <c r="U948" s="601"/>
      <c r="V948" s="601"/>
      <c r="W948" s="601"/>
      <c r="X948" s="601"/>
      <c r="Y948" s="601"/>
      <c r="Z948" s="601"/>
    </row>
    <row r="949" spans="1:26" ht="14.25" customHeight="1" x14ac:dyDescent="0.2">
      <c r="A949" s="601"/>
      <c r="B949" s="602"/>
      <c r="C949" s="601"/>
      <c r="D949" s="601"/>
      <c r="E949" s="601"/>
      <c r="F949" s="601"/>
      <c r="G949" s="601"/>
      <c r="H949" s="601"/>
      <c r="I949" s="601"/>
      <c r="J949" s="601"/>
      <c r="K949" s="601"/>
      <c r="L949" s="601"/>
      <c r="M949" s="601"/>
      <c r="N949" s="601"/>
      <c r="O949" s="601"/>
      <c r="P949" s="601"/>
      <c r="Q949" s="601"/>
      <c r="R949" s="601"/>
      <c r="S949" s="601"/>
      <c r="T949" s="601"/>
      <c r="U949" s="601"/>
      <c r="V949" s="601"/>
      <c r="W949" s="601"/>
      <c r="X949" s="601"/>
      <c r="Y949" s="601"/>
      <c r="Z949" s="601"/>
    </row>
    <row r="950" spans="1:26" ht="14.25" customHeight="1" x14ac:dyDescent="0.2">
      <c r="A950" s="601"/>
      <c r="B950" s="602"/>
      <c r="C950" s="601"/>
      <c r="D950" s="601"/>
      <c r="E950" s="601"/>
      <c r="F950" s="601"/>
      <c r="G950" s="601"/>
      <c r="H950" s="601"/>
      <c r="I950" s="601"/>
      <c r="J950" s="601"/>
      <c r="K950" s="601"/>
      <c r="L950" s="601"/>
      <c r="M950" s="601"/>
      <c r="N950" s="601"/>
      <c r="O950" s="601"/>
      <c r="P950" s="601"/>
      <c r="Q950" s="601"/>
      <c r="R950" s="601"/>
      <c r="S950" s="601"/>
      <c r="T950" s="601"/>
      <c r="U950" s="601"/>
      <c r="V950" s="601"/>
      <c r="W950" s="601"/>
      <c r="X950" s="601"/>
      <c r="Y950" s="601"/>
      <c r="Z950" s="601"/>
    </row>
    <row r="951" spans="1:26" ht="14.25" customHeight="1" x14ac:dyDescent="0.2">
      <c r="A951" s="601"/>
      <c r="B951" s="602"/>
      <c r="C951" s="601"/>
      <c r="D951" s="601"/>
      <c r="E951" s="601"/>
      <c r="F951" s="601"/>
      <c r="G951" s="601"/>
      <c r="H951" s="601"/>
      <c r="I951" s="601"/>
      <c r="J951" s="601"/>
      <c r="K951" s="601"/>
      <c r="L951" s="601"/>
      <c r="M951" s="601"/>
      <c r="N951" s="601"/>
      <c r="O951" s="601"/>
      <c r="P951" s="601"/>
      <c r="Q951" s="601"/>
      <c r="R951" s="601"/>
      <c r="S951" s="601"/>
      <c r="T951" s="601"/>
      <c r="U951" s="601"/>
      <c r="V951" s="601"/>
      <c r="W951" s="601"/>
      <c r="X951" s="601"/>
      <c r="Y951" s="601"/>
      <c r="Z951" s="601"/>
    </row>
    <row r="952" spans="1:26" ht="14.25" customHeight="1" x14ac:dyDescent="0.2">
      <c r="A952" s="601"/>
      <c r="B952" s="602"/>
      <c r="C952" s="601"/>
      <c r="D952" s="601"/>
      <c r="E952" s="601"/>
      <c r="F952" s="601"/>
      <c r="G952" s="601"/>
      <c r="H952" s="601"/>
      <c r="I952" s="601"/>
      <c r="J952" s="601"/>
      <c r="K952" s="601"/>
      <c r="L952" s="601"/>
      <c r="M952" s="601"/>
      <c r="N952" s="601"/>
      <c r="O952" s="601"/>
      <c r="P952" s="601"/>
      <c r="Q952" s="601"/>
      <c r="R952" s="601"/>
      <c r="S952" s="601"/>
      <c r="T952" s="601"/>
      <c r="U952" s="601"/>
      <c r="V952" s="601"/>
      <c r="W952" s="601"/>
      <c r="X952" s="601"/>
      <c r="Y952" s="601"/>
      <c r="Z952" s="601"/>
    </row>
    <row r="953" spans="1:26" ht="14.25" customHeight="1" x14ac:dyDescent="0.2">
      <c r="A953" s="601"/>
      <c r="B953" s="602"/>
      <c r="C953" s="601"/>
      <c r="D953" s="601"/>
      <c r="E953" s="601"/>
      <c r="F953" s="601"/>
      <c r="G953" s="601"/>
      <c r="H953" s="601"/>
      <c r="I953" s="601"/>
      <c r="J953" s="601"/>
      <c r="K953" s="601"/>
      <c r="L953" s="601"/>
      <c r="M953" s="601"/>
      <c r="N953" s="601"/>
      <c r="O953" s="601"/>
      <c r="P953" s="601"/>
      <c r="Q953" s="601"/>
      <c r="R953" s="601"/>
      <c r="S953" s="601"/>
      <c r="T953" s="601"/>
      <c r="U953" s="601"/>
      <c r="V953" s="601"/>
      <c r="W953" s="601"/>
      <c r="X953" s="601"/>
      <c r="Y953" s="601"/>
      <c r="Z953" s="601"/>
    </row>
    <row r="954" spans="1:26" ht="14.25" customHeight="1" x14ac:dyDescent="0.2">
      <c r="A954" s="601"/>
      <c r="B954" s="602"/>
      <c r="C954" s="601"/>
      <c r="D954" s="601"/>
      <c r="E954" s="601"/>
      <c r="F954" s="601"/>
      <c r="G954" s="601"/>
      <c r="H954" s="601"/>
      <c r="I954" s="601"/>
      <c r="J954" s="601"/>
      <c r="K954" s="601"/>
      <c r="L954" s="601"/>
      <c r="M954" s="601"/>
      <c r="N954" s="601"/>
      <c r="O954" s="601"/>
      <c r="P954" s="601"/>
      <c r="Q954" s="601"/>
      <c r="R954" s="601"/>
      <c r="S954" s="601"/>
      <c r="T954" s="601"/>
      <c r="U954" s="601"/>
      <c r="V954" s="601"/>
      <c r="W954" s="601"/>
      <c r="X954" s="601"/>
      <c r="Y954" s="601"/>
      <c r="Z954" s="601"/>
    </row>
    <row r="955" spans="1:26" ht="14.25" customHeight="1" x14ac:dyDescent="0.2">
      <c r="A955" s="601"/>
      <c r="B955" s="602"/>
      <c r="C955" s="601"/>
      <c r="D955" s="601"/>
      <c r="E955" s="601"/>
      <c r="F955" s="601"/>
      <c r="G955" s="601"/>
      <c r="H955" s="601"/>
      <c r="I955" s="601"/>
      <c r="J955" s="601"/>
      <c r="K955" s="601"/>
      <c r="L955" s="601"/>
      <c r="M955" s="601"/>
      <c r="N955" s="601"/>
      <c r="O955" s="601"/>
      <c r="P955" s="601"/>
      <c r="Q955" s="601"/>
      <c r="R955" s="601"/>
      <c r="S955" s="601"/>
      <c r="T955" s="601"/>
      <c r="U955" s="601"/>
      <c r="V955" s="601"/>
      <c r="W955" s="601"/>
      <c r="X955" s="601"/>
      <c r="Y955" s="601"/>
      <c r="Z955" s="601"/>
    </row>
    <row r="956" spans="1:26" ht="14.25" customHeight="1" x14ac:dyDescent="0.2">
      <c r="A956" s="601"/>
      <c r="B956" s="602"/>
      <c r="C956" s="601"/>
      <c r="D956" s="601"/>
      <c r="E956" s="601"/>
      <c r="F956" s="601"/>
      <c r="G956" s="601"/>
      <c r="H956" s="601"/>
      <c r="I956" s="601"/>
      <c r="J956" s="601"/>
      <c r="K956" s="601"/>
      <c r="L956" s="601"/>
      <c r="M956" s="601"/>
      <c r="N956" s="601"/>
      <c r="O956" s="601"/>
      <c r="P956" s="601"/>
      <c r="Q956" s="601"/>
      <c r="R956" s="601"/>
      <c r="S956" s="601"/>
      <c r="T956" s="601"/>
      <c r="U956" s="601"/>
      <c r="V956" s="601"/>
      <c r="W956" s="601"/>
      <c r="X956" s="601"/>
      <c r="Y956" s="601"/>
      <c r="Z956" s="601"/>
    </row>
    <row r="957" spans="1:26" ht="14.25" customHeight="1" x14ac:dyDescent="0.2">
      <c r="A957" s="601"/>
      <c r="B957" s="602"/>
      <c r="C957" s="601"/>
      <c r="D957" s="601"/>
      <c r="E957" s="601"/>
      <c r="F957" s="601"/>
      <c r="G957" s="601"/>
      <c r="H957" s="601"/>
      <c r="I957" s="601"/>
      <c r="J957" s="601"/>
      <c r="K957" s="601"/>
      <c r="L957" s="601"/>
      <c r="M957" s="601"/>
      <c r="N957" s="601"/>
      <c r="O957" s="601"/>
      <c r="P957" s="601"/>
      <c r="Q957" s="601"/>
      <c r="R957" s="601"/>
      <c r="S957" s="601"/>
      <c r="T957" s="601"/>
      <c r="U957" s="601"/>
      <c r="V957" s="601"/>
      <c r="W957" s="601"/>
      <c r="X957" s="601"/>
      <c r="Y957" s="601"/>
      <c r="Z957" s="601"/>
    </row>
    <row r="958" spans="1:26" ht="14.25" customHeight="1" x14ac:dyDescent="0.2">
      <c r="A958" s="601"/>
      <c r="B958" s="602"/>
      <c r="C958" s="601"/>
      <c r="D958" s="601"/>
      <c r="E958" s="601"/>
      <c r="F958" s="601"/>
      <c r="G958" s="601"/>
      <c r="H958" s="601"/>
      <c r="I958" s="601"/>
      <c r="J958" s="601"/>
      <c r="K958" s="601"/>
      <c r="L958" s="601"/>
      <c r="M958" s="601"/>
      <c r="N958" s="601"/>
      <c r="O958" s="601"/>
      <c r="P958" s="601"/>
      <c r="Q958" s="601"/>
      <c r="R958" s="601"/>
      <c r="S958" s="601"/>
      <c r="T958" s="601"/>
      <c r="U958" s="601"/>
      <c r="V958" s="601"/>
      <c r="W958" s="601"/>
      <c r="X958" s="601"/>
      <c r="Y958" s="601"/>
      <c r="Z958" s="601"/>
    </row>
    <row r="959" spans="1:26" ht="14.25" customHeight="1" x14ac:dyDescent="0.2">
      <c r="A959" s="601"/>
      <c r="B959" s="602"/>
      <c r="C959" s="601"/>
      <c r="D959" s="601"/>
      <c r="E959" s="601"/>
      <c r="F959" s="601"/>
      <c r="G959" s="601"/>
      <c r="H959" s="601"/>
      <c r="I959" s="601"/>
      <c r="J959" s="601"/>
      <c r="K959" s="601"/>
      <c r="L959" s="601"/>
      <c r="M959" s="601"/>
      <c r="N959" s="601"/>
      <c r="O959" s="601"/>
      <c r="P959" s="601"/>
      <c r="Q959" s="601"/>
      <c r="R959" s="601"/>
      <c r="S959" s="601"/>
      <c r="T959" s="601"/>
      <c r="U959" s="601"/>
      <c r="V959" s="601"/>
      <c r="W959" s="601"/>
      <c r="X959" s="601"/>
      <c r="Y959" s="601"/>
      <c r="Z959" s="601"/>
    </row>
    <row r="960" spans="1:26" ht="14.25" customHeight="1" x14ac:dyDescent="0.2">
      <c r="A960" s="601"/>
      <c r="B960" s="602"/>
      <c r="C960" s="601"/>
      <c r="D960" s="601"/>
      <c r="E960" s="601"/>
      <c r="F960" s="601"/>
      <c r="G960" s="601"/>
      <c r="H960" s="601"/>
      <c r="I960" s="601"/>
      <c r="J960" s="601"/>
      <c r="K960" s="601"/>
      <c r="L960" s="601"/>
      <c r="M960" s="601"/>
      <c r="N960" s="601"/>
      <c r="O960" s="601"/>
      <c r="P960" s="601"/>
      <c r="Q960" s="601"/>
      <c r="R960" s="601"/>
      <c r="S960" s="601"/>
      <c r="T960" s="601"/>
      <c r="U960" s="601"/>
      <c r="V960" s="601"/>
      <c r="W960" s="601"/>
      <c r="X960" s="601"/>
      <c r="Y960" s="601"/>
      <c r="Z960" s="601"/>
    </row>
    <row r="961" spans="1:26" ht="14.25" customHeight="1" x14ac:dyDescent="0.2">
      <c r="A961" s="601"/>
      <c r="B961" s="602"/>
      <c r="C961" s="601"/>
      <c r="D961" s="601"/>
      <c r="E961" s="601"/>
      <c r="F961" s="601"/>
      <c r="G961" s="601"/>
      <c r="H961" s="601"/>
      <c r="I961" s="601"/>
      <c r="J961" s="601"/>
      <c r="K961" s="601"/>
      <c r="L961" s="601"/>
      <c r="M961" s="601"/>
      <c r="N961" s="601"/>
      <c r="O961" s="601"/>
      <c r="P961" s="601"/>
      <c r="Q961" s="601"/>
      <c r="R961" s="601"/>
      <c r="S961" s="601"/>
      <c r="T961" s="601"/>
      <c r="U961" s="601"/>
      <c r="V961" s="601"/>
      <c r="W961" s="601"/>
      <c r="X961" s="601"/>
      <c r="Y961" s="601"/>
      <c r="Z961" s="601"/>
    </row>
    <row r="962" spans="1:26" ht="14.25" customHeight="1" x14ac:dyDescent="0.2">
      <c r="A962" s="601"/>
      <c r="B962" s="602"/>
      <c r="C962" s="601"/>
      <c r="D962" s="601"/>
      <c r="E962" s="601"/>
      <c r="F962" s="601"/>
      <c r="G962" s="601"/>
      <c r="H962" s="601"/>
      <c r="I962" s="601"/>
      <c r="J962" s="601"/>
      <c r="K962" s="601"/>
      <c r="L962" s="601"/>
      <c r="M962" s="601"/>
      <c r="N962" s="601"/>
      <c r="O962" s="601"/>
      <c r="P962" s="601"/>
      <c r="Q962" s="601"/>
      <c r="R962" s="601"/>
      <c r="S962" s="601"/>
      <c r="T962" s="601"/>
      <c r="U962" s="601"/>
      <c r="V962" s="601"/>
      <c r="W962" s="601"/>
      <c r="X962" s="601"/>
      <c r="Y962" s="601"/>
      <c r="Z962" s="601"/>
    </row>
    <row r="963" spans="1:26" ht="14.25" customHeight="1" x14ac:dyDescent="0.2">
      <c r="A963" s="601"/>
      <c r="B963" s="602"/>
      <c r="C963" s="601"/>
      <c r="D963" s="601"/>
      <c r="E963" s="601"/>
      <c r="F963" s="601"/>
      <c r="G963" s="601"/>
      <c r="H963" s="601"/>
      <c r="I963" s="601"/>
      <c r="J963" s="601"/>
      <c r="K963" s="601"/>
      <c r="L963" s="601"/>
      <c r="M963" s="601"/>
      <c r="N963" s="601"/>
      <c r="O963" s="601"/>
      <c r="P963" s="601"/>
      <c r="Q963" s="601"/>
      <c r="R963" s="601"/>
      <c r="S963" s="601"/>
      <c r="T963" s="601"/>
      <c r="U963" s="601"/>
      <c r="V963" s="601"/>
      <c r="W963" s="601"/>
      <c r="X963" s="601"/>
      <c r="Y963" s="601"/>
      <c r="Z963" s="601"/>
    </row>
    <row r="964" spans="1:26" ht="14.25" customHeight="1" x14ac:dyDescent="0.2">
      <c r="A964" s="601"/>
      <c r="B964" s="602"/>
      <c r="C964" s="601"/>
      <c r="D964" s="601"/>
      <c r="E964" s="601"/>
      <c r="F964" s="601"/>
      <c r="G964" s="601"/>
      <c r="H964" s="601"/>
      <c r="I964" s="601"/>
      <c r="J964" s="601"/>
      <c r="K964" s="601"/>
      <c r="L964" s="601"/>
      <c r="M964" s="601"/>
      <c r="N964" s="601"/>
      <c r="O964" s="601"/>
      <c r="P964" s="601"/>
      <c r="Q964" s="601"/>
      <c r="R964" s="601"/>
      <c r="S964" s="601"/>
      <c r="T964" s="601"/>
      <c r="U964" s="601"/>
      <c r="V964" s="601"/>
      <c r="W964" s="601"/>
      <c r="X964" s="601"/>
      <c r="Y964" s="601"/>
      <c r="Z964" s="601"/>
    </row>
    <row r="965" spans="1:26" ht="14.25" customHeight="1" x14ac:dyDescent="0.2">
      <c r="A965" s="601"/>
      <c r="B965" s="602"/>
      <c r="C965" s="601"/>
      <c r="D965" s="601"/>
      <c r="E965" s="601"/>
      <c r="F965" s="601"/>
      <c r="G965" s="601"/>
      <c r="H965" s="601"/>
      <c r="I965" s="601"/>
      <c r="J965" s="601"/>
      <c r="K965" s="601"/>
      <c r="L965" s="601"/>
      <c r="M965" s="601"/>
      <c r="N965" s="601"/>
      <c r="O965" s="601"/>
      <c r="P965" s="601"/>
      <c r="Q965" s="601"/>
      <c r="R965" s="601"/>
      <c r="S965" s="601"/>
      <c r="T965" s="601"/>
      <c r="U965" s="601"/>
      <c r="V965" s="601"/>
      <c r="W965" s="601"/>
      <c r="X965" s="601"/>
      <c r="Y965" s="601"/>
      <c r="Z965" s="601"/>
    </row>
    <row r="966" spans="1:26" ht="14.25" customHeight="1" x14ac:dyDescent="0.2">
      <c r="A966" s="601"/>
      <c r="B966" s="602"/>
      <c r="C966" s="601"/>
      <c r="D966" s="601"/>
      <c r="E966" s="601"/>
      <c r="F966" s="601"/>
      <c r="G966" s="601"/>
      <c r="H966" s="601"/>
      <c r="I966" s="601"/>
      <c r="J966" s="601"/>
      <c r="K966" s="601"/>
      <c r="L966" s="601"/>
      <c r="M966" s="601"/>
      <c r="N966" s="601"/>
      <c r="O966" s="601"/>
      <c r="P966" s="601"/>
      <c r="Q966" s="601"/>
      <c r="R966" s="601"/>
      <c r="S966" s="601"/>
      <c r="T966" s="601"/>
      <c r="U966" s="601"/>
      <c r="V966" s="601"/>
      <c r="W966" s="601"/>
      <c r="X966" s="601"/>
      <c r="Y966" s="601"/>
      <c r="Z966" s="601"/>
    </row>
    <row r="967" spans="1:26" ht="14.25" customHeight="1" x14ac:dyDescent="0.2">
      <c r="A967" s="601"/>
      <c r="B967" s="602"/>
      <c r="C967" s="601"/>
      <c r="D967" s="601"/>
      <c r="E967" s="601"/>
      <c r="F967" s="601"/>
      <c r="G967" s="601"/>
      <c r="H967" s="601"/>
      <c r="I967" s="601"/>
      <c r="J967" s="601"/>
      <c r="K967" s="601"/>
      <c r="L967" s="601"/>
      <c r="M967" s="601"/>
      <c r="N967" s="601"/>
      <c r="O967" s="601"/>
      <c r="P967" s="601"/>
      <c r="Q967" s="601"/>
      <c r="R967" s="601"/>
      <c r="S967" s="601"/>
      <c r="T967" s="601"/>
      <c r="U967" s="601"/>
      <c r="V967" s="601"/>
      <c r="W967" s="601"/>
      <c r="X967" s="601"/>
      <c r="Y967" s="601"/>
      <c r="Z967" s="601"/>
    </row>
    <row r="968" spans="1:26" ht="14.25" customHeight="1" x14ac:dyDescent="0.2">
      <c r="A968" s="601"/>
      <c r="B968" s="602"/>
      <c r="C968" s="601"/>
      <c r="D968" s="601"/>
      <c r="E968" s="601"/>
      <c r="F968" s="601"/>
      <c r="G968" s="601"/>
      <c r="H968" s="601"/>
      <c r="I968" s="601"/>
      <c r="J968" s="601"/>
      <c r="K968" s="601"/>
      <c r="L968" s="601"/>
      <c r="M968" s="601"/>
      <c r="N968" s="601"/>
      <c r="O968" s="601"/>
      <c r="P968" s="601"/>
      <c r="Q968" s="601"/>
      <c r="R968" s="601"/>
      <c r="S968" s="601"/>
      <c r="T968" s="601"/>
      <c r="U968" s="601"/>
      <c r="V968" s="601"/>
      <c r="W968" s="601"/>
      <c r="X968" s="601"/>
      <c r="Y968" s="601"/>
      <c r="Z968" s="601"/>
    </row>
    <row r="969" spans="1:26" ht="14.25" customHeight="1" x14ac:dyDescent="0.2">
      <c r="A969" s="601"/>
      <c r="B969" s="602"/>
      <c r="C969" s="601"/>
      <c r="D969" s="601"/>
      <c r="E969" s="601"/>
      <c r="F969" s="601"/>
      <c r="G969" s="601"/>
      <c r="H969" s="601"/>
      <c r="I969" s="601"/>
      <c r="J969" s="601"/>
      <c r="K969" s="601"/>
      <c r="L969" s="601"/>
      <c r="M969" s="601"/>
      <c r="N969" s="601"/>
      <c r="O969" s="601"/>
      <c r="P969" s="601"/>
      <c r="Q969" s="601"/>
      <c r="R969" s="601"/>
      <c r="S969" s="601"/>
      <c r="T969" s="601"/>
      <c r="U969" s="601"/>
      <c r="V969" s="601"/>
      <c r="W969" s="601"/>
      <c r="X969" s="601"/>
      <c r="Y969" s="601"/>
      <c r="Z969" s="601"/>
    </row>
    <row r="970" spans="1:26" ht="14.25" customHeight="1" x14ac:dyDescent="0.2">
      <c r="A970" s="601"/>
      <c r="B970" s="602"/>
      <c r="C970" s="601"/>
      <c r="D970" s="601"/>
      <c r="E970" s="601"/>
      <c r="F970" s="601"/>
      <c r="G970" s="601"/>
      <c r="H970" s="601"/>
      <c r="I970" s="601"/>
      <c r="J970" s="601"/>
      <c r="K970" s="601"/>
      <c r="L970" s="601"/>
      <c r="M970" s="601"/>
      <c r="N970" s="601"/>
      <c r="O970" s="601"/>
      <c r="P970" s="601"/>
      <c r="Q970" s="601"/>
      <c r="R970" s="601"/>
      <c r="S970" s="601"/>
      <c r="T970" s="601"/>
      <c r="U970" s="601"/>
      <c r="V970" s="601"/>
      <c r="W970" s="601"/>
      <c r="X970" s="601"/>
      <c r="Y970" s="601"/>
      <c r="Z970" s="601"/>
    </row>
    <row r="971" spans="1:26" ht="14.25" customHeight="1" x14ac:dyDescent="0.2">
      <c r="A971" s="601"/>
      <c r="B971" s="602"/>
      <c r="C971" s="601"/>
      <c r="D971" s="601"/>
      <c r="E971" s="601"/>
      <c r="F971" s="601"/>
      <c r="G971" s="601"/>
      <c r="H971" s="601"/>
      <c r="I971" s="601"/>
      <c r="J971" s="601"/>
      <c r="K971" s="601"/>
      <c r="L971" s="601"/>
      <c r="M971" s="601"/>
      <c r="N971" s="601"/>
      <c r="O971" s="601"/>
      <c r="P971" s="601"/>
      <c r="Q971" s="601"/>
      <c r="R971" s="601"/>
      <c r="S971" s="601"/>
      <c r="T971" s="601"/>
      <c r="U971" s="601"/>
      <c r="V971" s="601"/>
      <c r="W971" s="601"/>
      <c r="X971" s="601"/>
      <c r="Y971" s="601"/>
      <c r="Z971" s="601"/>
    </row>
    <row r="972" spans="1:26" ht="14.25" customHeight="1" x14ac:dyDescent="0.2">
      <c r="A972" s="601"/>
      <c r="B972" s="602"/>
      <c r="C972" s="601"/>
      <c r="D972" s="601"/>
      <c r="E972" s="601"/>
      <c r="F972" s="601"/>
      <c r="G972" s="601"/>
      <c r="H972" s="601"/>
      <c r="I972" s="601"/>
      <c r="J972" s="601"/>
      <c r="K972" s="601"/>
      <c r="L972" s="601"/>
      <c r="M972" s="601"/>
      <c r="N972" s="601"/>
      <c r="O972" s="601"/>
      <c r="P972" s="601"/>
      <c r="Q972" s="601"/>
      <c r="R972" s="601"/>
      <c r="S972" s="601"/>
      <c r="T972" s="601"/>
      <c r="U972" s="601"/>
      <c r="V972" s="601"/>
      <c r="W972" s="601"/>
      <c r="X972" s="601"/>
      <c r="Y972" s="601"/>
      <c r="Z972" s="601"/>
    </row>
    <row r="973" spans="1:26" ht="14.25" customHeight="1" x14ac:dyDescent="0.2">
      <c r="A973" s="601"/>
      <c r="B973" s="602"/>
      <c r="C973" s="601"/>
      <c r="D973" s="601"/>
      <c r="E973" s="601"/>
      <c r="F973" s="601"/>
      <c r="G973" s="601"/>
      <c r="H973" s="601"/>
      <c r="I973" s="601"/>
      <c r="J973" s="601"/>
      <c r="K973" s="601"/>
      <c r="L973" s="601"/>
      <c r="M973" s="601"/>
      <c r="N973" s="601"/>
      <c r="O973" s="601"/>
      <c r="P973" s="601"/>
      <c r="Q973" s="601"/>
      <c r="R973" s="601"/>
      <c r="S973" s="601"/>
      <c r="T973" s="601"/>
      <c r="U973" s="601"/>
      <c r="V973" s="601"/>
      <c r="W973" s="601"/>
      <c r="X973" s="601"/>
      <c r="Y973" s="601"/>
      <c r="Z973" s="601"/>
    </row>
    <row r="974" spans="1:26" ht="14.25" customHeight="1" x14ac:dyDescent="0.2">
      <c r="A974" s="601"/>
      <c r="B974" s="602"/>
      <c r="C974" s="601"/>
      <c r="D974" s="601"/>
      <c r="E974" s="601"/>
      <c r="F974" s="601"/>
      <c r="G974" s="601"/>
      <c r="H974" s="601"/>
      <c r="I974" s="601"/>
      <c r="J974" s="601"/>
      <c r="K974" s="601"/>
      <c r="L974" s="601"/>
      <c r="M974" s="601"/>
      <c r="N974" s="601"/>
      <c r="O974" s="601"/>
      <c r="P974" s="601"/>
      <c r="Q974" s="601"/>
      <c r="R974" s="601"/>
      <c r="S974" s="601"/>
      <c r="T974" s="601"/>
      <c r="U974" s="601"/>
      <c r="V974" s="601"/>
      <c r="W974" s="601"/>
      <c r="X974" s="601"/>
      <c r="Y974" s="601"/>
      <c r="Z974" s="601"/>
    </row>
    <row r="975" spans="1:26" ht="14.25" customHeight="1" x14ac:dyDescent="0.2">
      <c r="A975" s="601"/>
      <c r="B975" s="602"/>
      <c r="C975" s="601"/>
      <c r="D975" s="601"/>
      <c r="E975" s="601"/>
      <c r="F975" s="601"/>
      <c r="G975" s="601"/>
      <c r="H975" s="601"/>
      <c r="I975" s="601"/>
      <c r="J975" s="601"/>
      <c r="K975" s="601"/>
      <c r="L975" s="601"/>
      <c r="M975" s="601"/>
      <c r="N975" s="601"/>
      <c r="O975" s="601"/>
      <c r="P975" s="601"/>
      <c r="Q975" s="601"/>
      <c r="R975" s="601"/>
      <c r="S975" s="601"/>
      <c r="T975" s="601"/>
      <c r="U975" s="601"/>
      <c r="V975" s="601"/>
      <c r="W975" s="601"/>
      <c r="X975" s="601"/>
      <c r="Y975" s="601"/>
      <c r="Z975" s="601"/>
    </row>
    <row r="976" spans="1:26" ht="14.25" customHeight="1" x14ac:dyDescent="0.2">
      <c r="A976" s="601"/>
      <c r="B976" s="602"/>
      <c r="C976" s="601"/>
      <c r="D976" s="601"/>
      <c r="E976" s="601"/>
      <c r="F976" s="601"/>
      <c r="G976" s="601"/>
      <c r="H976" s="601"/>
      <c r="I976" s="601"/>
      <c r="J976" s="601"/>
      <c r="K976" s="601"/>
      <c r="L976" s="601"/>
      <c r="M976" s="601"/>
      <c r="N976" s="601"/>
      <c r="O976" s="601"/>
      <c r="P976" s="601"/>
      <c r="Q976" s="601"/>
      <c r="R976" s="601"/>
      <c r="S976" s="601"/>
      <c r="T976" s="601"/>
      <c r="U976" s="601"/>
      <c r="V976" s="601"/>
      <c r="W976" s="601"/>
      <c r="X976" s="601"/>
      <c r="Y976" s="601"/>
      <c r="Z976" s="601"/>
    </row>
    <row r="977" spans="1:26" ht="14.25" customHeight="1" x14ac:dyDescent="0.2">
      <c r="A977" s="601"/>
      <c r="B977" s="602"/>
      <c r="C977" s="601"/>
      <c r="D977" s="601"/>
      <c r="E977" s="601"/>
      <c r="F977" s="601"/>
      <c r="G977" s="601"/>
      <c r="H977" s="601"/>
      <c r="I977" s="601"/>
      <c r="J977" s="601"/>
      <c r="K977" s="601"/>
      <c r="L977" s="601"/>
      <c r="M977" s="601"/>
      <c r="N977" s="601"/>
      <c r="O977" s="601"/>
      <c r="P977" s="601"/>
      <c r="Q977" s="601"/>
      <c r="R977" s="601"/>
      <c r="S977" s="601"/>
      <c r="T977" s="601"/>
      <c r="U977" s="601"/>
      <c r="V977" s="601"/>
      <c r="W977" s="601"/>
      <c r="X977" s="601"/>
      <c r="Y977" s="601"/>
      <c r="Z977" s="601"/>
    </row>
    <row r="978" spans="1:26" ht="14.25" customHeight="1" x14ac:dyDescent="0.2">
      <c r="A978" s="601"/>
      <c r="B978" s="602"/>
      <c r="C978" s="601"/>
      <c r="D978" s="601"/>
      <c r="E978" s="601"/>
      <c r="F978" s="601"/>
      <c r="G978" s="601"/>
      <c r="H978" s="601"/>
      <c r="I978" s="601"/>
      <c r="J978" s="601"/>
      <c r="K978" s="601"/>
      <c r="L978" s="601"/>
      <c r="M978" s="601"/>
      <c r="N978" s="601"/>
      <c r="O978" s="601"/>
      <c r="P978" s="601"/>
      <c r="Q978" s="601"/>
      <c r="R978" s="601"/>
      <c r="S978" s="601"/>
      <c r="T978" s="601"/>
      <c r="U978" s="601"/>
      <c r="V978" s="601"/>
      <c r="W978" s="601"/>
      <c r="X978" s="601"/>
      <c r="Y978" s="601"/>
      <c r="Z978" s="601"/>
    </row>
    <row r="979" spans="1:26" ht="14.25" customHeight="1" x14ac:dyDescent="0.2">
      <c r="A979" s="601"/>
      <c r="B979" s="602"/>
      <c r="C979" s="601"/>
      <c r="D979" s="601"/>
      <c r="E979" s="601"/>
      <c r="F979" s="601"/>
      <c r="G979" s="601"/>
      <c r="H979" s="601"/>
      <c r="I979" s="601"/>
      <c r="J979" s="601"/>
      <c r="K979" s="601"/>
      <c r="L979" s="601"/>
      <c r="M979" s="601"/>
      <c r="N979" s="601"/>
      <c r="O979" s="601"/>
      <c r="P979" s="601"/>
      <c r="Q979" s="601"/>
      <c r="R979" s="601"/>
      <c r="S979" s="601"/>
      <c r="T979" s="601"/>
      <c r="U979" s="601"/>
      <c r="V979" s="601"/>
      <c r="W979" s="601"/>
      <c r="X979" s="601"/>
      <c r="Y979" s="601"/>
      <c r="Z979" s="601"/>
    </row>
    <row r="980" spans="1:26" ht="14.25" customHeight="1" x14ac:dyDescent="0.2">
      <c r="A980" s="601"/>
      <c r="B980" s="602"/>
      <c r="C980" s="601"/>
      <c r="D980" s="601"/>
      <c r="E980" s="601"/>
      <c r="F980" s="601"/>
      <c r="G980" s="601"/>
      <c r="H980" s="601"/>
      <c r="I980" s="601"/>
      <c r="J980" s="601"/>
      <c r="K980" s="601"/>
      <c r="L980" s="601"/>
      <c r="M980" s="601"/>
      <c r="N980" s="601"/>
      <c r="O980" s="601"/>
      <c r="P980" s="601"/>
      <c r="Q980" s="601"/>
      <c r="R980" s="601"/>
      <c r="S980" s="601"/>
      <c r="T980" s="601"/>
      <c r="U980" s="601"/>
      <c r="V980" s="601"/>
      <c r="W980" s="601"/>
      <c r="X980" s="601"/>
      <c r="Y980" s="601"/>
      <c r="Z980" s="601"/>
    </row>
    <row r="981" spans="1:26" ht="14.25" customHeight="1" x14ac:dyDescent="0.2">
      <c r="A981" s="601"/>
      <c r="B981" s="602"/>
      <c r="C981" s="601"/>
      <c r="D981" s="601"/>
      <c r="E981" s="601"/>
      <c r="F981" s="601"/>
      <c r="G981" s="601"/>
      <c r="H981" s="601"/>
      <c r="I981" s="601"/>
      <c r="J981" s="601"/>
      <c r="K981" s="601"/>
      <c r="L981" s="601"/>
      <c r="M981" s="601"/>
      <c r="N981" s="601"/>
      <c r="O981" s="601"/>
      <c r="P981" s="601"/>
      <c r="Q981" s="601"/>
      <c r="R981" s="601"/>
      <c r="S981" s="601"/>
      <c r="T981" s="601"/>
      <c r="U981" s="601"/>
      <c r="V981" s="601"/>
      <c r="W981" s="601"/>
      <c r="X981" s="601"/>
      <c r="Y981" s="601"/>
      <c r="Z981" s="601"/>
    </row>
    <row r="982" spans="1:26" ht="14.25" customHeight="1" x14ac:dyDescent="0.2">
      <c r="A982" s="601"/>
      <c r="B982" s="602"/>
      <c r="C982" s="601"/>
      <c r="D982" s="601"/>
      <c r="E982" s="601"/>
      <c r="F982" s="601"/>
      <c r="G982" s="601"/>
      <c r="H982" s="601"/>
      <c r="I982" s="601"/>
      <c r="J982" s="601"/>
      <c r="K982" s="601"/>
      <c r="L982" s="601"/>
      <c r="M982" s="601"/>
      <c r="N982" s="601"/>
      <c r="O982" s="601"/>
      <c r="P982" s="601"/>
      <c r="Q982" s="601"/>
      <c r="R982" s="601"/>
      <c r="S982" s="601"/>
      <c r="T982" s="601"/>
      <c r="U982" s="601"/>
      <c r="V982" s="601"/>
      <c r="W982" s="601"/>
      <c r="X982" s="601"/>
      <c r="Y982" s="601"/>
      <c r="Z982" s="601"/>
    </row>
    <row r="983" spans="1:26" ht="14.25" customHeight="1" x14ac:dyDescent="0.2">
      <c r="A983" s="601"/>
      <c r="B983" s="602"/>
      <c r="C983" s="601"/>
      <c r="D983" s="601"/>
      <c r="E983" s="601"/>
      <c r="F983" s="601"/>
      <c r="G983" s="601"/>
      <c r="H983" s="601"/>
      <c r="I983" s="601"/>
      <c r="J983" s="601"/>
      <c r="K983" s="601"/>
      <c r="L983" s="601"/>
      <c r="M983" s="601"/>
      <c r="N983" s="601"/>
      <c r="O983" s="601"/>
      <c r="P983" s="601"/>
      <c r="Q983" s="601"/>
      <c r="R983" s="601"/>
      <c r="S983" s="601"/>
      <c r="T983" s="601"/>
      <c r="U983" s="601"/>
      <c r="V983" s="601"/>
      <c r="W983" s="601"/>
      <c r="X983" s="601"/>
      <c r="Y983" s="601"/>
      <c r="Z983" s="601"/>
    </row>
    <row r="984" spans="1:26" ht="14.25" customHeight="1" x14ac:dyDescent="0.2">
      <c r="A984" s="601"/>
      <c r="B984" s="602"/>
      <c r="C984" s="601"/>
      <c r="D984" s="601"/>
      <c r="E984" s="601"/>
      <c r="F984" s="601"/>
      <c r="G984" s="601"/>
      <c r="H984" s="601"/>
      <c r="I984" s="601"/>
      <c r="J984" s="601"/>
      <c r="K984" s="601"/>
      <c r="L984" s="601"/>
      <c r="M984" s="601"/>
      <c r="N984" s="601"/>
      <c r="O984" s="601"/>
      <c r="P984" s="601"/>
      <c r="Q984" s="601"/>
      <c r="R984" s="601"/>
      <c r="S984" s="601"/>
      <c r="T984" s="601"/>
      <c r="U984" s="601"/>
      <c r="V984" s="601"/>
      <c r="W984" s="601"/>
      <c r="X984" s="601"/>
      <c r="Y984" s="601"/>
      <c r="Z984" s="601"/>
    </row>
    <row r="985" spans="1:26" ht="14.25" customHeight="1" x14ac:dyDescent="0.2">
      <c r="A985" s="601"/>
      <c r="B985" s="602"/>
      <c r="C985" s="601"/>
      <c r="D985" s="601"/>
      <c r="E985" s="601"/>
      <c r="F985" s="601"/>
      <c r="G985" s="601"/>
      <c r="H985" s="601"/>
      <c r="I985" s="601"/>
      <c r="J985" s="601"/>
      <c r="K985" s="601"/>
      <c r="L985" s="601"/>
      <c r="M985" s="601"/>
      <c r="N985" s="601"/>
      <c r="O985" s="601"/>
      <c r="P985" s="601"/>
      <c r="Q985" s="601"/>
      <c r="R985" s="601"/>
      <c r="S985" s="601"/>
      <c r="T985" s="601"/>
      <c r="U985" s="601"/>
      <c r="V985" s="601"/>
      <c r="W985" s="601"/>
      <c r="X985" s="601"/>
      <c r="Y985" s="601"/>
      <c r="Z985" s="601"/>
    </row>
    <row r="986" spans="1:26" ht="14.25" customHeight="1" x14ac:dyDescent="0.2">
      <c r="A986" s="601"/>
      <c r="B986" s="602"/>
      <c r="C986" s="601"/>
      <c r="D986" s="601"/>
      <c r="E986" s="601"/>
      <c r="F986" s="601"/>
      <c r="G986" s="601"/>
      <c r="H986" s="601"/>
      <c r="I986" s="601"/>
      <c r="J986" s="601"/>
      <c r="K986" s="601"/>
      <c r="L986" s="601"/>
      <c r="M986" s="601"/>
      <c r="N986" s="601"/>
      <c r="O986" s="601"/>
      <c r="P986" s="601"/>
      <c r="Q986" s="601"/>
      <c r="R986" s="601"/>
      <c r="S986" s="601"/>
      <c r="T986" s="601"/>
      <c r="U986" s="601"/>
      <c r="V986" s="601"/>
      <c r="W986" s="601"/>
      <c r="X986" s="601"/>
      <c r="Y986" s="601"/>
      <c r="Z986" s="601"/>
    </row>
    <row r="987" spans="1:26" ht="14.25" customHeight="1" x14ac:dyDescent="0.2">
      <c r="A987" s="601"/>
      <c r="B987" s="602"/>
      <c r="C987" s="601"/>
      <c r="D987" s="601"/>
      <c r="E987" s="601"/>
      <c r="F987" s="601"/>
      <c r="G987" s="601"/>
      <c r="H987" s="601"/>
      <c r="I987" s="601"/>
      <c r="J987" s="601"/>
      <c r="K987" s="601"/>
      <c r="L987" s="601"/>
      <c r="M987" s="601"/>
      <c r="N987" s="601"/>
      <c r="O987" s="601"/>
      <c r="P987" s="601"/>
      <c r="Q987" s="601"/>
      <c r="R987" s="601"/>
      <c r="S987" s="601"/>
      <c r="T987" s="601"/>
      <c r="U987" s="601"/>
      <c r="V987" s="601"/>
      <c r="W987" s="601"/>
      <c r="X987" s="601"/>
      <c r="Y987" s="601"/>
      <c r="Z987" s="601"/>
    </row>
    <row r="988" spans="1:26" ht="14.25" customHeight="1" x14ac:dyDescent="0.2">
      <c r="A988" s="601"/>
      <c r="B988" s="602"/>
      <c r="C988" s="601"/>
      <c r="D988" s="601"/>
      <c r="E988" s="601"/>
      <c r="F988" s="601"/>
      <c r="G988" s="601"/>
      <c r="H988" s="601"/>
      <c r="I988" s="601"/>
      <c r="J988" s="601"/>
      <c r="K988" s="601"/>
      <c r="L988" s="601"/>
      <c r="M988" s="601"/>
      <c r="N988" s="601"/>
      <c r="O988" s="601"/>
      <c r="P988" s="601"/>
      <c r="Q988" s="601"/>
      <c r="R988" s="601"/>
      <c r="S988" s="601"/>
      <c r="T988" s="601"/>
      <c r="U988" s="601"/>
      <c r="V988" s="601"/>
      <c r="W988" s="601"/>
      <c r="X988" s="601"/>
      <c r="Y988" s="601"/>
      <c r="Z988" s="601"/>
    </row>
    <row r="989" spans="1:26" ht="14.25" customHeight="1" x14ac:dyDescent="0.2">
      <c r="A989" s="601"/>
      <c r="B989" s="602"/>
      <c r="C989" s="601"/>
      <c r="D989" s="601"/>
      <c r="E989" s="601"/>
      <c r="F989" s="601"/>
      <c r="G989" s="601"/>
      <c r="H989" s="601"/>
      <c r="I989" s="601"/>
      <c r="J989" s="601"/>
      <c r="K989" s="601"/>
      <c r="L989" s="601"/>
      <c r="M989" s="601"/>
      <c r="N989" s="601"/>
      <c r="O989" s="601"/>
      <c r="P989" s="601"/>
      <c r="Q989" s="601"/>
      <c r="R989" s="601"/>
      <c r="S989" s="601"/>
      <c r="T989" s="601"/>
      <c r="U989" s="601"/>
      <c r="V989" s="601"/>
      <c r="W989" s="601"/>
      <c r="X989" s="601"/>
      <c r="Y989" s="601"/>
      <c r="Z989" s="601"/>
    </row>
    <row r="990" spans="1:26" ht="14.25" customHeight="1" x14ac:dyDescent="0.2">
      <c r="A990" s="601"/>
      <c r="B990" s="602"/>
      <c r="C990" s="601"/>
      <c r="D990" s="601"/>
      <c r="E990" s="601"/>
      <c r="F990" s="601"/>
      <c r="G990" s="601"/>
      <c r="H990" s="601"/>
      <c r="I990" s="601"/>
      <c r="J990" s="601"/>
      <c r="K990" s="601"/>
      <c r="L990" s="601"/>
      <c r="M990" s="601"/>
      <c r="N990" s="601"/>
      <c r="O990" s="601"/>
      <c r="P990" s="601"/>
      <c r="Q990" s="601"/>
      <c r="R990" s="601"/>
      <c r="S990" s="601"/>
      <c r="T990" s="601"/>
      <c r="U990" s="601"/>
      <c r="V990" s="601"/>
      <c r="W990" s="601"/>
      <c r="X990" s="601"/>
      <c r="Y990" s="601"/>
      <c r="Z990" s="601"/>
    </row>
    <row r="991" spans="1:26" ht="14.25" customHeight="1" x14ac:dyDescent="0.2">
      <c r="A991" s="601"/>
      <c r="B991" s="602"/>
      <c r="C991" s="601"/>
      <c r="D991" s="601"/>
      <c r="E991" s="601"/>
      <c r="F991" s="601"/>
      <c r="G991" s="601"/>
      <c r="H991" s="601"/>
      <c r="I991" s="601"/>
      <c r="J991" s="601"/>
      <c r="K991" s="601"/>
      <c r="L991" s="601"/>
      <c r="M991" s="601"/>
      <c r="N991" s="601"/>
      <c r="O991" s="601"/>
      <c r="P991" s="601"/>
      <c r="Q991" s="601"/>
      <c r="R991" s="601"/>
      <c r="S991" s="601"/>
      <c r="T991" s="601"/>
      <c r="U991" s="601"/>
      <c r="V991" s="601"/>
      <c r="W991" s="601"/>
      <c r="X991" s="601"/>
      <c r="Y991" s="601"/>
      <c r="Z991" s="601"/>
    </row>
    <row r="992" spans="1:26" ht="14.25" customHeight="1" x14ac:dyDescent="0.2">
      <c r="A992" s="601"/>
      <c r="B992" s="602"/>
      <c r="C992" s="601"/>
      <c r="D992" s="601"/>
      <c r="E992" s="601"/>
      <c r="F992" s="601"/>
      <c r="G992" s="601"/>
      <c r="H992" s="601"/>
      <c r="I992" s="601"/>
      <c r="J992" s="601"/>
      <c r="K992" s="601"/>
      <c r="L992" s="601"/>
      <c r="M992" s="601"/>
      <c r="N992" s="601"/>
      <c r="O992" s="601"/>
      <c r="P992" s="601"/>
      <c r="Q992" s="601"/>
      <c r="R992" s="601"/>
      <c r="S992" s="601"/>
      <c r="T992" s="601"/>
      <c r="U992" s="601"/>
      <c r="V992" s="601"/>
      <c r="W992" s="601"/>
      <c r="X992" s="601"/>
      <c r="Y992" s="601"/>
      <c r="Z992" s="601"/>
    </row>
    <row r="993" spans="1:26" ht="14.25" customHeight="1" x14ac:dyDescent="0.2">
      <c r="A993" s="601"/>
      <c r="B993" s="602"/>
      <c r="C993" s="601"/>
      <c r="D993" s="601"/>
      <c r="E993" s="601"/>
      <c r="F993" s="601"/>
      <c r="G993" s="601"/>
      <c r="H993" s="601"/>
      <c r="I993" s="601"/>
      <c r="J993" s="601"/>
      <c r="K993" s="601"/>
      <c r="L993" s="601"/>
      <c r="M993" s="601"/>
      <c r="N993" s="601"/>
      <c r="O993" s="601"/>
      <c r="P993" s="601"/>
      <c r="Q993" s="601"/>
      <c r="R993" s="601"/>
      <c r="S993" s="601"/>
      <c r="T993" s="601"/>
      <c r="U993" s="601"/>
      <c r="V993" s="601"/>
      <c r="W993" s="601"/>
      <c r="X993" s="601"/>
      <c r="Y993" s="601"/>
      <c r="Z993" s="601"/>
    </row>
    <row r="994" spans="1:26" ht="14.25" customHeight="1" x14ac:dyDescent="0.2">
      <c r="A994" s="601"/>
      <c r="B994" s="602"/>
      <c r="C994" s="601"/>
      <c r="D994" s="601"/>
      <c r="E994" s="601"/>
      <c r="F994" s="601"/>
      <c r="G994" s="601"/>
      <c r="H994" s="601"/>
      <c r="I994" s="601"/>
      <c r="J994" s="601"/>
      <c r="K994" s="601"/>
      <c r="L994" s="601"/>
      <c r="M994" s="601"/>
      <c r="N994" s="601"/>
      <c r="O994" s="601"/>
      <c r="P994" s="601"/>
      <c r="Q994" s="601"/>
      <c r="R994" s="601"/>
      <c r="S994" s="601"/>
      <c r="T994" s="601"/>
      <c r="U994" s="601"/>
      <c r="V994" s="601"/>
      <c r="W994" s="601"/>
      <c r="X994" s="601"/>
      <c r="Y994" s="601"/>
      <c r="Z994" s="601"/>
    </row>
    <row r="995" spans="1:26" ht="14.25" customHeight="1" x14ac:dyDescent="0.2">
      <c r="A995" s="601"/>
      <c r="B995" s="602"/>
      <c r="C995" s="601"/>
      <c r="D995" s="601"/>
      <c r="E995" s="601"/>
      <c r="F995" s="601"/>
      <c r="G995" s="601"/>
      <c r="H995" s="601"/>
      <c r="I995" s="601"/>
      <c r="J995" s="601"/>
      <c r="K995" s="601"/>
      <c r="L995" s="601"/>
      <c r="M995" s="601"/>
      <c r="N995" s="601"/>
      <c r="O995" s="601"/>
      <c r="P995" s="601"/>
      <c r="Q995" s="601"/>
      <c r="R995" s="601"/>
      <c r="S995" s="601"/>
      <c r="T995" s="601"/>
      <c r="U995" s="601"/>
      <c r="V995" s="601"/>
      <c r="W995" s="601"/>
      <c r="X995" s="601"/>
      <c r="Y995" s="601"/>
      <c r="Z995" s="601"/>
    </row>
    <row r="996" spans="1:26" ht="14.25" customHeight="1" x14ac:dyDescent="0.2">
      <c r="A996" s="601"/>
      <c r="B996" s="602"/>
      <c r="C996" s="601"/>
      <c r="D996" s="601"/>
      <c r="E996" s="601"/>
      <c r="F996" s="601"/>
      <c r="G996" s="601"/>
      <c r="H996" s="601"/>
      <c r="I996" s="601"/>
      <c r="J996" s="601"/>
      <c r="K996" s="601"/>
      <c r="L996" s="601"/>
      <c r="M996" s="601"/>
      <c r="N996" s="601"/>
      <c r="O996" s="601"/>
      <c r="P996" s="601"/>
      <c r="Q996" s="601"/>
      <c r="R996" s="601"/>
      <c r="S996" s="601"/>
      <c r="T996" s="601"/>
      <c r="U996" s="601"/>
      <c r="V996" s="601"/>
      <c r="W996" s="601"/>
      <c r="X996" s="601"/>
      <c r="Y996" s="601"/>
      <c r="Z996" s="601"/>
    </row>
    <row r="997" spans="1:26" ht="14.25" customHeight="1" x14ac:dyDescent="0.2">
      <c r="A997" s="601"/>
      <c r="B997" s="602"/>
      <c r="C997" s="601"/>
      <c r="D997" s="601"/>
      <c r="E997" s="601"/>
      <c r="F997" s="601"/>
      <c r="G997" s="601"/>
      <c r="H997" s="601"/>
      <c r="I997" s="601"/>
      <c r="J997" s="601"/>
      <c r="K997" s="601"/>
      <c r="L997" s="601"/>
      <c r="M997" s="601"/>
      <c r="N997" s="601"/>
      <c r="O997" s="601"/>
      <c r="P997" s="601"/>
      <c r="Q997" s="601"/>
      <c r="R997" s="601"/>
      <c r="S997" s="601"/>
      <c r="T997" s="601"/>
      <c r="U997" s="601"/>
      <c r="V997" s="601"/>
      <c r="W997" s="601"/>
      <c r="X997" s="601"/>
      <c r="Y997" s="601"/>
      <c r="Z997" s="601"/>
    </row>
    <row r="998" spans="1:26" ht="14.25" customHeight="1" x14ac:dyDescent="0.2">
      <c r="A998" s="601"/>
      <c r="B998" s="602"/>
      <c r="C998" s="601"/>
      <c r="D998" s="601"/>
      <c r="E998" s="601"/>
      <c r="F998" s="601"/>
      <c r="G998" s="601"/>
      <c r="H998" s="601"/>
      <c r="I998" s="601"/>
      <c r="J998" s="601"/>
      <c r="K998" s="601"/>
      <c r="L998" s="601"/>
      <c r="M998" s="601"/>
      <c r="N998" s="601"/>
      <c r="O998" s="601"/>
      <c r="P998" s="601"/>
      <c r="Q998" s="601"/>
      <c r="R998" s="601"/>
      <c r="S998" s="601"/>
      <c r="T998" s="601"/>
      <c r="U998" s="601"/>
      <c r="V998" s="601"/>
      <c r="W998" s="601"/>
      <c r="X998" s="601"/>
      <c r="Y998" s="601"/>
      <c r="Z998" s="601"/>
    </row>
    <row r="999" spans="1:26" ht="14.25" customHeight="1" x14ac:dyDescent="0.2">
      <c r="A999" s="601"/>
      <c r="B999" s="602"/>
      <c r="C999" s="601"/>
      <c r="D999" s="601"/>
      <c r="E999" s="601"/>
      <c r="F999" s="601"/>
      <c r="G999" s="601"/>
      <c r="H999" s="601"/>
      <c r="I999" s="601"/>
      <c r="J999" s="601"/>
      <c r="K999" s="601"/>
      <c r="L999" s="601"/>
      <c r="M999" s="601"/>
      <c r="N999" s="601"/>
      <c r="O999" s="601"/>
      <c r="P999" s="601"/>
      <c r="Q999" s="601"/>
      <c r="R999" s="601"/>
      <c r="S999" s="601"/>
      <c r="T999" s="601"/>
      <c r="U999" s="601"/>
      <c r="V999" s="601"/>
      <c r="W999" s="601"/>
      <c r="X999" s="601"/>
      <c r="Y999" s="601"/>
      <c r="Z999" s="601"/>
    </row>
    <row r="1000" spans="1:26" ht="14.25" customHeight="1" x14ac:dyDescent="0.2">
      <c r="A1000" s="601"/>
      <c r="B1000" s="602"/>
      <c r="C1000" s="601"/>
      <c r="D1000" s="601"/>
      <c r="E1000" s="601"/>
      <c r="F1000" s="601"/>
      <c r="G1000" s="601"/>
      <c r="H1000" s="601"/>
      <c r="I1000" s="601"/>
      <c r="J1000" s="601"/>
      <c r="K1000" s="601"/>
      <c r="L1000" s="601"/>
      <c r="M1000" s="601"/>
      <c r="N1000" s="601"/>
      <c r="O1000" s="601"/>
      <c r="P1000" s="601"/>
      <c r="Q1000" s="601"/>
      <c r="R1000" s="601"/>
      <c r="S1000" s="601"/>
      <c r="T1000" s="601"/>
      <c r="U1000" s="601"/>
      <c r="V1000" s="601"/>
      <c r="W1000" s="601"/>
      <c r="X1000" s="601"/>
      <c r="Y1000" s="601"/>
      <c r="Z1000" s="601"/>
    </row>
  </sheetData>
  <mergeCells count="1">
    <mergeCell ref="D2:E2"/>
  </mergeCells>
  <pageMargins left="0.70866141732283472" right="0.70866141732283472" top="0.74803149606299213" bottom="0.74803149606299213" header="0" footer="0"/>
  <pageSetup paperSize="9" orientation="portrait"/>
  <headerFooter>
    <oddHeader>&amp;CMartonvásár Város Önkormányzat felújítási (felhalmozási) célú  kiadásai előirányzata feladatonként      &amp;R 8. melléklet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6.875" customWidth="1"/>
    <col min="2" max="2" width="25.875" customWidth="1"/>
    <col min="3" max="3" width="11.375" customWidth="1"/>
    <col min="4" max="4" width="11.875" customWidth="1"/>
    <col min="5" max="5" width="12" customWidth="1"/>
    <col min="6" max="26" width="8" customWidth="1"/>
  </cols>
  <sheetData>
    <row r="1" spans="1:26" ht="13.5" customHeight="1" x14ac:dyDescent="0.25">
      <c r="A1" s="632"/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15" customHeight="1" x14ac:dyDescent="0.25">
      <c r="A2" s="879" t="s">
        <v>817</v>
      </c>
      <c r="B2" s="880" t="s">
        <v>266</v>
      </c>
      <c r="C2" s="881" t="s">
        <v>818</v>
      </c>
      <c r="D2" s="882" t="s">
        <v>328</v>
      </c>
      <c r="E2" s="882" t="s">
        <v>819</v>
      </c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2"/>
    </row>
    <row r="3" spans="1:26" ht="13.5" customHeight="1" x14ac:dyDescent="0.25">
      <c r="A3" s="822"/>
      <c r="B3" s="804"/>
      <c r="C3" s="807"/>
      <c r="D3" s="883"/>
      <c r="E3" s="883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3.5" customHeight="1" x14ac:dyDescent="0.25">
      <c r="A4" s="822"/>
      <c r="B4" s="804"/>
      <c r="C4" s="807"/>
      <c r="D4" s="883"/>
      <c r="E4" s="883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13.5" customHeight="1" x14ac:dyDescent="0.25">
      <c r="A5" s="773"/>
      <c r="B5" s="764"/>
      <c r="C5" s="808"/>
      <c r="D5" s="884"/>
      <c r="E5" s="884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13.5" customHeight="1" x14ac:dyDescent="0.25">
      <c r="A6" s="633" t="s">
        <v>820</v>
      </c>
      <c r="B6" s="634" t="s">
        <v>821</v>
      </c>
      <c r="C6" s="314" t="s">
        <v>822</v>
      </c>
      <c r="D6" s="635" t="s">
        <v>823</v>
      </c>
      <c r="E6" s="635" t="s">
        <v>824</v>
      </c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13.5" customHeight="1" x14ac:dyDescent="0.25">
      <c r="A7" s="636">
        <v>1</v>
      </c>
      <c r="B7" s="342" t="s">
        <v>379</v>
      </c>
      <c r="C7" s="637">
        <v>3</v>
      </c>
      <c r="D7" s="215"/>
      <c r="E7" s="215">
        <f>+C7+D7</f>
        <v>3</v>
      </c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13.5" customHeight="1" x14ac:dyDescent="0.25">
      <c r="A8" s="636">
        <v>2</v>
      </c>
      <c r="B8" s="342" t="s">
        <v>825</v>
      </c>
      <c r="C8" s="637"/>
      <c r="D8" s="215"/>
      <c r="E8" s="215"/>
      <c r="F8" s="632"/>
      <c r="G8" s="632"/>
      <c r="H8" s="632"/>
      <c r="I8" s="632"/>
      <c r="J8" s="632"/>
      <c r="K8" s="632"/>
      <c r="L8" s="632"/>
      <c r="M8" s="632"/>
      <c r="N8" s="632"/>
      <c r="O8" s="632"/>
      <c r="P8" s="632"/>
      <c r="Q8" s="632"/>
      <c r="R8" s="632"/>
      <c r="S8" s="632"/>
      <c r="T8" s="632"/>
      <c r="U8" s="632"/>
      <c r="V8" s="632"/>
      <c r="W8" s="632"/>
      <c r="X8" s="632"/>
      <c r="Y8" s="632"/>
      <c r="Z8" s="632"/>
    </row>
    <row r="9" spans="1:26" ht="13.5" customHeight="1" x14ac:dyDescent="0.25">
      <c r="A9" s="636">
        <v>3</v>
      </c>
      <c r="B9" s="638" t="s">
        <v>610</v>
      </c>
      <c r="C9" s="639">
        <v>35.5</v>
      </c>
      <c r="D9" s="639"/>
      <c r="E9" s="640">
        <f t="shared" ref="E9:E10" si="0">+C9+D9</f>
        <v>35.5</v>
      </c>
      <c r="F9" s="632"/>
      <c r="G9" s="632"/>
      <c r="H9" s="632"/>
      <c r="I9" s="632"/>
      <c r="J9" s="632"/>
      <c r="K9" s="632"/>
      <c r="L9" s="632"/>
      <c r="M9" s="632"/>
      <c r="N9" s="632"/>
      <c r="O9" s="632"/>
      <c r="P9" s="632"/>
      <c r="Q9" s="632"/>
      <c r="R9" s="632"/>
      <c r="S9" s="632"/>
      <c r="T9" s="632"/>
      <c r="U9" s="632"/>
      <c r="V9" s="632"/>
      <c r="W9" s="632"/>
      <c r="X9" s="632"/>
      <c r="Y9" s="632"/>
      <c r="Z9" s="632"/>
    </row>
    <row r="10" spans="1:26" ht="13.5" customHeight="1" x14ac:dyDescent="0.25">
      <c r="A10" s="636">
        <v>4</v>
      </c>
      <c r="B10" s="638" t="s">
        <v>826</v>
      </c>
      <c r="C10" s="639">
        <v>9</v>
      </c>
      <c r="D10" s="640"/>
      <c r="E10" s="640">
        <f t="shared" si="0"/>
        <v>9</v>
      </c>
      <c r="F10" s="632"/>
      <c r="G10" s="632"/>
      <c r="H10" s="632"/>
      <c r="I10" s="632"/>
      <c r="J10" s="632"/>
      <c r="K10" s="632"/>
      <c r="L10" s="632"/>
      <c r="M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  <c r="Y10" s="632"/>
      <c r="Z10" s="632"/>
    </row>
    <row r="11" spans="1:26" ht="13.5" customHeight="1" x14ac:dyDescent="0.25">
      <c r="A11" s="636">
        <v>5</v>
      </c>
      <c r="B11" s="342" t="s">
        <v>827</v>
      </c>
      <c r="C11" s="641">
        <f t="shared" ref="C11:E11" si="1">SUM(C9:C10)</f>
        <v>44.5</v>
      </c>
      <c r="D11" s="642">
        <f t="shared" si="1"/>
        <v>0</v>
      </c>
      <c r="E11" s="642">
        <f t="shared" si="1"/>
        <v>44.5</v>
      </c>
      <c r="F11" s="632"/>
      <c r="G11" s="632"/>
      <c r="H11" s="632"/>
      <c r="I11" s="632"/>
      <c r="J11" s="632"/>
      <c r="K11" s="632"/>
      <c r="L11" s="632"/>
      <c r="M11" s="632"/>
      <c r="N11" s="632"/>
      <c r="O11" s="632"/>
      <c r="P11" s="632"/>
      <c r="Q11" s="632"/>
      <c r="R11" s="632"/>
      <c r="S11" s="632"/>
      <c r="T11" s="632"/>
      <c r="U11" s="632"/>
      <c r="V11" s="632"/>
      <c r="W11" s="632"/>
      <c r="X11" s="632"/>
      <c r="Y11" s="632"/>
      <c r="Z11" s="632"/>
    </row>
    <row r="12" spans="1:26" ht="13.5" customHeight="1" x14ac:dyDescent="0.25">
      <c r="A12" s="636">
        <v>6</v>
      </c>
      <c r="B12" s="342" t="s">
        <v>828</v>
      </c>
      <c r="C12" s="53" t="s">
        <v>829</v>
      </c>
      <c r="D12" s="643" t="s">
        <v>829</v>
      </c>
      <c r="E12" s="643" t="s">
        <v>829</v>
      </c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S12" s="632"/>
      <c r="T12" s="632"/>
      <c r="U12" s="632"/>
      <c r="V12" s="632"/>
      <c r="W12" s="632"/>
      <c r="X12" s="632"/>
      <c r="Y12" s="632"/>
      <c r="Z12" s="632"/>
    </row>
    <row r="13" spans="1:26" ht="13.5" customHeight="1" x14ac:dyDescent="0.25">
      <c r="A13" s="636"/>
      <c r="B13" s="342" t="s">
        <v>830</v>
      </c>
      <c r="C13" s="637"/>
      <c r="D13" s="215"/>
      <c r="E13" s="215"/>
      <c r="F13" s="632"/>
      <c r="G13" s="632"/>
      <c r="H13" s="632"/>
      <c r="I13" s="632"/>
      <c r="J13" s="632"/>
      <c r="K13" s="632"/>
      <c r="L13" s="632"/>
      <c r="M13" s="632"/>
      <c r="N13" s="632"/>
      <c r="O13" s="632"/>
      <c r="P13" s="632"/>
      <c r="Q13" s="632"/>
      <c r="R13" s="632"/>
      <c r="S13" s="632"/>
      <c r="T13" s="632"/>
      <c r="U13" s="632"/>
      <c r="V13" s="632"/>
      <c r="W13" s="632"/>
      <c r="X13" s="632"/>
      <c r="Y13" s="632"/>
      <c r="Z13" s="632"/>
    </row>
    <row r="14" spans="1:26" ht="13.5" customHeight="1" x14ac:dyDescent="0.25">
      <c r="A14" s="636">
        <v>7</v>
      </c>
      <c r="B14" s="342" t="s">
        <v>831</v>
      </c>
      <c r="C14" s="637">
        <v>3</v>
      </c>
      <c r="D14" s="215"/>
      <c r="E14" s="215">
        <f t="shared" ref="E14:E15" si="2">+C14+D14</f>
        <v>3</v>
      </c>
      <c r="F14" s="632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</row>
    <row r="15" spans="1:26" ht="13.5" customHeight="1" x14ac:dyDescent="0.25">
      <c r="A15" s="636">
        <v>8</v>
      </c>
      <c r="B15" s="342" t="s">
        <v>832</v>
      </c>
      <c r="C15" s="637">
        <v>1</v>
      </c>
      <c r="D15" s="215"/>
      <c r="E15" s="215">
        <f t="shared" si="2"/>
        <v>1</v>
      </c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632"/>
      <c r="U15" s="632"/>
      <c r="V15" s="632"/>
      <c r="W15" s="632"/>
      <c r="X15" s="632"/>
      <c r="Y15" s="632"/>
      <c r="Z15" s="632"/>
    </row>
    <row r="16" spans="1:26" ht="13.5" customHeight="1" x14ac:dyDescent="0.25">
      <c r="A16" s="644">
        <v>9</v>
      </c>
      <c r="B16" s="645" t="s">
        <v>833</v>
      </c>
      <c r="C16" s="646">
        <f t="shared" ref="C16:E16" si="3">SUM(C11:C15)+C7</f>
        <v>51.5</v>
      </c>
      <c r="D16" s="647">
        <f t="shared" si="3"/>
        <v>0</v>
      </c>
      <c r="E16" s="647">
        <f t="shared" si="3"/>
        <v>51.5</v>
      </c>
      <c r="F16" s="632"/>
      <c r="G16" s="632"/>
      <c r="H16" s="632"/>
      <c r="I16" s="632"/>
      <c r="J16" s="632"/>
      <c r="K16" s="632"/>
      <c r="L16" s="632"/>
      <c r="M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  <c r="Z16" s="632"/>
    </row>
    <row r="17" spans="1:26" ht="13.5" customHeight="1" x14ac:dyDescent="0.25">
      <c r="A17" s="632"/>
      <c r="B17" s="632"/>
      <c r="C17" s="632"/>
      <c r="D17" s="632"/>
      <c r="E17" s="632"/>
      <c r="F17" s="632"/>
      <c r="G17" s="632"/>
      <c r="H17" s="632"/>
      <c r="I17" s="632"/>
      <c r="J17" s="632"/>
      <c r="K17" s="632"/>
      <c r="L17" s="632"/>
      <c r="M17" s="632"/>
      <c r="N17" s="632"/>
      <c r="O17" s="632"/>
      <c r="P17" s="632"/>
      <c r="Q17" s="632"/>
      <c r="R17" s="632"/>
      <c r="S17" s="632"/>
      <c r="T17" s="632"/>
      <c r="U17" s="632"/>
      <c r="V17" s="632"/>
      <c r="W17" s="632"/>
      <c r="X17" s="632"/>
      <c r="Y17" s="632"/>
      <c r="Z17" s="632"/>
    </row>
    <row r="18" spans="1:26" ht="13.5" customHeight="1" x14ac:dyDescent="0.25">
      <c r="A18" s="632"/>
      <c r="B18" s="632"/>
      <c r="C18" s="632"/>
      <c r="D18" s="632"/>
      <c r="E18" s="632"/>
      <c r="F18" s="632"/>
      <c r="G18" s="632"/>
      <c r="H18" s="632"/>
      <c r="I18" s="632"/>
      <c r="J18" s="632"/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</row>
    <row r="19" spans="1:26" ht="13.5" customHeight="1" x14ac:dyDescent="0.25">
      <c r="A19" s="632"/>
      <c r="B19" s="632"/>
      <c r="C19" s="632"/>
      <c r="D19" s="632"/>
      <c r="E19" s="632"/>
      <c r="F19" s="632"/>
      <c r="G19" s="632"/>
      <c r="H19" s="632"/>
      <c r="I19" s="632"/>
      <c r="J19" s="632"/>
      <c r="K19" s="632"/>
      <c r="L19" s="632"/>
      <c r="M19" s="632"/>
      <c r="N19" s="632"/>
      <c r="O19" s="632"/>
      <c r="P19" s="632"/>
      <c r="Q19" s="632"/>
      <c r="R19" s="632"/>
      <c r="S19" s="632"/>
      <c r="T19" s="632"/>
      <c r="U19" s="632"/>
      <c r="V19" s="632"/>
      <c r="W19" s="632"/>
      <c r="X19" s="632"/>
      <c r="Y19" s="632"/>
      <c r="Z19" s="632"/>
    </row>
    <row r="20" spans="1:26" ht="13.5" customHeight="1" x14ac:dyDescent="0.25">
      <c r="A20" s="632"/>
      <c r="B20" s="632"/>
      <c r="C20" s="632"/>
      <c r="D20" s="632"/>
      <c r="E20" s="632"/>
      <c r="F20" s="632"/>
      <c r="G20" s="632"/>
      <c r="H20" s="632"/>
      <c r="I20" s="632"/>
      <c r="J20" s="632"/>
      <c r="K20" s="632"/>
      <c r="L20" s="632"/>
      <c r="M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  <c r="Z20" s="632"/>
    </row>
    <row r="21" spans="1:26" ht="13.5" customHeight="1" x14ac:dyDescent="0.25">
      <c r="A21" s="632"/>
      <c r="B21" s="632"/>
      <c r="C21" s="632"/>
      <c r="D21" s="632"/>
      <c r="E21" s="632"/>
      <c r="F21" s="632"/>
      <c r="G21" s="632"/>
      <c r="H21" s="632"/>
      <c r="I21" s="632"/>
      <c r="J21" s="632"/>
      <c r="K21" s="632"/>
      <c r="L21" s="632"/>
      <c r="M21" s="632"/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  <c r="Y21" s="632"/>
      <c r="Z21" s="632"/>
    </row>
    <row r="22" spans="1:26" ht="13.5" customHeight="1" x14ac:dyDescent="0.25">
      <c r="A22" s="632"/>
      <c r="B22" s="632"/>
      <c r="C22" s="632"/>
      <c r="D22" s="632"/>
      <c r="E22" s="632"/>
      <c r="F22" s="632"/>
      <c r="G22" s="632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32"/>
      <c r="Y22" s="632"/>
      <c r="Z22" s="632"/>
    </row>
    <row r="23" spans="1:26" ht="13.5" customHeight="1" x14ac:dyDescent="0.25">
      <c r="A23" s="63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13.5" customHeight="1" x14ac:dyDescent="0.25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13.5" customHeight="1" x14ac:dyDescent="0.25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13.5" customHeight="1" x14ac:dyDescent="0.25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13.5" customHeight="1" x14ac:dyDescent="0.25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13.5" customHeight="1" x14ac:dyDescent="0.25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13.5" customHeight="1" x14ac:dyDescent="0.25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13.5" customHeight="1" x14ac:dyDescent="0.25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13.5" customHeight="1" x14ac:dyDescent="0.25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13.5" customHeight="1" x14ac:dyDescent="0.25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13.5" customHeight="1" x14ac:dyDescent="0.25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13.5" customHeight="1" x14ac:dyDescent="0.25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13.5" customHeight="1" x14ac:dyDescent="0.25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13.5" customHeight="1" x14ac:dyDescent="0.25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13.5" customHeight="1" x14ac:dyDescent="0.25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13.5" customHeight="1" x14ac:dyDescent="0.25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13.5" customHeight="1" x14ac:dyDescent="0.25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13.5" customHeight="1" x14ac:dyDescent="0.25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13.5" customHeight="1" x14ac:dyDescent="0.25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13.5" customHeight="1" x14ac:dyDescent="0.25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13.5" customHeight="1" x14ac:dyDescent="0.25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13.5" customHeight="1" x14ac:dyDescent="0.25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13.5" customHeight="1" x14ac:dyDescent="0.25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13.5" customHeight="1" x14ac:dyDescent="0.25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13.5" customHeight="1" x14ac:dyDescent="0.25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13.5" customHeight="1" x14ac:dyDescent="0.25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13.5" customHeight="1" x14ac:dyDescent="0.25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13.5" customHeight="1" x14ac:dyDescent="0.25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13.5" customHeight="1" x14ac:dyDescent="0.25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13.5" customHeight="1" x14ac:dyDescent="0.25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13.5" customHeight="1" x14ac:dyDescent="0.25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13.5" customHeight="1" x14ac:dyDescent="0.25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13.5" customHeight="1" x14ac:dyDescent="0.25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13.5" customHeight="1" x14ac:dyDescent="0.25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13.5" customHeight="1" x14ac:dyDescent="0.25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13.5" customHeight="1" x14ac:dyDescent="0.25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13.5" customHeight="1" x14ac:dyDescent="0.25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13.5" customHeight="1" x14ac:dyDescent="0.25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13.5" customHeight="1" x14ac:dyDescent="0.25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13.5" customHeight="1" x14ac:dyDescent="0.25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13.5" customHeight="1" x14ac:dyDescent="0.25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13.5" customHeight="1" x14ac:dyDescent="0.25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13.5" customHeight="1" x14ac:dyDescent="0.25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13.5" customHeight="1" x14ac:dyDescent="0.25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13.5" customHeight="1" x14ac:dyDescent="0.25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13.5" customHeight="1" x14ac:dyDescent="0.25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13.5" customHeight="1" x14ac:dyDescent="0.25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13.5" customHeight="1" x14ac:dyDescent="0.25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13.5" customHeight="1" x14ac:dyDescent="0.25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13.5" customHeight="1" x14ac:dyDescent="0.25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13.5" customHeight="1" x14ac:dyDescent="0.25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13.5" customHeight="1" x14ac:dyDescent="0.25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13.5" customHeight="1" x14ac:dyDescent="0.25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13.5" customHeight="1" x14ac:dyDescent="0.25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13.5" customHeight="1" x14ac:dyDescent="0.25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13.5" customHeight="1" x14ac:dyDescent="0.25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13.5" customHeight="1" x14ac:dyDescent="0.25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13.5" customHeight="1" x14ac:dyDescent="0.25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13.5" customHeight="1" x14ac:dyDescent="0.25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13.5" customHeight="1" x14ac:dyDescent="0.25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13.5" customHeight="1" x14ac:dyDescent="0.25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13.5" customHeight="1" x14ac:dyDescent="0.25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13.5" customHeight="1" x14ac:dyDescent="0.25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13.5" customHeight="1" x14ac:dyDescent="0.25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13.5" customHeight="1" x14ac:dyDescent="0.25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13.5" customHeight="1" x14ac:dyDescent="0.25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13.5" customHeight="1" x14ac:dyDescent="0.25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13.5" customHeight="1" x14ac:dyDescent="0.25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13.5" customHeight="1" x14ac:dyDescent="0.25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13.5" customHeight="1" x14ac:dyDescent="0.25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13.5" customHeight="1" x14ac:dyDescent="0.25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13.5" customHeight="1" x14ac:dyDescent="0.25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13.5" customHeight="1" x14ac:dyDescent="0.25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13.5" customHeight="1" x14ac:dyDescent="0.25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13.5" customHeight="1" x14ac:dyDescent="0.25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13.5" customHeight="1" x14ac:dyDescent="0.25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13.5" customHeight="1" x14ac:dyDescent="0.25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13.5" customHeight="1" x14ac:dyDescent="0.25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13.5" customHeight="1" x14ac:dyDescent="0.25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13.5" customHeight="1" x14ac:dyDescent="0.25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13.5" customHeight="1" x14ac:dyDescent="0.25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13.5" customHeight="1" x14ac:dyDescent="0.25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13.5" customHeight="1" x14ac:dyDescent="0.25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13.5" customHeight="1" x14ac:dyDescent="0.25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13.5" customHeight="1" x14ac:dyDescent="0.25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13.5" customHeight="1" x14ac:dyDescent="0.25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13.5" customHeight="1" x14ac:dyDescent="0.25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13.5" customHeight="1" x14ac:dyDescent="0.25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13.5" customHeight="1" x14ac:dyDescent="0.25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13.5" customHeight="1" x14ac:dyDescent="0.25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13.5" customHeight="1" x14ac:dyDescent="0.25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13.5" customHeight="1" x14ac:dyDescent="0.25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13.5" customHeight="1" x14ac:dyDescent="0.25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13.5" customHeight="1" x14ac:dyDescent="0.25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13.5" customHeight="1" x14ac:dyDescent="0.25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13.5" customHeight="1" x14ac:dyDescent="0.25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13.5" customHeight="1" x14ac:dyDescent="0.25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13.5" customHeight="1" x14ac:dyDescent="0.25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13.5" customHeight="1" x14ac:dyDescent="0.25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13.5" customHeight="1" x14ac:dyDescent="0.25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13.5" customHeight="1" x14ac:dyDescent="0.25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13.5" customHeight="1" x14ac:dyDescent="0.25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13.5" customHeight="1" x14ac:dyDescent="0.25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13.5" customHeight="1" x14ac:dyDescent="0.25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13.5" customHeight="1" x14ac:dyDescent="0.25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13.5" customHeight="1" x14ac:dyDescent="0.25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13.5" customHeight="1" x14ac:dyDescent="0.25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13.5" customHeight="1" x14ac:dyDescent="0.25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13.5" customHeight="1" x14ac:dyDescent="0.25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13.5" customHeight="1" x14ac:dyDescent="0.25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13.5" customHeight="1" x14ac:dyDescent="0.25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13.5" customHeight="1" x14ac:dyDescent="0.25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13.5" customHeight="1" x14ac:dyDescent="0.25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13.5" customHeight="1" x14ac:dyDescent="0.25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13.5" customHeight="1" x14ac:dyDescent="0.25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13.5" customHeight="1" x14ac:dyDescent="0.25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13.5" customHeight="1" x14ac:dyDescent="0.25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13.5" customHeight="1" x14ac:dyDescent="0.25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13.5" customHeight="1" x14ac:dyDescent="0.25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13.5" customHeight="1" x14ac:dyDescent="0.25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13.5" customHeight="1" x14ac:dyDescent="0.25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13.5" customHeight="1" x14ac:dyDescent="0.25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13.5" customHeight="1" x14ac:dyDescent="0.25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13.5" customHeight="1" x14ac:dyDescent="0.25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13.5" customHeight="1" x14ac:dyDescent="0.25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13.5" customHeight="1" x14ac:dyDescent="0.25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13.5" customHeight="1" x14ac:dyDescent="0.25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13.5" customHeight="1" x14ac:dyDescent="0.25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13.5" customHeight="1" x14ac:dyDescent="0.25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13.5" customHeight="1" x14ac:dyDescent="0.25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13.5" customHeight="1" x14ac:dyDescent="0.25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13.5" customHeight="1" x14ac:dyDescent="0.25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13.5" customHeight="1" x14ac:dyDescent="0.25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13.5" customHeight="1" x14ac:dyDescent="0.25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13.5" customHeight="1" x14ac:dyDescent="0.25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13.5" customHeight="1" x14ac:dyDescent="0.25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13.5" customHeight="1" x14ac:dyDescent="0.25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13.5" customHeight="1" x14ac:dyDescent="0.25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13.5" customHeight="1" x14ac:dyDescent="0.25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13.5" customHeight="1" x14ac:dyDescent="0.25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13.5" customHeight="1" x14ac:dyDescent="0.25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13.5" customHeight="1" x14ac:dyDescent="0.25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13.5" customHeight="1" x14ac:dyDescent="0.25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13.5" customHeight="1" x14ac:dyDescent="0.25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13.5" customHeight="1" x14ac:dyDescent="0.25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13.5" customHeight="1" x14ac:dyDescent="0.25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13.5" customHeight="1" x14ac:dyDescent="0.25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13.5" customHeight="1" x14ac:dyDescent="0.25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13.5" customHeight="1" x14ac:dyDescent="0.25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13.5" customHeight="1" x14ac:dyDescent="0.25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13.5" customHeight="1" x14ac:dyDescent="0.25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13.5" customHeight="1" x14ac:dyDescent="0.25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13.5" customHeight="1" x14ac:dyDescent="0.25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13.5" customHeight="1" x14ac:dyDescent="0.25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13.5" customHeight="1" x14ac:dyDescent="0.25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13.5" customHeight="1" x14ac:dyDescent="0.25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13.5" customHeight="1" x14ac:dyDescent="0.25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13.5" customHeight="1" x14ac:dyDescent="0.25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13.5" customHeight="1" x14ac:dyDescent="0.25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13.5" customHeight="1" x14ac:dyDescent="0.25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13.5" customHeight="1" x14ac:dyDescent="0.25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13.5" customHeight="1" x14ac:dyDescent="0.25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13.5" customHeight="1" x14ac:dyDescent="0.25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13.5" customHeight="1" x14ac:dyDescent="0.25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13.5" customHeight="1" x14ac:dyDescent="0.25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13.5" customHeight="1" x14ac:dyDescent="0.25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13.5" customHeight="1" x14ac:dyDescent="0.25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13.5" customHeight="1" x14ac:dyDescent="0.25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13.5" customHeight="1" x14ac:dyDescent="0.25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13.5" customHeight="1" x14ac:dyDescent="0.25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13.5" customHeight="1" x14ac:dyDescent="0.25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13.5" customHeight="1" x14ac:dyDescent="0.25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13.5" customHeight="1" x14ac:dyDescent="0.25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13.5" customHeight="1" x14ac:dyDescent="0.25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13.5" customHeight="1" x14ac:dyDescent="0.25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13.5" customHeight="1" x14ac:dyDescent="0.25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13.5" customHeight="1" x14ac:dyDescent="0.25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13.5" customHeight="1" x14ac:dyDescent="0.25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13.5" customHeight="1" x14ac:dyDescent="0.25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13.5" customHeight="1" x14ac:dyDescent="0.25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13.5" customHeight="1" x14ac:dyDescent="0.25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13.5" customHeight="1" x14ac:dyDescent="0.25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13.5" customHeight="1" x14ac:dyDescent="0.25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13.5" customHeight="1" x14ac:dyDescent="0.25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13.5" customHeight="1" x14ac:dyDescent="0.25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13.5" customHeight="1" x14ac:dyDescent="0.25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13.5" customHeight="1" x14ac:dyDescent="0.25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13.5" customHeight="1" x14ac:dyDescent="0.25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13.5" customHeight="1" x14ac:dyDescent="0.25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13.5" customHeight="1" x14ac:dyDescent="0.25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13.5" customHeight="1" x14ac:dyDescent="0.25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13.5" customHeight="1" x14ac:dyDescent="0.25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13.5" customHeight="1" x14ac:dyDescent="0.25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13.5" customHeight="1" x14ac:dyDescent="0.25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13.5" customHeight="1" x14ac:dyDescent="0.25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13.5" customHeight="1" x14ac:dyDescent="0.25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13.5" customHeight="1" x14ac:dyDescent="0.25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13.5" customHeight="1" x14ac:dyDescent="0.25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13.5" customHeight="1" x14ac:dyDescent="0.25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13.5" customHeight="1" x14ac:dyDescent="0.25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13.5" customHeight="1" x14ac:dyDescent="0.25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13.5" customHeight="1" x14ac:dyDescent="0.25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13.5" customHeight="1" x14ac:dyDescent="0.25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13.5" customHeight="1" x14ac:dyDescent="0.25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13.5" customHeight="1" x14ac:dyDescent="0.25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13.5" customHeight="1" x14ac:dyDescent="0.25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13.5" customHeight="1" x14ac:dyDescent="0.25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13.5" customHeight="1" x14ac:dyDescent="0.25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13.5" customHeight="1" x14ac:dyDescent="0.25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13.5" customHeight="1" x14ac:dyDescent="0.25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13.5" customHeight="1" x14ac:dyDescent="0.25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13.5" customHeight="1" x14ac:dyDescent="0.25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13.5" customHeight="1" x14ac:dyDescent="0.25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13.5" customHeight="1" x14ac:dyDescent="0.25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13.5" customHeight="1" x14ac:dyDescent="0.25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13.5" customHeight="1" x14ac:dyDescent="0.25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13.5" customHeight="1" x14ac:dyDescent="0.25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13.5" customHeight="1" x14ac:dyDescent="0.25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13.5" customHeight="1" x14ac:dyDescent="0.25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13.5" customHeight="1" x14ac:dyDescent="0.25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13.5" customHeight="1" x14ac:dyDescent="0.25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13.5" customHeight="1" x14ac:dyDescent="0.25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13.5" customHeight="1" x14ac:dyDescent="0.25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13.5" customHeight="1" x14ac:dyDescent="0.25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13.5" customHeight="1" x14ac:dyDescent="0.25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13.5" customHeight="1" x14ac:dyDescent="0.25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13.5" customHeight="1" x14ac:dyDescent="0.25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13.5" customHeight="1" x14ac:dyDescent="0.25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13.5" customHeight="1" x14ac:dyDescent="0.25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13.5" customHeight="1" x14ac:dyDescent="0.25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13.5" customHeight="1" x14ac:dyDescent="0.25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13.5" customHeight="1" x14ac:dyDescent="0.25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13.5" customHeight="1" x14ac:dyDescent="0.25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13.5" customHeight="1" x14ac:dyDescent="0.25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13.5" customHeight="1" x14ac:dyDescent="0.25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13.5" customHeight="1" x14ac:dyDescent="0.25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13.5" customHeight="1" x14ac:dyDescent="0.25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13.5" customHeight="1" x14ac:dyDescent="0.25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13.5" customHeight="1" x14ac:dyDescent="0.25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13.5" customHeight="1" x14ac:dyDescent="0.25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13.5" customHeight="1" x14ac:dyDescent="0.25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13.5" customHeight="1" x14ac:dyDescent="0.25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13.5" customHeight="1" x14ac:dyDescent="0.25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13.5" customHeight="1" x14ac:dyDescent="0.25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13.5" customHeight="1" x14ac:dyDescent="0.25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13.5" customHeight="1" x14ac:dyDescent="0.25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13.5" customHeight="1" x14ac:dyDescent="0.25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13.5" customHeight="1" x14ac:dyDescent="0.25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13.5" customHeight="1" x14ac:dyDescent="0.25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13.5" customHeight="1" x14ac:dyDescent="0.25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13.5" customHeight="1" x14ac:dyDescent="0.25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13.5" customHeight="1" x14ac:dyDescent="0.25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13.5" customHeight="1" x14ac:dyDescent="0.25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13.5" customHeight="1" x14ac:dyDescent="0.25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13.5" customHeight="1" x14ac:dyDescent="0.25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13.5" customHeight="1" x14ac:dyDescent="0.25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13.5" customHeight="1" x14ac:dyDescent="0.25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13.5" customHeight="1" x14ac:dyDescent="0.25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13.5" customHeight="1" x14ac:dyDescent="0.25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13.5" customHeight="1" x14ac:dyDescent="0.25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13.5" customHeight="1" x14ac:dyDescent="0.25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13.5" customHeight="1" x14ac:dyDescent="0.25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13.5" customHeight="1" x14ac:dyDescent="0.25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13.5" customHeight="1" x14ac:dyDescent="0.25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13.5" customHeight="1" x14ac:dyDescent="0.25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13.5" customHeight="1" x14ac:dyDescent="0.25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13.5" customHeight="1" x14ac:dyDescent="0.25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13.5" customHeight="1" x14ac:dyDescent="0.25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13.5" customHeight="1" x14ac:dyDescent="0.25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13.5" customHeight="1" x14ac:dyDescent="0.25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13.5" customHeight="1" x14ac:dyDescent="0.25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13.5" customHeight="1" x14ac:dyDescent="0.25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13.5" customHeight="1" x14ac:dyDescent="0.25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13.5" customHeight="1" x14ac:dyDescent="0.25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13.5" customHeight="1" x14ac:dyDescent="0.25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13.5" customHeight="1" x14ac:dyDescent="0.25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13.5" customHeight="1" x14ac:dyDescent="0.25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13.5" customHeight="1" x14ac:dyDescent="0.25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13.5" customHeight="1" x14ac:dyDescent="0.25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13.5" customHeight="1" x14ac:dyDescent="0.25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13.5" customHeight="1" x14ac:dyDescent="0.25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13.5" customHeight="1" x14ac:dyDescent="0.25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13.5" customHeight="1" x14ac:dyDescent="0.25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13.5" customHeight="1" x14ac:dyDescent="0.25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13.5" customHeight="1" x14ac:dyDescent="0.25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13.5" customHeight="1" x14ac:dyDescent="0.25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13.5" customHeight="1" x14ac:dyDescent="0.25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13.5" customHeight="1" x14ac:dyDescent="0.25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13.5" customHeight="1" x14ac:dyDescent="0.25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13.5" customHeight="1" x14ac:dyDescent="0.25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13.5" customHeight="1" x14ac:dyDescent="0.25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13.5" customHeight="1" x14ac:dyDescent="0.25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13.5" customHeight="1" x14ac:dyDescent="0.25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13.5" customHeight="1" x14ac:dyDescent="0.25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13.5" customHeight="1" x14ac:dyDescent="0.25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13.5" customHeight="1" x14ac:dyDescent="0.25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13.5" customHeight="1" x14ac:dyDescent="0.25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13.5" customHeight="1" x14ac:dyDescent="0.25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13.5" customHeight="1" x14ac:dyDescent="0.25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13.5" customHeight="1" x14ac:dyDescent="0.25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13.5" customHeight="1" x14ac:dyDescent="0.25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13.5" customHeight="1" x14ac:dyDescent="0.25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13.5" customHeight="1" x14ac:dyDescent="0.25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13.5" customHeight="1" x14ac:dyDescent="0.25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13.5" customHeight="1" x14ac:dyDescent="0.25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13.5" customHeight="1" x14ac:dyDescent="0.25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13.5" customHeight="1" x14ac:dyDescent="0.25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13.5" customHeight="1" x14ac:dyDescent="0.25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13.5" customHeight="1" x14ac:dyDescent="0.25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13.5" customHeight="1" x14ac:dyDescent="0.25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13.5" customHeight="1" x14ac:dyDescent="0.25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13.5" customHeight="1" x14ac:dyDescent="0.25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13.5" customHeight="1" x14ac:dyDescent="0.25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13.5" customHeight="1" x14ac:dyDescent="0.25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13.5" customHeight="1" x14ac:dyDescent="0.25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13.5" customHeight="1" x14ac:dyDescent="0.25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13.5" customHeight="1" x14ac:dyDescent="0.25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13.5" customHeight="1" x14ac:dyDescent="0.25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13.5" customHeight="1" x14ac:dyDescent="0.25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13.5" customHeight="1" x14ac:dyDescent="0.25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13.5" customHeight="1" x14ac:dyDescent="0.25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13.5" customHeight="1" x14ac:dyDescent="0.25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13.5" customHeight="1" x14ac:dyDescent="0.25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13.5" customHeight="1" x14ac:dyDescent="0.25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13.5" customHeight="1" x14ac:dyDescent="0.25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13.5" customHeight="1" x14ac:dyDescent="0.25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13.5" customHeight="1" x14ac:dyDescent="0.25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13.5" customHeight="1" x14ac:dyDescent="0.25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13.5" customHeight="1" x14ac:dyDescent="0.25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13.5" customHeight="1" x14ac:dyDescent="0.25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13.5" customHeight="1" x14ac:dyDescent="0.25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13.5" customHeight="1" x14ac:dyDescent="0.25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13.5" customHeight="1" x14ac:dyDescent="0.25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13.5" customHeight="1" x14ac:dyDescent="0.25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13.5" customHeight="1" x14ac:dyDescent="0.25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13.5" customHeight="1" x14ac:dyDescent="0.25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13.5" customHeight="1" x14ac:dyDescent="0.25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13.5" customHeight="1" x14ac:dyDescent="0.25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13.5" customHeight="1" x14ac:dyDescent="0.25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13.5" customHeight="1" x14ac:dyDescent="0.25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13.5" customHeight="1" x14ac:dyDescent="0.25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13.5" customHeight="1" x14ac:dyDescent="0.25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13.5" customHeight="1" x14ac:dyDescent="0.25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13.5" customHeight="1" x14ac:dyDescent="0.25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13.5" customHeight="1" x14ac:dyDescent="0.25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13.5" customHeight="1" x14ac:dyDescent="0.25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13.5" customHeight="1" x14ac:dyDescent="0.25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13.5" customHeight="1" x14ac:dyDescent="0.25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13.5" customHeight="1" x14ac:dyDescent="0.25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13.5" customHeight="1" x14ac:dyDescent="0.25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13.5" customHeight="1" x14ac:dyDescent="0.25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13.5" customHeight="1" x14ac:dyDescent="0.25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13.5" customHeight="1" x14ac:dyDescent="0.25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13.5" customHeight="1" x14ac:dyDescent="0.25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13.5" customHeight="1" x14ac:dyDescent="0.25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13.5" customHeight="1" x14ac:dyDescent="0.25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13.5" customHeight="1" x14ac:dyDescent="0.25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13.5" customHeight="1" x14ac:dyDescent="0.25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13.5" customHeight="1" x14ac:dyDescent="0.25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13.5" customHeight="1" x14ac:dyDescent="0.25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13.5" customHeight="1" x14ac:dyDescent="0.25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13.5" customHeight="1" x14ac:dyDescent="0.25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13.5" customHeight="1" x14ac:dyDescent="0.25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13.5" customHeight="1" x14ac:dyDescent="0.25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13.5" customHeight="1" x14ac:dyDescent="0.25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13.5" customHeight="1" x14ac:dyDescent="0.25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13.5" customHeight="1" x14ac:dyDescent="0.25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13.5" customHeight="1" x14ac:dyDescent="0.25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13.5" customHeight="1" x14ac:dyDescent="0.25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13.5" customHeight="1" x14ac:dyDescent="0.25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13.5" customHeight="1" x14ac:dyDescent="0.25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13.5" customHeight="1" x14ac:dyDescent="0.25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13.5" customHeight="1" x14ac:dyDescent="0.25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13.5" customHeight="1" x14ac:dyDescent="0.25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13.5" customHeight="1" x14ac:dyDescent="0.25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13.5" customHeight="1" x14ac:dyDescent="0.25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13.5" customHeight="1" x14ac:dyDescent="0.25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13.5" customHeight="1" x14ac:dyDescent="0.25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13.5" customHeight="1" x14ac:dyDescent="0.25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13.5" customHeight="1" x14ac:dyDescent="0.25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13.5" customHeight="1" x14ac:dyDescent="0.25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13.5" customHeight="1" x14ac:dyDescent="0.25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13.5" customHeight="1" x14ac:dyDescent="0.25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13.5" customHeight="1" x14ac:dyDescent="0.25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13.5" customHeight="1" x14ac:dyDescent="0.25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13.5" customHeight="1" x14ac:dyDescent="0.25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13.5" customHeight="1" x14ac:dyDescent="0.25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13.5" customHeight="1" x14ac:dyDescent="0.25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13.5" customHeight="1" x14ac:dyDescent="0.25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13.5" customHeight="1" x14ac:dyDescent="0.25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13.5" customHeight="1" x14ac:dyDescent="0.25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13.5" customHeight="1" x14ac:dyDescent="0.25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13.5" customHeight="1" x14ac:dyDescent="0.25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13.5" customHeight="1" x14ac:dyDescent="0.25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13.5" customHeight="1" x14ac:dyDescent="0.25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13.5" customHeight="1" x14ac:dyDescent="0.25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13.5" customHeight="1" x14ac:dyDescent="0.25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13.5" customHeight="1" x14ac:dyDescent="0.25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13.5" customHeight="1" x14ac:dyDescent="0.25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13.5" customHeight="1" x14ac:dyDescent="0.25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13.5" customHeight="1" x14ac:dyDescent="0.25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13.5" customHeight="1" x14ac:dyDescent="0.25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13.5" customHeight="1" x14ac:dyDescent="0.25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13.5" customHeight="1" x14ac:dyDescent="0.25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13.5" customHeight="1" x14ac:dyDescent="0.25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13.5" customHeight="1" x14ac:dyDescent="0.25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13.5" customHeight="1" x14ac:dyDescent="0.25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13.5" customHeight="1" x14ac:dyDescent="0.25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13.5" customHeight="1" x14ac:dyDescent="0.25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13.5" customHeight="1" x14ac:dyDescent="0.25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13.5" customHeight="1" x14ac:dyDescent="0.25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13.5" customHeight="1" x14ac:dyDescent="0.25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13.5" customHeight="1" x14ac:dyDescent="0.25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13.5" customHeight="1" x14ac:dyDescent="0.25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13.5" customHeight="1" x14ac:dyDescent="0.25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13.5" customHeight="1" x14ac:dyDescent="0.25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13.5" customHeight="1" x14ac:dyDescent="0.25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13.5" customHeight="1" x14ac:dyDescent="0.25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13.5" customHeight="1" x14ac:dyDescent="0.25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13.5" customHeight="1" x14ac:dyDescent="0.25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13.5" customHeight="1" x14ac:dyDescent="0.25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13.5" customHeight="1" x14ac:dyDescent="0.25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13.5" customHeight="1" x14ac:dyDescent="0.25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13.5" customHeight="1" x14ac:dyDescent="0.25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13.5" customHeight="1" x14ac:dyDescent="0.25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13.5" customHeight="1" x14ac:dyDescent="0.25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13.5" customHeight="1" x14ac:dyDescent="0.25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13.5" customHeight="1" x14ac:dyDescent="0.25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13.5" customHeight="1" x14ac:dyDescent="0.25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13.5" customHeight="1" x14ac:dyDescent="0.25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13.5" customHeight="1" x14ac:dyDescent="0.25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13.5" customHeight="1" x14ac:dyDescent="0.25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13.5" customHeight="1" x14ac:dyDescent="0.25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13.5" customHeight="1" x14ac:dyDescent="0.25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13.5" customHeight="1" x14ac:dyDescent="0.25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13.5" customHeight="1" x14ac:dyDescent="0.25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13.5" customHeight="1" x14ac:dyDescent="0.25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13.5" customHeight="1" x14ac:dyDescent="0.25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13.5" customHeight="1" x14ac:dyDescent="0.25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13.5" customHeight="1" x14ac:dyDescent="0.25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13.5" customHeight="1" x14ac:dyDescent="0.25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13.5" customHeight="1" x14ac:dyDescent="0.25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13.5" customHeight="1" x14ac:dyDescent="0.25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13.5" customHeight="1" x14ac:dyDescent="0.25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13.5" customHeight="1" x14ac:dyDescent="0.25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13.5" customHeight="1" x14ac:dyDescent="0.25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13.5" customHeight="1" x14ac:dyDescent="0.25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13.5" customHeight="1" x14ac:dyDescent="0.25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13.5" customHeight="1" x14ac:dyDescent="0.25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13.5" customHeight="1" x14ac:dyDescent="0.25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13.5" customHeight="1" x14ac:dyDescent="0.25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13.5" customHeight="1" x14ac:dyDescent="0.25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13.5" customHeight="1" x14ac:dyDescent="0.25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13.5" customHeight="1" x14ac:dyDescent="0.25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13.5" customHeight="1" x14ac:dyDescent="0.25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13.5" customHeight="1" x14ac:dyDescent="0.25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13.5" customHeight="1" x14ac:dyDescent="0.25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13.5" customHeight="1" x14ac:dyDescent="0.25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13.5" customHeight="1" x14ac:dyDescent="0.25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13.5" customHeight="1" x14ac:dyDescent="0.25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13.5" customHeight="1" x14ac:dyDescent="0.25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13.5" customHeight="1" x14ac:dyDescent="0.25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13.5" customHeight="1" x14ac:dyDescent="0.25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13.5" customHeight="1" x14ac:dyDescent="0.25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13.5" customHeight="1" x14ac:dyDescent="0.25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13.5" customHeight="1" x14ac:dyDescent="0.25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13.5" customHeight="1" x14ac:dyDescent="0.25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13.5" customHeight="1" x14ac:dyDescent="0.25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13.5" customHeight="1" x14ac:dyDescent="0.25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13.5" customHeight="1" x14ac:dyDescent="0.25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13.5" customHeight="1" x14ac:dyDescent="0.25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13.5" customHeight="1" x14ac:dyDescent="0.25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13.5" customHeight="1" x14ac:dyDescent="0.25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13.5" customHeight="1" x14ac:dyDescent="0.25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13.5" customHeight="1" x14ac:dyDescent="0.25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13.5" customHeight="1" x14ac:dyDescent="0.25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13.5" customHeight="1" x14ac:dyDescent="0.25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13.5" customHeight="1" x14ac:dyDescent="0.25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13.5" customHeight="1" x14ac:dyDescent="0.25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13.5" customHeight="1" x14ac:dyDescent="0.25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13.5" customHeight="1" x14ac:dyDescent="0.25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13.5" customHeight="1" x14ac:dyDescent="0.25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13.5" customHeight="1" x14ac:dyDescent="0.25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13.5" customHeight="1" x14ac:dyDescent="0.25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13.5" customHeight="1" x14ac:dyDescent="0.25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13.5" customHeight="1" x14ac:dyDescent="0.25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13.5" customHeight="1" x14ac:dyDescent="0.25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13.5" customHeight="1" x14ac:dyDescent="0.25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13.5" customHeight="1" x14ac:dyDescent="0.25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13.5" customHeight="1" x14ac:dyDescent="0.25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13.5" customHeight="1" x14ac:dyDescent="0.25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13.5" customHeight="1" x14ac:dyDescent="0.25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13.5" customHeight="1" x14ac:dyDescent="0.25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13.5" customHeight="1" x14ac:dyDescent="0.25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13.5" customHeight="1" x14ac:dyDescent="0.25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13.5" customHeight="1" x14ac:dyDescent="0.25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13.5" customHeight="1" x14ac:dyDescent="0.25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13.5" customHeight="1" x14ac:dyDescent="0.25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13.5" customHeight="1" x14ac:dyDescent="0.25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13.5" customHeight="1" x14ac:dyDescent="0.25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13.5" customHeight="1" x14ac:dyDescent="0.25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13.5" customHeight="1" x14ac:dyDescent="0.25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13.5" customHeight="1" x14ac:dyDescent="0.25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13.5" customHeight="1" x14ac:dyDescent="0.25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13.5" customHeight="1" x14ac:dyDescent="0.25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13.5" customHeight="1" x14ac:dyDescent="0.25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13.5" customHeight="1" x14ac:dyDescent="0.25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13.5" customHeight="1" x14ac:dyDescent="0.25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13.5" customHeight="1" x14ac:dyDescent="0.25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13.5" customHeight="1" x14ac:dyDescent="0.25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13.5" customHeight="1" x14ac:dyDescent="0.25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13.5" customHeight="1" x14ac:dyDescent="0.25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13.5" customHeight="1" x14ac:dyDescent="0.25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13.5" customHeight="1" x14ac:dyDescent="0.25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13.5" customHeight="1" x14ac:dyDescent="0.25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13.5" customHeight="1" x14ac:dyDescent="0.25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13.5" customHeight="1" x14ac:dyDescent="0.25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13.5" customHeight="1" x14ac:dyDescent="0.25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13.5" customHeight="1" x14ac:dyDescent="0.25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13.5" customHeight="1" x14ac:dyDescent="0.25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13.5" customHeight="1" x14ac:dyDescent="0.25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13.5" customHeight="1" x14ac:dyDescent="0.25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13.5" customHeight="1" x14ac:dyDescent="0.25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13.5" customHeight="1" x14ac:dyDescent="0.25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13.5" customHeight="1" x14ac:dyDescent="0.25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13.5" customHeight="1" x14ac:dyDescent="0.25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13.5" customHeight="1" x14ac:dyDescent="0.25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13.5" customHeight="1" x14ac:dyDescent="0.25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13.5" customHeight="1" x14ac:dyDescent="0.25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13.5" customHeight="1" x14ac:dyDescent="0.25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13.5" customHeight="1" x14ac:dyDescent="0.25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13.5" customHeight="1" x14ac:dyDescent="0.25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13.5" customHeight="1" x14ac:dyDescent="0.25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13.5" customHeight="1" x14ac:dyDescent="0.25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13.5" customHeight="1" x14ac:dyDescent="0.25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13.5" customHeight="1" x14ac:dyDescent="0.25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13.5" customHeight="1" x14ac:dyDescent="0.25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13.5" customHeight="1" x14ac:dyDescent="0.25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13.5" customHeight="1" x14ac:dyDescent="0.25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13.5" customHeight="1" x14ac:dyDescent="0.25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13.5" customHeight="1" x14ac:dyDescent="0.25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13.5" customHeight="1" x14ac:dyDescent="0.25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13.5" customHeight="1" x14ac:dyDescent="0.25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13.5" customHeight="1" x14ac:dyDescent="0.25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13.5" customHeight="1" x14ac:dyDescent="0.25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13.5" customHeight="1" x14ac:dyDescent="0.25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13.5" customHeight="1" x14ac:dyDescent="0.25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13.5" customHeight="1" x14ac:dyDescent="0.25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13.5" customHeight="1" x14ac:dyDescent="0.25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13.5" customHeight="1" x14ac:dyDescent="0.25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13.5" customHeight="1" x14ac:dyDescent="0.25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13.5" customHeight="1" x14ac:dyDescent="0.25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13.5" customHeight="1" x14ac:dyDescent="0.25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13.5" customHeight="1" x14ac:dyDescent="0.25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13.5" customHeight="1" x14ac:dyDescent="0.25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13.5" customHeight="1" x14ac:dyDescent="0.25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13.5" customHeight="1" x14ac:dyDescent="0.25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13.5" customHeight="1" x14ac:dyDescent="0.25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13.5" customHeight="1" x14ac:dyDescent="0.25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13.5" customHeight="1" x14ac:dyDescent="0.25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13.5" customHeight="1" x14ac:dyDescent="0.25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13.5" customHeight="1" x14ac:dyDescent="0.25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13.5" customHeight="1" x14ac:dyDescent="0.25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13.5" customHeight="1" x14ac:dyDescent="0.25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13.5" customHeight="1" x14ac:dyDescent="0.25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13.5" customHeight="1" x14ac:dyDescent="0.25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13.5" customHeight="1" x14ac:dyDescent="0.25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13.5" customHeight="1" x14ac:dyDescent="0.25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13.5" customHeight="1" x14ac:dyDescent="0.25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13.5" customHeight="1" x14ac:dyDescent="0.25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13.5" customHeight="1" x14ac:dyDescent="0.25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13.5" customHeight="1" x14ac:dyDescent="0.25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13.5" customHeight="1" x14ac:dyDescent="0.25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13.5" customHeight="1" x14ac:dyDescent="0.25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13.5" customHeight="1" x14ac:dyDescent="0.25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13.5" customHeight="1" x14ac:dyDescent="0.25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13.5" customHeight="1" x14ac:dyDescent="0.25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13.5" customHeight="1" x14ac:dyDescent="0.25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13.5" customHeight="1" x14ac:dyDescent="0.25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13.5" customHeight="1" x14ac:dyDescent="0.25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13.5" customHeight="1" x14ac:dyDescent="0.25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13.5" customHeight="1" x14ac:dyDescent="0.25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13.5" customHeight="1" x14ac:dyDescent="0.25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13.5" customHeight="1" x14ac:dyDescent="0.25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13.5" customHeight="1" x14ac:dyDescent="0.25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13.5" customHeight="1" x14ac:dyDescent="0.25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13.5" customHeight="1" x14ac:dyDescent="0.25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13.5" customHeight="1" x14ac:dyDescent="0.25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13.5" customHeight="1" x14ac:dyDescent="0.25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13.5" customHeight="1" x14ac:dyDescent="0.25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13.5" customHeight="1" x14ac:dyDescent="0.25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13.5" customHeight="1" x14ac:dyDescent="0.25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13.5" customHeight="1" x14ac:dyDescent="0.25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13.5" customHeight="1" x14ac:dyDescent="0.25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13.5" customHeight="1" x14ac:dyDescent="0.25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13.5" customHeight="1" x14ac:dyDescent="0.25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13.5" customHeight="1" x14ac:dyDescent="0.25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13.5" customHeight="1" x14ac:dyDescent="0.25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13.5" customHeight="1" x14ac:dyDescent="0.25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13.5" customHeight="1" x14ac:dyDescent="0.25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13.5" customHeight="1" x14ac:dyDescent="0.25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13.5" customHeight="1" x14ac:dyDescent="0.25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13.5" customHeight="1" x14ac:dyDescent="0.25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13.5" customHeight="1" x14ac:dyDescent="0.25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13.5" customHeight="1" x14ac:dyDescent="0.25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13.5" customHeight="1" x14ac:dyDescent="0.25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13.5" customHeight="1" x14ac:dyDescent="0.25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13.5" customHeight="1" x14ac:dyDescent="0.25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13.5" customHeight="1" x14ac:dyDescent="0.25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13.5" customHeight="1" x14ac:dyDescent="0.25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13.5" customHeight="1" x14ac:dyDescent="0.25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13.5" customHeight="1" x14ac:dyDescent="0.25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13.5" customHeight="1" x14ac:dyDescent="0.25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13.5" customHeight="1" x14ac:dyDescent="0.25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13.5" customHeight="1" x14ac:dyDescent="0.25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13.5" customHeight="1" x14ac:dyDescent="0.25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13.5" customHeight="1" x14ac:dyDescent="0.25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13.5" customHeight="1" x14ac:dyDescent="0.25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13.5" customHeight="1" x14ac:dyDescent="0.25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13.5" customHeight="1" x14ac:dyDescent="0.25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13.5" customHeight="1" x14ac:dyDescent="0.25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13.5" customHeight="1" x14ac:dyDescent="0.25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13.5" customHeight="1" x14ac:dyDescent="0.25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13.5" customHeight="1" x14ac:dyDescent="0.25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13.5" customHeight="1" x14ac:dyDescent="0.25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13.5" customHeight="1" x14ac:dyDescent="0.25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13.5" customHeight="1" x14ac:dyDescent="0.25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13.5" customHeight="1" x14ac:dyDescent="0.25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13.5" customHeight="1" x14ac:dyDescent="0.25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13.5" customHeight="1" x14ac:dyDescent="0.25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13.5" customHeight="1" x14ac:dyDescent="0.25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13.5" customHeight="1" x14ac:dyDescent="0.25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13.5" customHeight="1" x14ac:dyDescent="0.25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13.5" customHeight="1" x14ac:dyDescent="0.25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13.5" customHeight="1" x14ac:dyDescent="0.25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13.5" customHeight="1" x14ac:dyDescent="0.25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13.5" customHeight="1" x14ac:dyDescent="0.25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13.5" customHeight="1" x14ac:dyDescent="0.25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13.5" customHeight="1" x14ac:dyDescent="0.25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13.5" customHeight="1" x14ac:dyDescent="0.25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13.5" customHeight="1" x14ac:dyDescent="0.25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13.5" customHeight="1" x14ac:dyDescent="0.25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13.5" customHeight="1" x14ac:dyDescent="0.25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13.5" customHeight="1" x14ac:dyDescent="0.25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13.5" customHeight="1" x14ac:dyDescent="0.25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13.5" customHeight="1" x14ac:dyDescent="0.25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13.5" customHeight="1" x14ac:dyDescent="0.25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13.5" customHeight="1" x14ac:dyDescent="0.25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13.5" customHeight="1" x14ac:dyDescent="0.25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13.5" customHeight="1" x14ac:dyDescent="0.25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13.5" customHeight="1" x14ac:dyDescent="0.25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13.5" customHeight="1" x14ac:dyDescent="0.25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13.5" customHeight="1" x14ac:dyDescent="0.25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13.5" customHeight="1" x14ac:dyDescent="0.25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13.5" customHeight="1" x14ac:dyDescent="0.25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13.5" customHeight="1" x14ac:dyDescent="0.25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13.5" customHeight="1" x14ac:dyDescent="0.25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13.5" customHeight="1" x14ac:dyDescent="0.25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13.5" customHeight="1" x14ac:dyDescent="0.25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13.5" customHeight="1" x14ac:dyDescent="0.25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13.5" customHeight="1" x14ac:dyDescent="0.25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13.5" customHeight="1" x14ac:dyDescent="0.25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13.5" customHeight="1" x14ac:dyDescent="0.25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13.5" customHeight="1" x14ac:dyDescent="0.25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13.5" customHeight="1" x14ac:dyDescent="0.25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13.5" customHeight="1" x14ac:dyDescent="0.25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13.5" customHeight="1" x14ac:dyDescent="0.25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13.5" customHeight="1" x14ac:dyDescent="0.25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13.5" customHeight="1" x14ac:dyDescent="0.25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13.5" customHeight="1" x14ac:dyDescent="0.25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13.5" customHeight="1" x14ac:dyDescent="0.25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13.5" customHeight="1" x14ac:dyDescent="0.25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13.5" customHeight="1" x14ac:dyDescent="0.25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13.5" customHeight="1" x14ac:dyDescent="0.25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13.5" customHeight="1" x14ac:dyDescent="0.25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13.5" customHeight="1" x14ac:dyDescent="0.25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13.5" customHeight="1" x14ac:dyDescent="0.25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13.5" customHeight="1" x14ac:dyDescent="0.25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13.5" customHeight="1" x14ac:dyDescent="0.25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13.5" customHeight="1" x14ac:dyDescent="0.25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13.5" customHeight="1" x14ac:dyDescent="0.25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13.5" customHeight="1" x14ac:dyDescent="0.25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13.5" customHeight="1" x14ac:dyDescent="0.25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13.5" customHeight="1" x14ac:dyDescent="0.25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13.5" customHeight="1" x14ac:dyDescent="0.25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13.5" customHeight="1" x14ac:dyDescent="0.25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13.5" customHeight="1" x14ac:dyDescent="0.25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13.5" customHeight="1" x14ac:dyDescent="0.25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13.5" customHeight="1" x14ac:dyDescent="0.25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13.5" customHeight="1" x14ac:dyDescent="0.25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13.5" customHeight="1" x14ac:dyDescent="0.25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13.5" customHeight="1" x14ac:dyDescent="0.25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13.5" customHeight="1" x14ac:dyDescent="0.25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13.5" customHeight="1" x14ac:dyDescent="0.25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13.5" customHeight="1" x14ac:dyDescent="0.25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13.5" customHeight="1" x14ac:dyDescent="0.25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13.5" customHeight="1" x14ac:dyDescent="0.25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13.5" customHeight="1" x14ac:dyDescent="0.25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13.5" customHeight="1" x14ac:dyDescent="0.25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13.5" customHeight="1" x14ac:dyDescent="0.25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13.5" customHeight="1" x14ac:dyDescent="0.25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13.5" customHeight="1" x14ac:dyDescent="0.25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13.5" customHeight="1" x14ac:dyDescent="0.25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13.5" customHeight="1" x14ac:dyDescent="0.25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13.5" customHeight="1" x14ac:dyDescent="0.25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13.5" customHeight="1" x14ac:dyDescent="0.25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13.5" customHeight="1" x14ac:dyDescent="0.25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13.5" customHeight="1" x14ac:dyDescent="0.25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13.5" customHeight="1" x14ac:dyDescent="0.25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13.5" customHeight="1" x14ac:dyDescent="0.25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13.5" customHeight="1" x14ac:dyDescent="0.25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13.5" customHeight="1" x14ac:dyDescent="0.25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13.5" customHeight="1" x14ac:dyDescent="0.25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13.5" customHeight="1" x14ac:dyDescent="0.25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13.5" customHeight="1" x14ac:dyDescent="0.25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13.5" customHeight="1" x14ac:dyDescent="0.25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13.5" customHeight="1" x14ac:dyDescent="0.25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13.5" customHeight="1" x14ac:dyDescent="0.25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13.5" customHeight="1" x14ac:dyDescent="0.25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13.5" customHeight="1" x14ac:dyDescent="0.25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13.5" customHeight="1" x14ac:dyDescent="0.25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13.5" customHeight="1" x14ac:dyDescent="0.25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13.5" customHeight="1" x14ac:dyDescent="0.25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13.5" customHeight="1" x14ac:dyDescent="0.25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13.5" customHeight="1" x14ac:dyDescent="0.25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13.5" customHeight="1" x14ac:dyDescent="0.25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13.5" customHeight="1" x14ac:dyDescent="0.25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13.5" customHeight="1" x14ac:dyDescent="0.25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13.5" customHeight="1" x14ac:dyDescent="0.25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13.5" customHeight="1" x14ac:dyDescent="0.25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13.5" customHeight="1" x14ac:dyDescent="0.25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13.5" customHeight="1" x14ac:dyDescent="0.25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13.5" customHeight="1" x14ac:dyDescent="0.25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13.5" customHeight="1" x14ac:dyDescent="0.25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13.5" customHeight="1" x14ac:dyDescent="0.25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13.5" customHeight="1" x14ac:dyDescent="0.25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13.5" customHeight="1" x14ac:dyDescent="0.25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13.5" customHeight="1" x14ac:dyDescent="0.25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13.5" customHeight="1" x14ac:dyDescent="0.25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13.5" customHeight="1" x14ac:dyDescent="0.25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13.5" customHeight="1" x14ac:dyDescent="0.25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13.5" customHeight="1" x14ac:dyDescent="0.25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13.5" customHeight="1" x14ac:dyDescent="0.25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13.5" customHeight="1" x14ac:dyDescent="0.25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13.5" customHeight="1" x14ac:dyDescent="0.25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13.5" customHeight="1" x14ac:dyDescent="0.25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13.5" customHeight="1" x14ac:dyDescent="0.25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13.5" customHeight="1" x14ac:dyDescent="0.25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13.5" customHeight="1" x14ac:dyDescent="0.25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13.5" customHeight="1" x14ac:dyDescent="0.25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13.5" customHeight="1" x14ac:dyDescent="0.25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13.5" customHeight="1" x14ac:dyDescent="0.25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13.5" customHeight="1" x14ac:dyDescent="0.25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13.5" customHeight="1" x14ac:dyDescent="0.25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13.5" customHeight="1" x14ac:dyDescent="0.25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13.5" customHeight="1" x14ac:dyDescent="0.25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13.5" customHeight="1" x14ac:dyDescent="0.25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13.5" customHeight="1" x14ac:dyDescent="0.25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13.5" customHeight="1" x14ac:dyDescent="0.25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13.5" customHeight="1" x14ac:dyDescent="0.25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13.5" customHeight="1" x14ac:dyDescent="0.25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13.5" customHeight="1" x14ac:dyDescent="0.25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13.5" customHeight="1" x14ac:dyDescent="0.25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13.5" customHeight="1" x14ac:dyDescent="0.25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13.5" customHeight="1" x14ac:dyDescent="0.25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13.5" customHeight="1" x14ac:dyDescent="0.25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13.5" customHeight="1" x14ac:dyDescent="0.25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13.5" customHeight="1" x14ac:dyDescent="0.25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13.5" customHeight="1" x14ac:dyDescent="0.25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13.5" customHeight="1" x14ac:dyDescent="0.25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13.5" customHeight="1" x14ac:dyDescent="0.25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13.5" customHeight="1" x14ac:dyDescent="0.25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13.5" customHeight="1" x14ac:dyDescent="0.25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13.5" customHeight="1" x14ac:dyDescent="0.25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13.5" customHeight="1" x14ac:dyDescent="0.25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13.5" customHeight="1" x14ac:dyDescent="0.25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13.5" customHeight="1" x14ac:dyDescent="0.25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13.5" customHeight="1" x14ac:dyDescent="0.25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13.5" customHeight="1" x14ac:dyDescent="0.25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13.5" customHeight="1" x14ac:dyDescent="0.25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13.5" customHeight="1" x14ac:dyDescent="0.25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13.5" customHeight="1" x14ac:dyDescent="0.25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13.5" customHeight="1" x14ac:dyDescent="0.25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13.5" customHeight="1" x14ac:dyDescent="0.25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13.5" customHeight="1" x14ac:dyDescent="0.25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13.5" customHeight="1" x14ac:dyDescent="0.25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13.5" customHeight="1" x14ac:dyDescent="0.25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13.5" customHeight="1" x14ac:dyDescent="0.25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13.5" customHeight="1" x14ac:dyDescent="0.25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13.5" customHeight="1" x14ac:dyDescent="0.25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13.5" customHeight="1" x14ac:dyDescent="0.25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13.5" customHeight="1" x14ac:dyDescent="0.25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13.5" customHeight="1" x14ac:dyDescent="0.25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13.5" customHeight="1" x14ac:dyDescent="0.25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13.5" customHeight="1" x14ac:dyDescent="0.25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13.5" customHeight="1" x14ac:dyDescent="0.25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13.5" customHeight="1" x14ac:dyDescent="0.25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13.5" customHeight="1" x14ac:dyDescent="0.25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13.5" customHeight="1" x14ac:dyDescent="0.25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13.5" customHeight="1" x14ac:dyDescent="0.25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13.5" customHeight="1" x14ac:dyDescent="0.25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13.5" customHeight="1" x14ac:dyDescent="0.25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13.5" customHeight="1" x14ac:dyDescent="0.25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13.5" customHeight="1" x14ac:dyDescent="0.25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13.5" customHeight="1" x14ac:dyDescent="0.25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13.5" customHeight="1" x14ac:dyDescent="0.25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13.5" customHeight="1" x14ac:dyDescent="0.25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13.5" customHeight="1" x14ac:dyDescent="0.25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13.5" customHeight="1" x14ac:dyDescent="0.25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13.5" customHeight="1" x14ac:dyDescent="0.25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13.5" customHeight="1" x14ac:dyDescent="0.25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13.5" customHeight="1" x14ac:dyDescent="0.25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13.5" customHeight="1" x14ac:dyDescent="0.25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13.5" customHeight="1" x14ac:dyDescent="0.25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13.5" customHeight="1" x14ac:dyDescent="0.25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13.5" customHeight="1" x14ac:dyDescent="0.25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13.5" customHeight="1" x14ac:dyDescent="0.25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13.5" customHeight="1" x14ac:dyDescent="0.25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13.5" customHeight="1" x14ac:dyDescent="0.25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13.5" customHeight="1" x14ac:dyDescent="0.25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13.5" customHeight="1" x14ac:dyDescent="0.25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13.5" customHeight="1" x14ac:dyDescent="0.25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13.5" customHeight="1" x14ac:dyDescent="0.25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13.5" customHeight="1" x14ac:dyDescent="0.25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13.5" customHeight="1" x14ac:dyDescent="0.25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13.5" customHeight="1" x14ac:dyDescent="0.25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13.5" customHeight="1" x14ac:dyDescent="0.25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13.5" customHeight="1" x14ac:dyDescent="0.25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13.5" customHeight="1" x14ac:dyDescent="0.25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13.5" customHeight="1" x14ac:dyDescent="0.25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13.5" customHeight="1" x14ac:dyDescent="0.25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13.5" customHeight="1" x14ac:dyDescent="0.25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13.5" customHeight="1" x14ac:dyDescent="0.25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13.5" customHeight="1" x14ac:dyDescent="0.25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13.5" customHeight="1" x14ac:dyDescent="0.25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13.5" customHeight="1" x14ac:dyDescent="0.25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13.5" customHeight="1" x14ac:dyDescent="0.25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13.5" customHeight="1" x14ac:dyDescent="0.25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13.5" customHeight="1" x14ac:dyDescent="0.25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13.5" customHeight="1" x14ac:dyDescent="0.25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13.5" customHeight="1" x14ac:dyDescent="0.25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13.5" customHeight="1" x14ac:dyDescent="0.25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13.5" customHeight="1" x14ac:dyDescent="0.25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13.5" customHeight="1" x14ac:dyDescent="0.25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13.5" customHeight="1" x14ac:dyDescent="0.25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13.5" customHeight="1" x14ac:dyDescent="0.25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13.5" customHeight="1" x14ac:dyDescent="0.25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13.5" customHeight="1" x14ac:dyDescent="0.25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13.5" customHeight="1" x14ac:dyDescent="0.25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13.5" customHeight="1" x14ac:dyDescent="0.25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13.5" customHeight="1" x14ac:dyDescent="0.25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13.5" customHeight="1" x14ac:dyDescent="0.25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13.5" customHeight="1" x14ac:dyDescent="0.25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13.5" customHeight="1" x14ac:dyDescent="0.25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13.5" customHeight="1" x14ac:dyDescent="0.25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13.5" customHeight="1" x14ac:dyDescent="0.25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13.5" customHeight="1" x14ac:dyDescent="0.25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13.5" customHeight="1" x14ac:dyDescent="0.25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13.5" customHeight="1" x14ac:dyDescent="0.25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13.5" customHeight="1" x14ac:dyDescent="0.25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13.5" customHeight="1" x14ac:dyDescent="0.25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13.5" customHeight="1" x14ac:dyDescent="0.25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13.5" customHeight="1" x14ac:dyDescent="0.25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13.5" customHeight="1" x14ac:dyDescent="0.25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13.5" customHeight="1" x14ac:dyDescent="0.25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13.5" customHeight="1" x14ac:dyDescent="0.25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13.5" customHeight="1" x14ac:dyDescent="0.25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13.5" customHeight="1" x14ac:dyDescent="0.25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13.5" customHeight="1" x14ac:dyDescent="0.25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13.5" customHeight="1" x14ac:dyDescent="0.25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13.5" customHeight="1" x14ac:dyDescent="0.25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13.5" customHeight="1" x14ac:dyDescent="0.25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13.5" customHeight="1" x14ac:dyDescent="0.25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13.5" customHeight="1" x14ac:dyDescent="0.25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13.5" customHeight="1" x14ac:dyDescent="0.25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13.5" customHeight="1" x14ac:dyDescent="0.25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13.5" customHeight="1" x14ac:dyDescent="0.25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13.5" customHeight="1" x14ac:dyDescent="0.25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13.5" customHeight="1" x14ac:dyDescent="0.25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13.5" customHeight="1" x14ac:dyDescent="0.25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13.5" customHeight="1" x14ac:dyDescent="0.25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13.5" customHeight="1" x14ac:dyDescent="0.25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13.5" customHeight="1" x14ac:dyDescent="0.25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13.5" customHeight="1" x14ac:dyDescent="0.25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13.5" customHeight="1" x14ac:dyDescent="0.25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13.5" customHeight="1" x14ac:dyDescent="0.25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13.5" customHeight="1" x14ac:dyDescent="0.25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13.5" customHeight="1" x14ac:dyDescent="0.25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13.5" customHeight="1" x14ac:dyDescent="0.25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13.5" customHeight="1" x14ac:dyDescent="0.25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13.5" customHeight="1" x14ac:dyDescent="0.25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13.5" customHeight="1" x14ac:dyDescent="0.25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13.5" customHeight="1" x14ac:dyDescent="0.25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13.5" customHeight="1" x14ac:dyDescent="0.25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13.5" customHeight="1" x14ac:dyDescent="0.25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13.5" customHeight="1" x14ac:dyDescent="0.25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13.5" customHeight="1" x14ac:dyDescent="0.25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13.5" customHeight="1" x14ac:dyDescent="0.25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13.5" customHeight="1" x14ac:dyDescent="0.25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13.5" customHeight="1" x14ac:dyDescent="0.25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13.5" customHeight="1" x14ac:dyDescent="0.25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13.5" customHeight="1" x14ac:dyDescent="0.25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13.5" customHeight="1" x14ac:dyDescent="0.25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13.5" customHeight="1" x14ac:dyDescent="0.25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13.5" customHeight="1" x14ac:dyDescent="0.25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13.5" customHeight="1" x14ac:dyDescent="0.25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13.5" customHeight="1" x14ac:dyDescent="0.25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13.5" customHeight="1" x14ac:dyDescent="0.25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13.5" customHeight="1" x14ac:dyDescent="0.25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13.5" customHeight="1" x14ac:dyDescent="0.25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13.5" customHeight="1" x14ac:dyDescent="0.25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13.5" customHeight="1" x14ac:dyDescent="0.25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13.5" customHeight="1" x14ac:dyDescent="0.25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13.5" customHeight="1" x14ac:dyDescent="0.25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13.5" customHeight="1" x14ac:dyDescent="0.25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13.5" customHeight="1" x14ac:dyDescent="0.25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13.5" customHeight="1" x14ac:dyDescent="0.25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13.5" customHeight="1" x14ac:dyDescent="0.25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13.5" customHeight="1" x14ac:dyDescent="0.25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13.5" customHeight="1" x14ac:dyDescent="0.25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13.5" customHeight="1" x14ac:dyDescent="0.25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13.5" customHeight="1" x14ac:dyDescent="0.25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13.5" customHeight="1" x14ac:dyDescent="0.25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13.5" customHeight="1" x14ac:dyDescent="0.25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13.5" customHeight="1" x14ac:dyDescent="0.25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13.5" customHeight="1" x14ac:dyDescent="0.25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13.5" customHeight="1" x14ac:dyDescent="0.25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13.5" customHeight="1" x14ac:dyDescent="0.25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13.5" customHeight="1" x14ac:dyDescent="0.25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13.5" customHeight="1" x14ac:dyDescent="0.25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13.5" customHeight="1" x14ac:dyDescent="0.25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13.5" customHeight="1" x14ac:dyDescent="0.25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13.5" customHeight="1" x14ac:dyDescent="0.25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13.5" customHeight="1" x14ac:dyDescent="0.25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13.5" customHeight="1" x14ac:dyDescent="0.25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13.5" customHeight="1" x14ac:dyDescent="0.25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13.5" customHeight="1" x14ac:dyDescent="0.25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13.5" customHeight="1" x14ac:dyDescent="0.25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13.5" customHeight="1" x14ac:dyDescent="0.25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13.5" customHeight="1" x14ac:dyDescent="0.25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13.5" customHeight="1" x14ac:dyDescent="0.25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13.5" customHeight="1" x14ac:dyDescent="0.25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13.5" customHeight="1" x14ac:dyDescent="0.25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13.5" customHeight="1" x14ac:dyDescent="0.25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13.5" customHeight="1" x14ac:dyDescent="0.25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13.5" customHeight="1" x14ac:dyDescent="0.25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13.5" customHeight="1" x14ac:dyDescent="0.25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13.5" customHeight="1" x14ac:dyDescent="0.25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13.5" customHeight="1" x14ac:dyDescent="0.25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13.5" customHeight="1" x14ac:dyDescent="0.25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13.5" customHeight="1" x14ac:dyDescent="0.25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13.5" customHeight="1" x14ac:dyDescent="0.25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13.5" customHeight="1" x14ac:dyDescent="0.25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13.5" customHeight="1" x14ac:dyDescent="0.25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13.5" customHeight="1" x14ac:dyDescent="0.25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13.5" customHeight="1" x14ac:dyDescent="0.25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13.5" customHeight="1" x14ac:dyDescent="0.25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13.5" customHeight="1" x14ac:dyDescent="0.25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13.5" customHeight="1" x14ac:dyDescent="0.25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13.5" customHeight="1" x14ac:dyDescent="0.25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13.5" customHeight="1" x14ac:dyDescent="0.25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13.5" customHeight="1" x14ac:dyDescent="0.25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13.5" customHeight="1" x14ac:dyDescent="0.25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13.5" customHeight="1" x14ac:dyDescent="0.25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13.5" customHeight="1" x14ac:dyDescent="0.25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13.5" customHeight="1" x14ac:dyDescent="0.25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13.5" customHeight="1" x14ac:dyDescent="0.25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13.5" customHeight="1" x14ac:dyDescent="0.25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13.5" customHeight="1" x14ac:dyDescent="0.25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13.5" customHeight="1" x14ac:dyDescent="0.25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13.5" customHeight="1" x14ac:dyDescent="0.25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13.5" customHeight="1" x14ac:dyDescent="0.25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13.5" customHeight="1" x14ac:dyDescent="0.25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13.5" customHeight="1" x14ac:dyDescent="0.25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13.5" customHeight="1" x14ac:dyDescent="0.25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13.5" customHeight="1" x14ac:dyDescent="0.25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13.5" customHeight="1" x14ac:dyDescent="0.25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13.5" customHeight="1" x14ac:dyDescent="0.25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5">
    <mergeCell ref="A2:A5"/>
    <mergeCell ref="B2:B5"/>
    <mergeCell ref="C2:C5"/>
    <mergeCell ref="D2:D5"/>
    <mergeCell ref="E2:E5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Önkormányzata és Intézményei   2020. évi létszámkerete     &amp;R 9. melléklet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5.125" customWidth="1"/>
    <col min="2" max="2" width="37.25" customWidth="1"/>
    <col min="3" max="8" width="9.625" customWidth="1"/>
    <col min="9" max="9" width="10.625" customWidth="1"/>
    <col min="10" max="10" width="11.625" customWidth="1"/>
    <col min="11" max="26" width="8" customWidth="1"/>
  </cols>
  <sheetData>
    <row r="1" spans="1:26" ht="26.25" customHeight="1" x14ac:dyDescent="0.25">
      <c r="A1" s="648"/>
      <c r="B1" s="649"/>
      <c r="C1" s="649"/>
      <c r="D1" s="649"/>
      <c r="E1" s="649"/>
      <c r="F1" s="649"/>
      <c r="G1" s="649"/>
      <c r="H1" s="649"/>
      <c r="I1" s="649"/>
      <c r="J1" s="58" t="s">
        <v>834</v>
      </c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</row>
    <row r="2" spans="1:26" ht="32.25" customHeight="1" x14ac:dyDescent="0.2">
      <c r="A2" s="888" t="s">
        <v>835</v>
      </c>
      <c r="B2" s="889" t="s">
        <v>836</v>
      </c>
      <c r="C2" s="888" t="s">
        <v>837</v>
      </c>
      <c r="D2" s="888" t="s">
        <v>838</v>
      </c>
      <c r="E2" s="890" t="s">
        <v>839</v>
      </c>
      <c r="F2" s="790"/>
      <c r="G2" s="790"/>
      <c r="H2" s="790"/>
      <c r="I2" s="800"/>
      <c r="J2" s="885" t="s">
        <v>278</v>
      </c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</row>
    <row r="3" spans="1:26" ht="37.5" customHeight="1" x14ac:dyDescent="0.2">
      <c r="A3" s="886"/>
      <c r="B3" s="781"/>
      <c r="C3" s="886"/>
      <c r="D3" s="886"/>
      <c r="E3" s="652" t="s">
        <v>840</v>
      </c>
      <c r="F3" s="653" t="s">
        <v>841</v>
      </c>
      <c r="G3" s="653" t="s">
        <v>842</v>
      </c>
      <c r="H3" s="653" t="s">
        <v>843</v>
      </c>
      <c r="I3" s="654" t="s">
        <v>844</v>
      </c>
      <c r="J3" s="886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</row>
    <row r="4" spans="1:26" ht="19.5" customHeight="1" x14ac:dyDescent="0.2">
      <c r="A4" s="656">
        <v>1</v>
      </c>
      <c r="B4" s="657">
        <v>2</v>
      </c>
      <c r="C4" s="656">
        <v>3</v>
      </c>
      <c r="D4" s="656">
        <v>4</v>
      </c>
      <c r="E4" s="658">
        <v>5</v>
      </c>
      <c r="F4" s="659">
        <v>6</v>
      </c>
      <c r="G4" s="659">
        <v>7</v>
      </c>
      <c r="H4" s="659">
        <v>8</v>
      </c>
      <c r="I4" s="660">
        <v>9</v>
      </c>
      <c r="J4" s="656" t="s">
        <v>845</v>
      </c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</row>
    <row r="5" spans="1:26" ht="19.5" customHeight="1" x14ac:dyDescent="0.2">
      <c r="A5" s="661" t="s">
        <v>73</v>
      </c>
      <c r="B5" s="662" t="s">
        <v>846</v>
      </c>
      <c r="C5" s="663"/>
      <c r="D5" s="664"/>
      <c r="E5" s="665">
        <f>SUM(E6)</f>
        <v>0</v>
      </c>
      <c r="F5" s="88"/>
      <c r="G5" s="88"/>
      <c r="H5" s="88"/>
      <c r="I5" s="666"/>
      <c r="J5" s="664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</row>
    <row r="6" spans="1:26" ht="19.5" customHeight="1" x14ac:dyDescent="0.2">
      <c r="A6" s="661" t="s">
        <v>75</v>
      </c>
      <c r="B6" s="668"/>
      <c r="C6" s="669"/>
      <c r="D6" s="670"/>
      <c r="E6" s="671"/>
      <c r="F6" s="672"/>
      <c r="G6" s="672"/>
      <c r="H6" s="672"/>
      <c r="I6" s="673"/>
      <c r="J6" s="664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649"/>
      <c r="V6" s="649"/>
      <c r="W6" s="649"/>
      <c r="X6" s="649"/>
      <c r="Y6" s="649"/>
      <c r="Z6" s="649"/>
    </row>
    <row r="7" spans="1:26" ht="19.5" customHeight="1" x14ac:dyDescent="0.2">
      <c r="A7" s="661" t="s">
        <v>771</v>
      </c>
      <c r="B7" s="674"/>
      <c r="C7" s="675"/>
      <c r="D7" s="670"/>
      <c r="E7" s="671"/>
      <c r="F7" s="672"/>
      <c r="G7" s="672"/>
      <c r="H7" s="672"/>
      <c r="I7" s="673"/>
      <c r="J7" s="664"/>
      <c r="K7" s="649"/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49"/>
      <c r="Y7" s="649"/>
      <c r="Z7" s="649"/>
    </row>
    <row r="8" spans="1:26" ht="19.5" customHeight="1" x14ac:dyDescent="0.2">
      <c r="A8" s="661" t="s">
        <v>772</v>
      </c>
      <c r="B8" s="674"/>
      <c r="C8" s="675"/>
      <c r="D8" s="670"/>
      <c r="E8" s="671"/>
      <c r="F8" s="672"/>
      <c r="G8" s="672"/>
      <c r="H8" s="672"/>
      <c r="I8" s="673"/>
      <c r="J8" s="664"/>
      <c r="K8" s="649"/>
      <c r="L8" s="649"/>
      <c r="M8" s="649"/>
      <c r="N8" s="649"/>
      <c r="O8" s="649"/>
      <c r="P8" s="649"/>
      <c r="Q8" s="649"/>
      <c r="R8" s="649"/>
      <c r="S8" s="649"/>
      <c r="T8" s="649"/>
      <c r="U8" s="649"/>
      <c r="V8" s="649"/>
      <c r="W8" s="649"/>
      <c r="X8" s="649"/>
      <c r="Y8" s="649"/>
      <c r="Z8" s="649"/>
    </row>
    <row r="9" spans="1:26" ht="19.5" customHeight="1" x14ac:dyDescent="0.2">
      <c r="A9" s="661" t="s">
        <v>773</v>
      </c>
      <c r="B9" s="662" t="s">
        <v>847</v>
      </c>
      <c r="C9" s="676"/>
      <c r="D9" s="664">
        <f t="shared" ref="D9:J9" si="0">SUM(D10:D11)</f>
        <v>0</v>
      </c>
      <c r="E9" s="665">
        <f t="shared" si="0"/>
        <v>0</v>
      </c>
      <c r="F9" s="88">
        <f t="shared" si="0"/>
        <v>0</v>
      </c>
      <c r="G9" s="88">
        <f t="shared" si="0"/>
        <v>0</v>
      </c>
      <c r="H9" s="88">
        <f t="shared" si="0"/>
        <v>0</v>
      </c>
      <c r="I9" s="666">
        <f t="shared" si="0"/>
        <v>0</v>
      </c>
      <c r="J9" s="664">
        <f t="shared" si="0"/>
        <v>0</v>
      </c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</row>
    <row r="10" spans="1:26" ht="19.5" customHeight="1" x14ac:dyDescent="0.2">
      <c r="A10" s="661" t="s">
        <v>774</v>
      </c>
      <c r="B10" s="668"/>
      <c r="C10" s="669"/>
      <c r="D10" s="670">
        <v>0</v>
      </c>
      <c r="E10" s="671">
        <v>0</v>
      </c>
      <c r="F10" s="672">
        <v>0</v>
      </c>
      <c r="G10" s="672">
        <v>0</v>
      </c>
      <c r="H10" s="672">
        <v>0</v>
      </c>
      <c r="I10" s="673">
        <v>0</v>
      </c>
      <c r="J10" s="664">
        <f t="shared" ref="J10:J11" si="1">SUM(D10:I10)</f>
        <v>0</v>
      </c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649"/>
      <c r="W10" s="649"/>
      <c r="X10" s="649"/>
      <c r="Y10" s="649"/>
      <c r="Z10" s="649"/>
    </row>
    <row r="11" spans="1:26" ht="19.5" customHeight="1" x14ac:dyDescent="0.2">
      <c r="A11" s="661" t="s">
        <v>775</v>
      </c>
      <c r="B11" s="668"/>
      <c r="C11" s="669"/>
      <c r="D11" s="670"/>
      <c r="E11" s="671"/>
      <c r="F11" s="672"/>
      <c r="G11" s="672"/>
      <c r="H11" s="672"/>
      <c r="I11" s="673"/>
      <c r="J11" s="664">
        <f t="shared" si="1"/>
        <v>0</v>
      </c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649"/>
      <c r="W11" s="649"/>
      <c r="X11" s="649"/>
      <c r="Y11" s="649"/>
      <c r="Z11" s="649"/>
    </row>
    <row r="12" spans="1:26" ht="19.5" customHeight="1" x14ac:dyDescent="0.2">
      <c r="A12" s="661" t="s">
        <v>776</v>
      </c>
      <c r="B12" s="668"/>
      <c r="C12" s="669"/>
      <c r="D12" s="670"/>
      <c r="E12" s="671"/>
      <c r="F12" s="672"/>
      <c r="G12" s="672"/>
      <c r="H12" s="672"/>
      <c r="I12" s="673"/>
      <c r="J12" s="664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649"/>
      <c r="W12" s="649"/>
      <c r="X12" s="649"/>
      <c r="Y12" s="649"/>
      <c r="Z12" s="649"/>
    </row>
    <row r="13" spans="1:26" ht="19.5" customHeight="1" x14ac:dyDescent="0.2">
      <c r="A13" s="661" t="s">
        <v>778</v>
      </c>
      <c r="B13" s="677"/>
      <c r="C13" s="678"/>
      <c r="D13" s="679"/>
      <c r="E13" s="680"/>
      <c r="F13" s="681"/>
      <c r="G13" s="681"/>
      <c r="H13" s="681"/>
      <c r="I13" s="682"/>
      <c r="J13" s="664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49"/>
      <c r="Z13" s="649"/>
    </row>
    <row r="14" spans="1:26" ht="14.25" customHeight="1" x14ac:dyDescent="0.2">
      <c r="A14" s="661" t="s">
        <v>779</v>
      </c>
      <c r="B14" s="683" t="s">
        <v>848</v>
      </c>
      <c r="C14" s="676"/>
      <c r="D14" s="664">
        <f t="shared" ref="D14:J14" si="2">+D15+D16</f>
        <v>0</v>
      </c>
      <c r="E14" s="664">
        <f t="shared" si="2"/>
        <v>0</v>
      </c>
      <c r="F14" s="664">
        <f t="shared" si="2"/>
        <v>0</v>
      </c>
      <c r="G14" s="664">
        <f t="shared" si="2"/>
        <v>0</v>
      </c>
      <c r="H14" s="664">
        <f t="shared" si="2"/>
        <v>0</v>
      </c>
      <c r="I14" s="664">
        <f t="shared" si="2"/>
        <v>0</v>
      </c>
      <c r="J14" s="664">
        <f t="shared" si="2"/>
        <v>0</v>
      </c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</row>
    <row r="15" spans="1:26" ht="14.25" customHeight="1" x14ac:dyDescent="0.2">
      <c r="A15" s="661"/>
      <c r="B15" s="668"/>
      <c r="C15" s="684"/>
      <c r="D15" s="670"/>
      <c r="E15" s="671"/>
      <c r="F15" s="672"/>
      <c r="G15" s="672"/>
      <c r="H15" s="672"/>
      <c r="I15" s="673"/>
      <c r="J15" s="664"/>
      <c r="K15" s="685"/>
      <c r="L15" s="685"/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85"/>
      <c r="Z15" s="685"/>
    </row>
    <row r="16" spans="1:26" ht="14.25" customHeight="1" x14ac:dyDescent="0.2">
      <c r="A16" s="686"/>
      <c r="B16" s="668"/>
      <c r="C16" s="684"/>
      <c r="D16" s="687"/>
      <c r="E16" s="688"/>
      <c r="F16" s="689"/>
      <c r="G16" s="689"/>
      <c r="H16" s="689"/>
      <c r="I16" s="690"/>
      <c r="J16" s="664"/>
      <c r="K16" s="649"/>
      <c r="L16" s="649"/>
      <c r="M16" s="649"/>
      <c r="N16" s="649"/>
      <c r="O16" s="649"/>
      <c r="P16" s="649"/>
      <c r="Q16" s="649"/>
      <c r="R16" s="649"/>
      <c r="S16" s="649"/>
      <c r="T16" s="649"/>
      <c r="U16" s="649"/>
      <c r="V16" s="649"/>
      <c r="W16" s="649"/>
      <c r="X16" s="649"/>
      <c r="Y16" s="649"/>
      <c r="Z16" s="649"/>
    </row>
    <row r="17" spans="1:26" ht="14.25" customHeight="1" x14ac:dyDescent="0.2">
      <c r="A17" s="887" t="s">
        <v>849</v>
      </c>
      <c r="B17" s="791"/>
      <c r="C17" s="691"/>
      <c r="D17" s="692">
        <f t="shared" ref="D17:J17" si="3">+D14+D9</f>
        <v>0</v>
      </c>
      <c r="E17" s="693">
        <f t="shared" si="3"/>
        <v>0</v>
      </c>
      <c r="F17" s="694">
        <f t="shared" si="3"/>
        <v>0</v>
      </c>
      <c r="G17" s="694">
        <f t="shared" si="3"/>
        <v>0</v>
      </c>
      <c r="H17" s="694">
        <f t="shared" si="3"/>
        <v>0</v>
      </c>
      <c r="I17" s="695">
        <f t="shared" si="3"/>
        <v>0</v>
      </c>
      <c r="J17" s="692">
        <f t="shared" si="3"/>
        <v>0</v>
      </c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</row>
    <row r="18" spans="1:26" ht="14.25" customHeight="1" x14ac:dyDescent="0.2">
      <c r="A18" s="648"/>
      <c r="B18" s="649"/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</row>
    <row r="19" spans="1:26" ht="14.25" customHeight="1" x14ac:dyDescent="0.2">
      <c r="A19" s="648"/>
      <c r="B19" s="649"/>
      <c r="C19" s="649"/>
      <c r="D19" s="649"/>
      <c r="E19" s="649"/>
      <c r="F19" s="649"/>
      <c r="G19" s="649"/>
      <c r="H19" s="649"/>
      <c r="I19" s="649"/>
      <c r="J19" s="649"/>
      <c r="K19" s="649"/>
      <c r="L19" s="649"/>
      <c r="M19" s="649"/>
      <c r="N19" s="649"/>
      <c r="O19" s="649"/>
      <c r="P19" s="649"/>
      <c r="Q19" s="649"/>
      <c r="R19" s="649"/>
      <c r="S19" s="649"/>
      <c r="T19" s="649"/>
      <c r="U19" s="649"/>
      <c r="V19" s="649"/>
      <c r="W19" s="649"/>
      <c r="X19" s="649"/>
      <c r="Y19" s="649"/>
      <c r="Z19" s="649"/>
    </row>
    <row r="20" spans="1:26" ht="14.25" customHeight="1" x14ac:dyDescent="0.2">
      <c r="A20" s="648"/>
      <c r="B20" s="649"/>
      <c r="C20" s="649"/>
      <c r="D20" s="649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</row>
    <row r="21" spans="1:26" ht="14.25" customHeight="1" x14ac:dyDescent="0.2">
      <c r="A21" s="648"/>
      <c r="B21" s="649"/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</row>
    <row r="22" spans="1:26" ht="14.25" customHeight="1" x14ac:dyDescent="0.2">
      <c r="A22" s="648"/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</row>
    <row r="23" spans="1:26" ht="14.25" customHeight="1" x14ac:dyDescent="0.2">
      <c r="A23" s="648"/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49"/>
      <c r="U23" s="649"/>
      <c r="V23" s="649"/>
      <c r="W23" s="649"/>
      <c r="X23" s="649"/>
      <c r="Y23" s="649"/>
      <c r="Z23" s="649"/>
    </row>
    <row r="24" spans="1:26" ht="14.25" customHeight="1" x14ac:dyDescent="0.2">
      <c r="A24" s="648"/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649"/>
      <c r="R24" s="649"/>
      <c r="S24" s="649"/>
      <c r="T24" s="649"/>
      <c r="U24" s="649"/>
      <c r="V24" s="649"/>
      <c r="W24" s="649"/>
      <c r="X24" s="649"/>
      <c r="Y24" s="649"/>
      <c r="Z24" s="649"/>
    </row>
    <row r="25" spans="1:26" ht="14.25" customHeight="1" x14ac:dyDescent="0.2">
      <c r="A25" s="648"/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9"/>
      <c r="W25" s="649"/>
      <c r="X25" s="649"/>
      <c r="Y25" s="649"/>
      <c r="Z25" s="649"/>
    </row>
    <row r="26" spans="1:26" ht="14.25" customHeight="1" x14ac:dyDescent="0.2">
      <c r="A26" s="648"/>
      <c r="B26" s="649"/>
      <c r="C26" s="649"/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</row>
    <row r="27" spans="1:26" ht="14.25" customHeight="1" x14ac:dyDescent="0.2">
      <c r="A27" s="648"/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649"/>
      <c r="Y27" s="649"/>
      <c r="Z27" s="649"/>
    </row>
    <row r="28" spans="1:26" ht="14.25" customHeight="1" x14ac:dyDescent="0.2">
      <c r="A28" s="648"/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649"/>
      <c r="Y28" s="649"/>
      <c r="Z28" s="649"/>
    </row>
    <row r="29" spans="1:26" ht="14.25" customHeight="1" x14ac:dyDescent="0.2">
      <c r="A29" s="648"/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649"/>
      <c r="Y29" s="649"/>
      <c r="Z29" s="649"/>
    </row>
    <row r="30" spans="1:26" ht="14.25" customHeight="1" x14ac:dyDescent="0.2">
      <c r="A30" s="648"/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49"/>
      <c r="V30" s="649"/>
      <c r="W30" s="649"/>
      <c r="X30" s="649"/>
      <c r="Y30" s="649"/>
      <c r="Z30" s="649"/>
    </row>
    <row r="31" spans="1:26" ht="14.25" customHeight="1" x14ac:dyDescent="0.2">
      <c r="A31" s="648"/>
      <c r="B31" s="649"/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649"/>
      <c r="P31" s="649"/>
      <c r="Q31" s="649"/>
      <c r="R31" s="649"/>
      <c r="S31" s="649"/>
      <c r="T31" s="649"/>
      <c r="U31" s="649"/>
      <c r="V31" s="649"/>
      <c r="W31" s="649"/>
      <c r="X31" s="649"/>
      <c r="Y31" s="649"/>
      <c r="Z31" s="649"/>
    </row>
    <row r="32" spans="1:26" ht="14.25" customHeight="1" x14ac:dyDescent="0.2">
      <c r="A32" s="648"/>
      <c r="B32" s="649"/>
      <c r="C32" s="649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/>
      <c r="O32" s="649"/>
      <c r="P32" s="649"/>
      <c r="Q32" s="649"/>
      <c r="R32" s="649"/>
      <c r="S32" s="649"/>
      <c r="T32" s="649"/>
      <c r="U32" s="649"/>
      <c r="V32" s="649"/>
      <c r="W32" s="649"/>
      <c r="X32" s="649"/>
      <c r="Y32" s="649"/>
      <c r="Z32" s="649"/>
    </row>
    <row r="33" spans="1:26" ht="14.25" customHeight="1" x14ac:dyDescent="0.2">
      <c r="A33" s="648"/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  <c r="Q33" s="649"/>
      <c r="R33" s="649"/>
      <c r="S33" s="649"/>
      <c r="T33" s="649"/>
      <c r="U33" s="649"/>
      <c r="V33" s="649"/>
      <c r="W33" s="649"/>
      <c r="X33" s="649"/>
      <c r="Y33" s="649"/>
      <c r="Z33" s="649"/>
    </row>
    <row r="34" spans="1:26" ht="14.25" customHeight="1" x14ac:dyDescent="0.2">
      <c r="A34" s="648"/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49"/>
      <c r="V34" s="649"/>
      <c r="W34" s="649"/>
      <c r="X34" s="649"/>
      <c r="Y34" s="649"/>
      <c r="Z34" s="649"/>
    </row>
    <row r="35" spans="1:26" ht="14.25" customHeight="1" x14ac:dyDescent="0.2">
      <c r="A35" s="648"/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649"/>
      <c r="W35" s="649"/>
      <c r="X35" s="649"/>
      <c r="Y35" s="649"/>
      <c r="Z35" s="649"/>
    </row>
    <row r="36" spans="1:26" ht="14.25" customHeight="1" x14ac:dyDescent="0.2">
      <c r="A36" s="648"/>
      <c r="B36" s="649"/>
      <c r="C36" s="649"/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49"/>
      <c r="Z36" s="649"/>
    </row>
    <row r="37" spans="1:26" ht="14.25" customHeight="1" x14ac:dyDescent="0.2">
      <c r="A37" s="648"/>
      <c r="B37" s="649"/>
      <c r="C37" s="649"/>
      <c r="D37" s="649"/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49"/>
      <c r="Y37" s="649"/>
      <c r="Z37" s="649"/>
    </row>
    <row r="38" spans="1:26" ht="14.25" customHeight="1" x14ac:dyDescent="0.2">
      <c r="A38" s="648"/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49"/>
      <c r="Y38" s="649"/>
      <c r="Z38" s="649"/>
    </row>
    <row r="39" spans="1:26" ht="14.25" customHeight="1" x14ac:dyDescent="0.2">
      <c r="A39" s="648"/>
      <c r="B39" s="649"/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49"/>
      <c r="R39" s="649"/>
      <c r="S39" s="649"/>
      <c r="T39" s="649"/>
      <c r="U39" s="649"/>
      <c r="V39" s="649"/>
      <c r="W39" s="649"/>
      <c r="X39" s="649"/>
      <c r="Y39" s="649"/>
      <c r="Z39" s="649"/>
    </row>
    <row r="40" spans="1:26" ht="14.25" customHeight="1" x14ac:dyDescent="0.2">
      <c r="A40" s="648"/>
      <c r="B40" s="649"/>
      <c r="C40" s="649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N40" s="649"/>
      <c r="O40" s="649"/>
      <c r="P40" s="649"/>
      <c r="Q40" s="649"/>
      <c r="R40" s="649"/>
      <c r="S40" s="649"/>
      <c r="T40" s="649"/>
      <c r="U40" s="649"/>
      <c r="V40" s="649"/>
      <c r="W40" s="649"/>
      <c r="X40" s="649"/>
      <c r="Y40" s="649"/>
      <c r="Z40" s="649"/>
    </row>
    <row r="41" spans="1:26" ht="14.25" customHeight="1" x14ac:dyDescent="0.2">
      <c r="A41" s="648"/>
      <c r="B41" s="649"/>
      <c r="C41" s="649"/>
      <c r="D41" s="649"/>
      <c r="E41" s="649"/>
      <c r="F41" s="649"/>
      <c r="G41" s="649"/>
      <c r="H41" s="649"/>
      <c r="I41" s="649"/>
      <c r="J41" s="649"/>
      <c r="K41" s="649"/>
      <c r="L41" s="649"/>
      <c r="M41" s="649"/>
      <c r="N41" s="649"/>
      <c r="O41" s="649"/>
      <c r="P41" s="649"/>
      <c r="Q41" s="649"/>
      <c r="R41" s="649"/>
      <c r="S41" s="649"/>
      <c r="T41" s="649"/>
      <c r="U41" s="649"/>
      <c r="V41" s="649"/>
      <c r="W41" s="649"/>
      <c r="X41" s="649"/>
      <c r="Y41" s="649"/>
      <c r="Z41" s="649"/>
    </row>
    <row r="42" spans="1:26" ht="14.25" customHeight="1" x14ac:dyDescent="0.2">
      <c r="A42" s="648"/>
      <c r="B42" s="649"/>
      <c r="C42" s="649"/>
      <c r="D42" s="649"/>
      <c r="E42" s="649"/>
      <c r="F42" s="649"/>
      <c r="G42" s="649"/>
      <c r="H42" s="649"/>
      <c r="I42" s="649"/>
      <c r="J42" s="649"/>
      <c r="K42" s="649"/>
      <c r="L42" s="649"/>
      <c r="M42" s="649"/>
      <c r="N42" s="649"/>
      <c r="O42" s="649"/>
      <c r="P42" s="649"/>
      <c r="Q42" s="649"/>
      <c r="R42" s="649"/>
      <c r="S42" s="649"/>
      <c r="T42" s="649"/>
      <c r="U42" s="649"/>
      <c r="V42" s="649"/>
      <c r="W42" s="649"/>
      <c r="X42" s="649"/>
      <c r="Y42" s="649"/>
      <c r="Z42" s="649"/>
    </row>
    <row r="43" spans="1:26" ht="14.25" customHeight="1" x14ac:dyDescent="0.2">
      <c r="A43" s="648"/>
      <c r="B43" s="649"/>
      <c r="C43" s="649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649"/>
      <c r="Q43" s="649"/>
      <c r="R43" s="649"/>
      <c r="S43" s="649"/>
      <c r="T43" s="649"/>
      <c r="U43" s="649"/>
      <c r="V43" s="649"/>
      <c r="W43" s="649"/>
      <c r="X43" s="649"/>
      <c r="Y43" s="649"/>
      <c r="Z43" s="649"/>
    </row>
    <row r="44" spans="1:26" ht="14.25" customHeight="1" x14ac:dyDescent="0.2">
      <c r="A44" s="648"/>
      <c r="B44" s="649"/>
      <c r="C44" s="649"/>
      <c r="D44" s="649"/>
      <c r="E44" s="649"/>
      <c r="F44" s="649"/>
      <c r="G44" s="649"/>
      <c r="H44" s="649"/>
      <c r="I44" s="649"/>
      <c r="J44" s="649"/>
      <c r="K44" s="649"/>
      <c r="L44" s="649"/>
      <c r="M44" s="649"/>
      <c r="N44" s="649"/>
      <c r="O44" s="649"/>
      <c r="P44" s="649"/>
      <c r="Q44" s="649"/>
      <c r="R44" s="649"/>
      <c r="S44" s="649"/>
      <c r="T44" s="649"/>
      <c r="U44" s="649"/>
      <c r="V44" s="649"/>
      <c r="W44" s="649"/>
      <c r="X44" s="649"/>
      <c r="Y44" s="649"/>
      <c r="Z44" s="649"/>
    </row>
    <row r="45" spans="1:26" ht="14.25" customHeight="1" x14ac:dyDescent="0.2">
      <c r="A45" s="648"/>
      <c r="B45" s="649"/>
      <c r="C45" s="649"/>
      <c r="D45" s="649"/>
      <c r="E45" s="649"/>
      <c r="F45" s="649"/>
      <c r="G45" s="649"/>
      <c r="H45" s="649"/>
      <c r="I45" s="649"/>
      <c r="J45" s="649"/>
      <c r="K45" s="649"/>
      <c r="L45" s="649"/>
      <c r="M45" s="649"/>
      <c r="N45" s="649"/>
      <c r="O45" s="649"/>
      <c r="P45" s="649"/>
      <c r="Q45" s="649"/>
      <c r="R45" s="649"/>
      <c r="S45" s="649"/>
      <c r="T45" s="649"/>
      <c r="U45" s="649"/>
      <c r="V45" s="649"/>
      <c r="W45" s="649"/>
      <c r="X45" s="649"/>
      <c r="Y45" s="649"/>
      <c r="Z45" s="649"/>
    </row>
    <row r="46" spans="1:26" ht="14.25" customHeight="1" x14ac:dyDescent="0.2">
      <c r="A46" s="648"/>
      <c r="B46" s="649"/>
      <c r="C46" s="649"/>
      <c r="D46" s="649"/>
      <c r="E46" s="649"/>
      <c r="F46" s="649"/>
      <c r="G46" s="649"/>
      <c r="H46" s="649"/>
      <c r="I46" s="649"/>
      <c r="J46" s="649"/>
      <c r="K46" s="649"/>
      <c r="L46" s="649"/>
      <c r="M46" s="649"/>
      <c r="N46" s="649"/>
      <c r="O46" s="649"/>
      <c r="P46" s="649"/>
      <c r="Q46" s="649"/>
      <c r="R46" s="649"/>
      <c r="S46" s="649"/>
      <c r="T46" s="649"/>
      <c r="U46" s="649"/>
      <c r="V46" s="649"/>
      <c r="W46" s="649"/>
      <c r="X46" s="649"/>
      <c r="Y46" s="649"/>
      <c r="Z46" s="649"/>
    </row>
    <row r="47" spans="1:26" ht="14.25" customHeight="1" x14ac:dyDescent="0.2">
      <c r="A47" s="648"/>
      <c r="B47" s="649"/>
      <c r="C47" s="649"/>
      <c r="D47" s="649"/>
      <c r="E47" s="649"/>
      <c r="F47" s="649"/>
      <c r="G47" s="649"/>
      <c r="H47" s="649"/>
      <c r="I47" s="649"/>
      <c r="J47" s="649"/>
      <c r="K47" s="649"/>
      <c r="L47" s="649"/>
      <c r="M47" s="649"/>
      <c r="N47" s="649"/>
      <c r="O47" s="649"/>
      <c r="P47" s="649"/>
      <c r="Q47" s="649"/>
      <c r="R47" s="649"/>
      <c r="S47" s="649"/>
      <c r="T47" s="649"/>
      <c r="U47" s="649"/>
      <c r="V47" s="649"/>
      <c r="W47" s="649"/>
      <c r="X47" s="649"/>
      <c r="Y47" s="649"/>
      <c r="Z47" s="649"/>
    </row>
    <row r="48" spans="1:26" ht="14.25" customHeight="1" x14ac:dyDescent="0.2">
      <c r="A48" s="648"/>
      <c r="B48" s="649"/>
      <c r="C48" s="649"/>
      <c r="D48" s="649"/>
      <c r="E48" s="649"/>
      <c r="F48" s="649"/>
      <c r="G48" s="649"/>
      <c r="H48" s="649"/>
      <c r="I48" s="649"/>
      <c r="J48" s="649"/>
      <c r="K48" s="649"/>
      <c r="L48" s="649"/>
      <c r="M48" s="649"/>
      <c r="N48" s="649"/>
      <c r="O48" s="649"/>
      <c r="P48" s="649"/>
      <c r="Q48" s="649"/>
      <c r="R48" s="649"/>
      <c r="S48" s="649"/>
      <c r="T48" s="649"/>
      <c r="U48" s="649"/>
      <c r="V48" s="649"/>
      <c r="W48" s="649"/>
      <c r="X48" s="649"/>
      <c r="Y48" s="649"/>
      <c r="Z48" s="649"/>
    </row>
    <row r="49" spans="1:26" ht="14.25" customHeight="1" x14ac:dyDescent="0.2">
      <c r="A49" s="648"/>
      <c r="B49" s="649"/>
      <c r="C49" s="649"/>
      <c r="D49" s="649"/>
      <c r="E49" s="649"/>
      <c r="F49" s="649"/>
      <c r="G49" s="649"/>
      <c r="H49" s="649"/>
      <c r="I49" s="649"/>
      <c r="J49" s="649"/>
      <c r="K49" s="649"/>
      <c r="L49" s="649"/>
      <c r="M49" s="649"/>
      <c r="N49" s="649"/>
      <c r="O49" s="649"/>
      <c r="P49" s="649"/>
      <c r="Q49" s="649"/>
      <c r="R49" s="649"/>
      <c r="S49" s="649"/>
      <c r="T49" s="649"/>
      <c r="U49" s="649"/>
      <c r="V49" s="649"/>
      <c r="W49" s="649"/>
      <c r="X49" s="649"/>
      <c r="Y49" s="649"/>
      <c r="Z49" s="649"/>
    </row>
    <row r="50" spans="1:26" ht="14.25" customHeight="1" x14ac:dyDescent="0.2">
      <c r="A50" s="648"/>
      <c r="B50" s="649"/>
      <c r="C50" s="649"/>
      <c r="D50" s="649"/>
      <c r="E50" s="649"/>
      <c r="F50" s="649"/>
      <c r="G50" s="649"/>
      <c r="H50" s="649"/>
      <c r="I50" s="649"/>
      <c r="J50" s="649"/>
      <c r="K50" s="649"/>
      <c r="L50" s="649"/>
      <c r="M50" s="649"/>
      <c r="N50" s="649"/>
      <c r="O50" s="649"/>
      <c r="P50" s="649"/>
      <c r="Q50" s="649"/>
      <c r="R50" s="649"/>
      <c r="S50" s="649"/>
      <c r="T50" s="649"/>
      <c r="U50" s="649"/>
      <c r="V50" s="649"/>
      <c r="W50" s="649"/>
      <c r="X50" s="649"/>
      <c r="Y50" s="649"/>
      <c r="Z50" s="649"/>
    </row>
    <row r="51" spans="1:26" ht="14.25" customHeight="1" x14ac:dyDescent="0.2">
      <c r="A51" s="648"/>
      <c r="B51" s="649"/>
      <c r="C51" s="649"/>
      <c r="D51" s="649"/>
      <c r="E51" s="649"/>
      <c r="F51" s="649"/>
      <c r="G51" s="649"/>
      <c r="H51" s="649"/>
      <c r="I51" s="649"/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49"/>
      <c r="U51" s="649"/>
      <c r="V51" s="649"/>
      <c r="W51" s="649"/>
      <c r="X51" s="649"/>
      <c r="Y51" s="649"/>
      <c r="Z51" s="649"/>
    </row>
    <row r="52" spans="1:26" ht="14.25" customHeight="1" x14ac:dyDescent="0.2">
      <c r="A52" s="648"/>
      <c r="B52" s="649"/>
      <c r="C52" s="649"/>
      <c r="D52" s="649"/>
      <c r="E52" s="649"/>
      <c r="F52" s="649"/>
      <c r="G52" s="649"/>
      <c r="H52" s="649"/>
      <c r="I52" s="649"/>
      <c r="J52" s="649"/>
      <c r="K52" s="649"/>
      <c r="L52" s="649"/>
      <c r="M52" s="649"/>
      <c r="N52" s="649"/>
      <c r="O52" s="649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</row>
    <row r="53" spans="1:26" ht="14.25" customHeight="1" x14ac:dyDescent="0.2">
      <c r="A53" s="648"/>
      <c r="B53" s="649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49"/>
      <c r="R53" s="649"/>
      <c r="S53" s="649"/>
      <c r="T53" s="649"/>
      <c r="U53" s="649"/>
      <c r="V53" s="649"/>
      <c r="W53" s="649"/>
      <c r="X53" s="649"/>
      <c r="Y53" s="649"/>
      <c r="Z53" s="649"/>
    </row>
    <row r="54" spans="1:26" ht="14.25" customHeight="1" x14ac:dyDescent="0.2">
      <c r="A54" s="648"/>
      <c r="B54" s="649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49"/>
      <c r="W54" s="649"/>
      <c r="X54" s="649"/>
      <c r="Y54" s="649"/>
      <c r="Z54" s="649"/>
    </row>
    <row r="55" spans="1:26" ht="14.25" customHeight="1" x14ac:dyDescent="0.2">
      <c r="A55" s="648"/>
      <c r="B55" s="649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  <c r="T55" s="649"/>
      <c r="U55" s="649"/>
      <c r="V55" s="649"/>
      <c r="W55" s="649"/>
      <c r="X55" s="649"/>
      <c r="Y55" s="649"/>
      <c r="Z55" s="649"/>
    </row>
    <row r="56" spans="1:26" ht="14.25" customHeight="1" x14ac:dyDescent="0.2">
      <c r="A56" s="648"/>
      <c r="B56" s="649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  <c r="T56" s="649"/>
      <c r="U56" s="649"/>
      <c r="V56" s="649"/>
      <c r="W56" s="649"/>
      <c r="X56" s="649"/>
      <c r="Y56" s="649"/>
      <c r="Z56" s="649"/>
    </row>
    <row r="57" spans="1:26" ht="14.25" customHeight="1" x14ac:dyDescent="0.2">
      <c r="A57" s="648"/>
      <c r="B57" s="649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</row>
    <row r="58" spans="1:26" ht="14.25" customHeight="1" x14ac:dyDescent="0.2">
      <c r="A58" s="648"/>
      <c r="B58" s="649"/>
      <c r="C58" s="649"/>
      <c r="D58" s="649"/>
      <c r="E58" s="649"/>
      <c r="F58" s="649"/>
      <c r="G58" s="649"/>
      <c r="H58" s="649"/>
      <c r="I58" s="649"/>
      <c r="J58" s="649"/>
      <c r="K58" s="649"/>
      <c r="L58" s="649"/>
      <c r="M58" s="649"/>
      <c r="N58" s="649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</row>
    <row r="59" spans="1:26" ht="14.25" customHeight="1" x14ac:dyDescent="0.2">
      <c r="A59" s="648"/>
      <c r="B59" s="649"/>
      <c r="C59" s="649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</row>
    <row r="60" spans="1:26" ht="14.25" customHeight="1" x14ac:dyDescent="0.2">
      <c r="A60" s="648"/>
      <c r="B60" s="649"/>
      <c r="C60" s="649"/>
      <c r="D60" s="649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</row>
    <row r="61" spans="1:26" ht="14.25" customHeight="1" x14ac:dyDescent="0.2">
      <c r="A61" s="648"/>
      <c r="B61" s="649"/>
      <c r="C61" s="649"/>
      <c r="D61" s="649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</row>
    <row r="62" spans="1:26" ht="14.25" customHeight="1" x14ac:dyDescent="0.2">
      <c r="A62" s="648"/>
      <c r="B62" s="649"/>
      <c r="C62" s="649"/>
      <c r="D62" s="649"/>
      <c r="E62" s="649"/>
      <c r="F62" s="649"/>
      <c r="G62" s="649"/>
      <c r="H62" s="649"/>
      <c r="I62" s="649"/>
      <c r="J62" s="649"/>
      <c r="K62" s="649"/>
      <c r="L62" s="649"/>
      <c r="M62" s="649"/>
      <c r="N62" s="649"/>
      <c r="O62" s="649"/>
      <c r="P62" s="649"/>
      <c r="Q62" s="649"/>
      <c r="R62" s="649"/>
      <c r="S62" s="649"/>
      <c r="T62" s="649"/>
      <c r="U62" s="649"/>
      <c r="V62" s="649"/>
      <c r="W62" s="649"/>
      <c r="X62" s="649"/>
      <c r="Y62" s="649"/>
      <c r="Z62" s="649"/>
    </row>
    <row r="63" spans="1:26" ht="14.25" customHeight="1" x14ac:dyDescent="0.2">
      <c r="A63" s="648"/>
      <c r="B63" s="649"/>
      <c r="C63" s="649"/>
      <c r="D63" s="649"/>
      <c r="E63" s="649"/>
      <c r="F63" s="649"/>
      <c r="G63" s="649"/>
      <c r="H63" s="649"/>
      <c r="I63" s="649"/>
      <c r="J63" s="649"/>
      <c r="K63" s="649"/>
      <c r="L63" s="649"/>
      <c r="M63" s="649"/>
      <c r="N63" s="649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49"/>
      <c r="Z63" s="649"/>
    </row>
    <row r="64" spans="1:26" ht="14.25" customHeight="1" x14ac:dyDescent="0.2">
      <c r="A64" s="648"/>
      <c r="B64" s="649"/>
      <c r="C64" s="649"/>
      <c r="D64" s="649"/>
      <c r="E64" s="649"/>
      <c r="F64" s="649"/>
      <c r="G64" s="649"/>
      <c r="H64" s="649"/>
      <c r="I64" s="649"/>
      <c r="J64" s="649"/>
      <c r="K64" s="649"/>
      <c r="L64" s="649"/>
      <c r="M64" s="649"/>
      <c r="N64" s="649"/>
      <c r="O64" s="649"/>
      <c r="P64" s="649"/>
      <c r="Q64" s="649"/>
      <c r="R64" s="649"/>
      <c r="S64" s="649"/>
      <c r="T64" s="649"/>
      <c r="U64" s="649"/>
      <c r="V64" s="649"/>
      <c r="W64" s="649"/>
      <c r="X64" s="649"/>
      <c r="Y64" s="649"/>
      <c r="Z64" s="649"/>
    </row>
    <row r="65" spans="1:26" ht="14.25" customHeight="1" x14ac:dyDescent="0.2">
      <c r="A65" s="648"/>
      <c r="B65" s="649"/>
      <c r="C65" s="649"/>
      <c r="D65" s="649"/>
      <c r="E65" s="649"/>
      <c r="F65" s="649"/>
      <c r="G65" s="649"/>
      <c r="H65" s="649"/>
      <c r="I65" s="649"/>
      <c r="J65" s="649"/>
      <c r="K65" s="649"/>
      <c r="L65" s="649"/>
      <c r="M65" s="649"/>
      <c r="N65" s="649"/>
      <c r="O65" s="649"/>
      <c r="P65" s="649"/>
      <c r="Q65" s="649"/>
      <c r="R65" s="649"/>
      <c r="S65" s="649"/>
      <c r="T65" s="649"/>
      <c r="U65" s="649"/>
      <c r="V65" s="649"/>
      <c r="W65" s="649"/>
      <c r="X65" s="649"/>
      <c r="Y65" s="649"/>
      <c r="Z65" s="649"/>
    </row>
    <row r="66" spans="1:26" ht="14.25" customHeight="1" x14ac:dyDescent="0.2">
      <c r="A66" s="648"/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649"/>
      <c r="Q66" s="649"/>
      <c r="R66" s="649"/>
      <c r="S66" s="649"/>
      <c r="T66" s="649"/>
      <c r="U66" s="649"/>
      <c r="V66" s="649"/>
      <c r="W66" s="649"/>
      <c r="X66" s="649"/>
      <c r="Y66" s="649"/>
      <c r="Z66" s="649"/>
    </row>
    <row r="67" spans="1:26" ht="14.25" customHeight="1" x14ac:dyDescent="0.2">
      <c r="A67" s="648"/>
      <c r="B67" s="649"/>
      <c r="C67" s="649"/>
      <c r="D67" s="649"/>
      <c r="E67" s="649"/>
      <c r="F67" s="649"/>
      <c r="G67" s="649"/>
      <c r="H67" s="649"/>
      <c r="I67" s="649"/>
      <c r="J67" s="649"/>
      <c r="K67" s="649"/>
      <c r="L67" s="649"/>
      <c r="M67" s="649"/>
      <c r="N67" s="649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</row>
    <row r="68" spans="1:26" ht="14.25" customHeight="1" x14ac:dyDescent="0.2">
      <c r="A68" s="648"/>
      <c r="B68" s="649"/>
      <c r="C68" s="649"/>
      <c r="D68" s="649"/>
      <c r="E68" s="649"/>
      <c r="F68" s="649"/>
      <c r="G68" s="649"/>
      <c r="H68" s="649"/>
      <c r="I68" s="649"/>
      <c r="J68" s="649"/>
      <c r="K68" s="649"/>
      <c r="L68" s="649"/>
      <c r="M68" s="649"/>
      <c r="N68" s="649"/>
      <c r="O68" s="649"/>
      <c r="P68" s="649"/>
      <c r="Q68" s="649"/>
      <c r="R68" s="649"/>
      <c r="S68" s="649"/>
      <c r="T68" s="649"/>
      <c r="U68" s="649"/>
      <c r="V68" s="649"/>
      <c r="W68" s="649"/>
      <c r="X68" s="649"/>
      <c r="Y68" s="649"/>
      <c r="Z68" s="649"/>
    </row>
    <row r="69" spans="1:26" ht="14.25" customHeight="1" x14ac:dyDescent="0.2">
      <c r="A69" s="648"/>
      <c r="B69" s="649"/>
      <c r="C69" s="649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49"/>
      <c r="Q69" s="649"/>
      <c r="R69" s="649"/>
      <c r="S69" s="649"/>
      <c r="T69" s="649"/>
      <c r="U69" s="649"/>
      <c r="V69" s="649"/>
      <c r="W69" s="649"/>
      <c r="X69" s="649"/>
      <c r="Y69" s="649"/>
      <c r="Z69" s="649"/>
    </row>
    <row r="70" spans="1:26" ht="14.25" customHeight="1" x14ac:dyDescent="0.2">
      <c r="A70" s="648"/>
      <c r="B70" s="649"/>
      <c r="C70" s="649"/>
      <c r="D70" s="649"/>
      <c r="E70" s="649"/>
      <c r="F70" s="649"/>
      <c r="G70" s="649"/>
      <c r="H70" s="649"/>
      <c r="I70" s="649"/>
      <c r="J70" s="649"/>
      <c r="K70" s="649"/>
      <c r="L70" s="649"/>
      <c r="M70" s="649"/>
      <c r="N70" s="649"/>
      <c r="O70" s="649"/>
      <c r="P70" s="649"/>
      <c r="Q70" s="649"/>
      <c r="R70" s="649"/>
      <c r="S70" s="649"/>
      <c r="T70" s="649"/>
      <c r="U70" s="649"/>
      <c r="V70" s="649"/>
      <c r="W70" s="649"/>
      <c r="X70" s="649"/>
      <c r="Y70" s="649"/>
      <c r="Z70" s="649"/>
    </row>
    <row r="71" spans="1:26" ht="14.25" customHeight="1" x14ac:dyDescent="0.2">
      <c r="A71" s="648"/>
      <c r="B71" s="649"/>
      <c r="C71" s="649"/>
      <c r="D71" s="649"/>
      <c r="E71" s="649"/>
      <c r="F71" s="649"/>
      <c r="G71" s="649"/>
      <c r="H71" s="649"/>
      <c r="I71" s="649"/>
      <c r="J71" s="649"/>
      <c r="K71" s="649"/>
      <c r="L71" s="649"/>
      <c r="M71" s="649"/>
      <c r="N71" s="649"/>
      <c r="O71" s="649"/>
      <c r="P71" s="649"/>
      <c r="Q71" s="649"/>
      <c r="R71" s="649"/>
      <c r="S71" s="649"/>
      <c r="T71" s="649"/>
      <c r="U71" s="649"/>
      <c r="V71" s="649"/>
      <c r="W71" s="649"/>
      <c r="X71" s="649"/>
      <c r="Y71" s="649"/>
      <c r="Z71" s="649"/>
    </row>
    <row r="72" spans="1:26" ht="14.25" customHeight="1" x14ac:dyDescent="0.2">
      <c r="A72" s="648"/>
      <c r="B72" s="649"/>
      <c r="C72" s="649"/>
      <c r="D72" s="649"/>
      <c r="E72" s="649"/>
      <c r="F72" s="649"/>
      <c r="G72" s="649"/>
      <c r="H72" s="649"/>
      <c r="I72" s="649"/>
      <c r="J72" s="649"/>
      <c r="K72" s="649"/>
      <c r="L72" s="649"/>
      <c r="M72" s="649"/>
      <c r="N72" s="649"/>
      <c r="O72" s="649"/>
      <c r="P72" s="649"/>
      <c r="Q72" s="649"/>
      <c r="R72" s="649"/>
      <c r="S72" s="649"/>
      <c r="T72" s="649"/>
      <c r="U72" s="649"/>
      <c r="V72" s="649"/>
      <c r="W72" s="649"/>
      <c r="X72" s="649"/>
      <c r="Y72" s="649"/>
      <c r="Z72" s="649"/>
    </row>
    <row r="73" spans="1:26" ht="14.25" customHeight="1" x14ac:dyDescent="0.2">
      <c r="A73" s="648"/>
      <c r="B73" s="649"/>
      <c r="C73" s="649"/>
      <c r="D73" s="649"/>
      <c r="E73" s="649"/>
      <c r="F73" s="649"/>
      <c r="G73" s="649"/>
      <c r="H73" s="649"/>
      <c r="I73" s="649"/>
      <c r="J73" s="649"/>
      <c r="K73" s="649"/>
      <c r="L73" s="649"/>
      <c r="M73" s="649"/>
      <c r="N73" s="649"/>
      <c r="O73" s="649"/>
      <c r="P73" s="649"/>
      <c r="Q73" s="649"/>
      <c r="R73" s="649"/>
      <c r="S73" s="649"/>
      <c r="T73" s="649"/>
      <c r="U73" s="649"/>
      <c r="V73" s="649"/>
      <c r="W73" s="649"/>
      <c r="X73" s="649"/>
      <c r="Y73" s="649"/>
      <c r="Z73" s="649"/>
    </row>
    <row r="74" spans="1:26" ht="14.25" customHeight="1" x14ac:dyDescent="0.2">
      <c r="A74" s="648"/>
      <c r="B74" s="649"/>
      <c r="C74" s="649"/>
      <c r="D74" s="649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49"/>
      <c r="R74" s="649"/>
      <c r="S74" s="649"/>
      <c r="T74" s="649"/>
      <c r="U74" s="649"/>
      <c r="V74" s="649"/>
      <c r="W74" s="649"/>
      <c r="X74" s="649"/>
      <c r="Y74" s="649"/>
      <c r="Z74" s="649"/>
    </row>
    <row r="75" spans="1:26" ht="14.25" customHeight="1" x14ac:dyDescent="0.2">
      <c r="A75" s="648"/>
      <c r="B75" s="649"/>
      <c r="C75" s="649"/>
      <c r="D75" s="649"/>
      <c r="E75" s="649"/>
      <c r="F75" s="649"/>
      <c r="G75" s="649"/>
      <c r="H75" s="649"/>
      <c r="I75" s="649"/>
      <c r="J75" s="649"/>
      <c r="K75" s="649"/>
      <c r="L75" s="649"/>
      <c r="M75" s="649"/>
      <c r="N75" s="649"/>
      <c r="O75" s="649"/>
      <c r="P75" s="649"/>
      <c r="Q75" s="649"/>
      <c r="R75" s="649"/>
      <c r="S75" s="649"/>
      <c r="T75" s="649"/>
      <c r="U75" s="649"/>
      <c r="V75" s="649"/>
      <c r="W75" s="649"/>
      <c r="X75" s="649"/>
      <c r="Y75" s="649"/>
      <c r="Z75" s="649"/>
    </row>
    <row r="76" spans="1:26" ht="14.25" customHeight="1" x14ac:dyDescent="0.2">
      <c r="A76" s="648"/>
      <c r="B76" s="649"/>
      <c r="C76" s="649"/>
      <c r="D76" s="649"/>
      <c r="E76" s="649"/>
      <c r="F76" s="649"/>
      <c r="G76" s="649"/>
      <c r="H76" s="649"/>
      <c r="I76" s="649"/>
      <c r="J76" s="649"/>
      <c r="K76" s="649"/>
      <c r="L76" s="649"/>
      <c r="M76" s="649"/>
      <c r="N76" s="649"/>
      <c r="O76" s="649"/>
      <c r="P76" s="649"/>
      <c r="Q76" s="649"/>
      <c r="R76" s="649"/>
      <c r="S76" s="649"/>
      <c r="T76" s="649"/>
      <c r="U76" s="649"/>
      <c r="V76" s="649"/>
      <c r="W76" s="649"/>
      <c r="X76" s="649"/>
      <c r="Y76" s="649"/>
      <c r="Z76" s="649"/>
    </row>
    <row r="77" spans="1:26" ht="14.25" customHeight="1" x14ac:dyDescent="0.2">
      <c r="A77" s="648"/>
      <c r="B77" s="649"/>
      <c r="C77" s="649"/>
      <c r="D77" s="649"/>
      <c r="E77" s="649"/>
      <c r="F77" s="649"/>
      <c r="G77" s="649"/>
      <c r="H77" s="649"/>
      <c r="I77" s="649"/>
      <c r="J77" s="649"/>
      <c r="K77" s="649"/>
      <c r="L77" s="649"/>
      <c r="M77" s="649"/>
      <c r="N77" s="649"/>
      <c r="O77" s="649"/>
      <c r="P77" s="649"/>
      <c r="Q77" s="649"/>
      <c r="R77" s="649"/>
      <c r="S77" s="649"/>
      <c r="T77" s="649"/>
      <c r="U77" s="649"/>
      <c r="V77" s="649"/>
      <c r="W77" s="649"/>
      <c r="X77" s="649"/>
      <c r="Y77" s="649"/>
      <c r="Z77" s="649"/>
    </row>
    <row r="78" spans="1:26" ht="14.25" customHeight="1" x14ac:dyDescent="0.2">
      <c r="A78" s="648"/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</row>
    <row r="79" spans="1:26" ht="14.25" customHeight="1" x14ac:dyDescent="0.2">
      <c r="A79" s="648"/>
      <c r="B79" s="649"/>
      <c r="C79" s="649"/>
      <c r="D79" s="649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649"/>
      <c r="Q79" s="649"/>
      <c r="R79" s="649"/>
      <c r="S79" s="649"/>
      <c r="T79" s="649"/>
      <c r="U79" s="649"/>
      <c r="V79" s="649"/>
      <c r="W79" s="649"/>
      <c r="X79" s="649"/>
      <c r="Y79" s="649"/>
      <c r="Z79" s="649"/>
    </row>
    <row r="80" spans="1:26" ht="14.25" customHeight="1" x14ac:dyDescent="0.2">
      <c r="A80" s="648"/>
      <c r="B80" s="649"/>
      <c r="C80" s="649"/>
      <c r="D80" s="649"/>
      <c r="E80" s="649"/>
      <c r="F80" s="649"/>
      <c r="G80" s="649"/>
      <c r="H80" s="649"/>
      <c r="I80" s="649"/>
      <c r="J80" s="649"/>
      <c r="K80" s="649"/>
      <c r="L80" s="649"/>
      <c r="M80" s="649"/>
      <c r="N80" s="649"/>
      <c r="O80" s="649"/>
      <c r="P80" s="649"/>
      <c r="Q80" s="649"/>
      <c r="R80" s="649"/>
      <c r="S80" s="649"/>
      <c r="T80" s="649"/>
      <c r="U80" s="649"/>
      <c r="V80" s="649"/>
      <c r="W80" s="649"/>
      <c r="X80" s="649"/>
      <c r="Y80" s="649"/>
      <c r="Z80" s="649"/>
    </row>
    <row r="81" spans="1:26" ht="14.25" customHeight="1" x14ac:dyDescent="0.2">
      <c r="A81" s="648"/>
      <c r="B81" s="649"/>
      <c r="C81" s="649"/>
      <c r="D81" s="649"/>
      <c r="E81" s="649"/>
      <c r="F81" s="649"/>
      <c r="G81" s="649"/>
      <c r="H81" s="649"/>
      <c r="I81" s="649"/>
      <c r="J81" s="649"/>
      <c r="K81" s="649"/>
      <c r="L81" s="649"/>
      <c r="M81" s="649"/>
      <c r="N81" s="649"/>
      <c r="O81" s="649"/>
      <c r="P81" s="649"/>
      <c r="Q81" s="649"/>
      <c r="R81" s="649"/>
      <c r="S81" s="649"/>
      <c r="T81" s="649"/>
      <c r="U81" s="649"/>
      <c r="V81" s="649"/>
      <c r="W81" s="649"/>
      <c r="X81" s="649"/>
      <c r="Y81" s="649"/>
      <c r="Z81" s="649"/>
    </row>
    <row r="82" spans="1:26" ht="14.25" customHeight="1" x14ac:dyDescent="0.2">
      <c r="A82" s="648"/>
      <c r="B82" s="649"/>
      <c r="C82" s="649"/>
      <c r="D82" s="649"/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49"/>
      <c r="V82" s="649"/>
      <c r="W82" s="649"/>
      <c r="X82" s="649"/>
      <c r="Y82" s="649"/>
      <c r="Z82" s="649"/>
    </row>
    <row r="83" spans="1:26" ht="14.25" customHeight="1" x14ac:dyDescent="0.2">
      <c r="A83" s="648"/>
      <c r="B83" s="649"/>
      <c r="C83" s="649"/>
      <c r="D83" s="649"/>
      <c r="E83" s="649"/>
      <c r="F83" s="649"/>
      <c r="G83" s="649"/>
      <c r="H83" s="649"/>
      <c r="I83" s="649"/>
      <c r="J83" s="649"/>
      <c r="K83" s="649"/>
      <c r="L83" s="649"/>
      <c r="M83" s="649"/>
      <c r="N83" s="649"/>
      <c r="O83" s="649"/>
      <c r="P83" s="649"/>
      <c r="Q83" s="649"/>
      <c r="R83" s="649"/>
      <c r="S83" s="649"/>
      <c r="T83" s="649"/>
      <c r="U83" s="649"/>
      <c r="V83" s="649"/>
      <c r="W83" s="649"/>
      <c r="X83" s="649"/>
      <c r="Y83" s="649"/>
      <c r="Z83" s="649"/>
    </row>
    <row r="84" spans="1:26" ht="14.25" customHeight="1" x14ac:dyDescent="0.2">
      <c r="A84" s="648"/>
      <c r="B84" s="649"/>
      <c r="C84" s="649"/>
      <c r="D84" s="649"/>
      <c r="E84" s="649"/>
      <c r="F84" s="649"/>
      <c r="G84" s="649"/>
      <c r="H84" s="649"/>
      <c r="I84" s="649"/>
      <c r="J84" s="649"/>
      <c r="K84" s="649"/>
      <c r="L84" s="649"/>
      <c r="M84" s="649"/>
      <c r="N84" s="649"/>
      <c r="O84" s="649"/>
      <c r="P84" s="649"/>
      <c r="Q84" s="649"/>
      <c r="R84" s="649"/>
      <c r="S84" s="649"/>
      <c r="T84" s="649"/>
      <c r="U84" s="649"/>
      <c r="V84" s="649"/>
      <c r="W84" s="649"/>
      <c r="X84" s="649"/>
      <c r="Y84" s="649"/>
      <c r="Z84" s="649"/>
    </row>
    <row r="85" spans="1:26" ht="14.25" customHeight="1" x14ac:dyDescent="0.2">
      <c r="A85" s="648"/>
      <c r="B85" s="649"/>
      <c r="C85" s="649"/>
      <c r="D85" s="649"/>
      <c r="E85" s="649"/>
      <c r="F85" s="649"/>
      <c r="G85" s="649"/>
      <c r="H85" s="649"/>
      <c r="I85" s="649"/>
      <c r="J85" s="649"/>
      <c r="K85" s="649"/>
      <c r="L85" s="649"/>
      <c r="M85" s="649"/>
      <c r="N85" s="649"/>
      <c r="O85" s="649"/>
      <c r="P85" s="649"/>
      <c r="Q85" s="649"/>
      <c r="R85" s="649"/>
      <c r="S85" s="649"/>
      <c r="T85" s="649"/>
      <c r="U85" s="649"/>
      <c r="V85" s="649"/>
      <c r="W85" s="649"/>
      <c r="X85" s="649"/>
      <c r="Y85" s="649"/>
      <c r="Z85" s="649"/>
    </row>
    <row r="86" spans="1:26" ht="14.25" customHeight="1" x14ac:dyDescent="0.2">
      <c r="A86" s="648"/>
      <c r="B86" s="649"/>
      <c r="C86" s="649"/>
      <c r="D86" s="649"/>
      <c r="E86" s="649"/>
      <c r="F86" s="649"/>
      <c r="G86" s="649"/>
      <c r="H86" s="649"/>
      <c r="I86" s="649"/>
      <c r="J86" s="649"/>
      <c r="K86" s="649"/>
      <c r="L86" s="649"/>
      <c r="M86" s="649"/>
      <c r="N86" s="649"/>
      <c r="O86" s="649"/>
      <c r="P86" s="649"/>
      <c r="Q86" s="649"/>
      <c r="R86" s="649"/>
      <c r="S86" s="649"/>
      <c r="T86" s="649"/>
      <c r="U86" s="649"/>
      <c r="V86" s="649"/>
      <c r="W86" s="649"/>
      <c r="X86" s="649"/>
      <c r="Y86" s="649"/>
      <c r="Z86" s="649"/>
    </row>
    <row r="87" spans="1:26" ht="14.25" customHeight="1" x14ac:dyDescent="0.2">
      <c r="A87" s="648"/>
      <c r="B87" s="649"/>
      <c r="C87" s="649"/>
      <c r="D87" s="649"/>
      <c r="E87" s="649"/>
      <c r="F87" s="649"/>
      <c r="G87" s="649"/>
      <c r="H87" s="649"/>
      <c r="I87" s="649"/>
      <c r="J87" s="649"/>
      <c r="K87" s="649"/>
      <c r="L87" s="649"/>
      <c r="M87" s="649"/>
      <c r="N87" s="649"/>
      <c r="O87" s="649"/>
      <c r="P87" s="649"/>
      <c r="Q87" s="649"/>
      <c r="R87" s="649"/>
      <c r="S87" s="649"/>
      <c r="T87" s="649"/>
      <c r="U87" s="649"/>
      <c r="V87" s="649"/>
      <c r="W87" s="649"/>
      <c r="X87" s="649"/>
      <c r="Y87" s="649"/>
      <c r="Z87" s="649"/>
    </row>
    <row r="88" spans="1:26" ht="14.25" customHeight="1" x14ac:dyDescent="0.2">
      <c r="A88" s="648"/>
      <c r="B88" s="649"/>
      <c r="C88" s="649"/>
      <c r="D88" s="649"/>
      <c r="E88" s="649"/>
      <c r="F88" s="649"/>
      <c r="G88" s="649"/>
      <c r="H88" s="649"/>
      <c r="I88" s="649"/>
      <c r="J88" s="649"/>
      <c r="K88" s="649"/>
      <c r="L88" s="649"/>
      <c r="M88" s="649"/>
      <c r="N88" s="649"/>
      <c r="O88" s="649"/>
      <c r="P88" s="649"/>
      <c r="Q88" s="649"/>
      <c r="R88" s="649"/>
      <c r="S88" s="649"/>
      <c r="T88" s="649"/>
      <c r="U88" s="649"/>
      <c r="V88" s="649"/>
      <c r="W88" s="649"/>
      <c r="X88" s="649"/>
      <c r="Y88" s="649"/>
      <c r="Z88" s="649"/>
    </row>
    <row r="89" spans="1:26" ht="14.25" customHeight="1" x14ac:dyDescent="0.2">
      <c r="A89" s="648"/>
      <c r="B89" s="649"/>
      <c r="C89" s="649"/>
      <c r="D89" s="649"/>
      <c r="E89" s="649"/>
      <c r="F89" s="649"/>
      <c r="G89" s="649"/>
      <c r="H89" s="649"/>
      <c r="I89" s="649"/>
      <c r="J89" s="649"/>
      <c r="K89" s="649"/>
      <c r="L89" s="649"/>
      <c r="M89" s="649"/>
      <c r="N89" s="649"/>
      <c r="O89" s="649"/>
      <c r="P89" s="649"/>
      <c r="Q89" s="649"/>
      <c r="R89" s="649"/>
      <c r="S89" s="649"/>
      <c r="T89" s="649"/>
      <c r="U89" s="649"/>
      <c r="V89" s="649"/>
      <c r="W89" s="649"/>
      <c r="X89" s="649"/>
      <c r="Y89" s="649"/>
      <c r="Z89" s="649"/>
    </row>
    <row r="90" spans="1:26" ht="14.25" customHeight="1" x14ac:dyDescent="0.2">
      <c r="A90" s="648"/>
      <c r="B90" s="649"/>
      <c r="C90" s="649"/>
      <c r="D90" s="649"/>
      <c r="E90" s="649"/>
      <c r="F90" s="649"/>
      <c r="G90" s="649"/>
      <c r="H90" s="649"/>
      <c r="I90" s="649"/>
      <c r="J90" s="649"/>
      <c r="K90" s="649"/>
      <c r="L90" s="649"/>
      <c r="M90" s="649"/>
      <c r="N90" s="649"/>
      <c r="O90" s="649"/>
      <c r="P90" s="649"/>
      <c r="Q90" s="649"/>
      <c r="R90" s="649"/>
      <c r="S90" s="649"/>
      <c r="T90" s="649"/>
      <c r="U90" s="649"/>
      <c r="V90" s="649"/>
      <c r="W90" s="649"/>
      <c r="X90" s="649"/>
      <c r="Y90" s="649"/>
      <c r="Z90" s="649"/>
    </row>
    <row r="91" spans="1:26" ht="14.25" customHeight="1" x14ac:dyDescent="0.2">
      <c r="A91" s="648"/>
      <c r="B91" s="649"/>
      <c r="C91" s="649"/>
      <c r="D91" s="649"/>
      <c r="E91" s="649"/>
      <c r="F91" s="649"/>
      <c r="G91" s="649"/>
      <c r="H91" s="649"/>
      <c r="I91" s="649"/>
      <c r="J91" s="649"/>
      <c r="K91" s="649"/>
      <c r="L91" s="649"/>
      <c r="M91" s="649"/>
      <c r="N91" s="649"/>
      <c r="O91" s="649"/>
      <c r="P91" s="649"/>
      <c r="Q91" s="649"/>
      <c r="R91" s="649"/>
      <c r="S91" s="649"/>
      <c r="T91" s="649"/>
      <c r="U91" s="649"/>
      <c r="V91" s="649"/>
      <c r="W91" s="649"/>
      <c r="X91" s="649"/>
      <c r="Y91" s="649"/>
      <c r="Z91" s="649"/>
    </row>
    <row r="92" spans="1:26" ht="14.25" customHeight="1" x14ac:dyDescent="0.2">
      <c r="A92" s="648"/>
      <c r="B92" s="649"/>
      <c r="C92" s="649"/>
      <c r="D92" s="649"/>
      <c r="E92" s="649"/>
      <c r="F92" s="649"/>
      <c r="G92" s="649"/>
      <c r="H92" s="649"/>
      <c r="I92" s="649"/>
      <c r="J92" s="649"/>
      <c r="K92" s="649"/>
      <c r="L92" s="649"/>
      <c r="M92" s="649"/>
      <c r="N92" s="649"/>
      <c r="O92" s="649"/>
      <c r="P92" s="649"/>
      <c r="Q92" s="649"/>
      <c r="R92" s="649"/>
      <c r="S92" s="649"/>
      <c r="T92" s="649"/>
      <c r="U92" s="649"/>
      <c r="V92" s="649"/>
      <c r="W92" s="649"/>
      <c r="X92" s="649"/>
      <c r="Y92" s="649"/>
      <c r="Z92" s="649"/>
    </row>
    <row r="93" spans="1:26" ht="14.25" customHeight="1" x14ac:dyDescent="0.2">
      <c r="A93" s="648"/>
      <c r="B93" s="649"/>
      <c r="C93" s="649"/>
      <c r="D93" s="649"/>
      <c r="E93" s="649"/>
      <c r="F93" s="649"/>
      <c r="G93" s="649"/>
      <c r="H93" s="649"/>
      <c r="I93" s="649"/>
      <c r="J93" s="649"/>
      <c r="K93" s="649"/>
      <c r="L93" s="649"/>
      <c r="M93" s="649"/>
      <c r="N93" s="649"/>
      <c r="O93" s="649"/>
      <c r="P93" s="649"/>
      <c r="Q93" s="649"/>
      <c r="R93" s="649"/>
      <c r="S93" s="649"/>
      <c r="T93" s="649"/>
      <c r="U93" s="649"/>
      <c r="V93" s="649"/>
      <c r="W93" s="649"/>
      <c r="X93" s="649"/>
      <c r="Y93" s="649"/>
      <c r="Z93" s="649"/>
    </row>
    <row r="94" spans="1:26" ht="14.25" customHeight="1" x14ac:dyDescent="0.2">
      <c r="A94" s="648"/>
      <c r="B94" s="649"/>
      <c r="C94" s="649"/>
      <c r="D94" s="649"/>
      <c r="E94" s="649"/>
      <c r="F94" s="649"/>
      <c r="G94" s="649"/>
      <c r="H94" s="649"/>
      <c r="I94" s="649"/>
      <c r="J94" s="649"/>
      <c r="K94" s="649"/>
      <c r="L94" s="649"/>
      <c r="M94" s="649"/>
      <c r="N94" s="649"/>
      <c r="O94" s="649"/>
      <c r="P94" s="649"/>
      <c r="Q94" s="649"/>
      <c r="R94" s="649"/>
      <c r="S94" s="649"/>
      <c r="T94" s="649"/>
      <c r="U94" s="649"/>
      <c r="V94" s="649"/>
      <c r="W94" s="649"/>
      <c r="X94" s="649"/>
      <c r="Y94" s="649"/>
      <c r="Z94" s="649"/>
    </row>
    <row r="95" spans="1:26" ht="14.25" customHeight="1" x14ac:dyDescent="0.2">
      <c r="A95" s="648"/>
      <c r="B95" s="649"/>
      <c r="C95" s="649"/>
      <c r="D95" s="649"/>
      <c r="E95" s="649"/>
      <c r="F95" s="649"/>
      <c r="G95" s="649"/>
      <c r="H95" s="649"/>
      <c r="I95" s="649"/>
      <c r="J95" s="649"/>
      <c r="K95" s="649"/>
      <c r="L95" s="649"/>
      <c r="M95" s="649"/>
      <c r="N95" s="649"/>
      <c r="O95" s="649"/>
      <c r="P95" s="649"/>
      <c r="Q95" s="649"/>
      <c r="R95" s="649"/>
      <c r="S95" s="649"/>
      <c r="T95" s="649"/>
      <c r="U95" s="649"/>
      <c r="V95" s="649"/>
      <c r="W95" s="649"/>
      <c r="X95" s="649"/>
      <c r="Y95" s="649"/>
      <c r="Z95" s="649"/>
    </row>
    <row r="96" spans="1:26" ht="14.25" customHeight="1" x14ac:dyDescent="0.2">
      <c r="A96" s="648"/>
      <c r="B96" s="649"/>
      <c r="C96" s="649"/>
      <c r="D96" s="649"/>
      <c r="E96" s="649"/>
      <c r="F96" s="649"/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49"/>
      <c r="R96" s="649"/>
      <c r="S96" s="649"/>
      <c r="T96" s="649"/>
      <c r="U96" s="649"/>
      <c r="V96" s="649"/>
      <c r="W96" s="649"/>
      <c r="X96" s="649"/>
      <c r="Y96" s="649"/>
      <c r="Z96" s="649"/>
    </row>
    <row r="97" spans="1:26" ht="14.25" customHeight="1" x14ac:dyDescent="0.2">
      <c r="A97" s="648"/>
      <c r="B97" s="649"/>
      <c r="C97" s="649"/>
      <c r="D97" s="649"/>
      <c r="E97" s="649"/>
      <c r="F97" s="649"/>
      <c r="G97" s="649"/>
      <c r="H97" s="649"/>
      <c r="I97" s="649"/>
      <c r="J97" s="649"/>
      <c r="K97" s="649"/>
      <c r="L97" s="649"/>
      <c r="M97" s="649"/>
      <c r="N97" s="649"/>
      <c r="O97" s="649"/>
      <c r="P97" s="649"/>
      <c r="Q97" s="649"/>
      <c r="R97" s="649"/>
      <c r="S97" s="649"/>
      <c r="T97" s="649"/>
      <c r="U97" s="649"/>
      <c r="V97" s="649"/>
      <c r="W97" s="649"/>
      <c r="X97" s="649"/>
      <c r="Y97" s="649"/>
      <c r="Z97" s="649"/>
    </row>
    <row r="98" spans="1:26" ht="14.25" customHeight="1" x14ac:dyDescent="0.2">
      <c r="A98" s="648"/>
      <c r="B98" s="649"/>
      <c r="C98" s="649"/>
      <c r="D98" s="649"/>
      <c r="E98" s="649"/>
      <c r="F98" s="649"/>
      <c r="G98" s="649"/>
      <c r="H98" s="649"/>
      <c r="I98" s="649"/>
      <c r="J98" s="649"/>
      <c r="K98" s="649"/>
      <c r="L98" s="649"/>
      <c r="M98" s="649"/>
      <c r="N98" s="649"/>
      <c r="O98" s="649"/>
      <c r="P98" s="649"/>
      <c r="Q98" s="649"/>
      <c r="R98" s="649"/>
      <c r="S98" s="649"/>
      <c r="T98" s="649"/>
      <c r="U98" s="649"/>
      <c r="V98" s="649"/>
      <c r="W98" s="649"/>
      <c r="X98" s="649"/>
      <c r="Y98" s="649"/>
      <c r="Z98" s="649"/>
    </row>
    <row r="99" spans="1:26" ht="14.25" customHeight="1" x14ac:dyDescent="0.2">
      <c r="A99" s="648"/>
      <c r="B99" s="649"/>
      <c r="C99" s="649"/>
      <c r="D99" s="649"/>
      <c r="E99" s="649"/>
      <c r="F99" s="649"/>
      <c r="G99" s="649"/>
      <c r="H99" s="649"/>
      <c r="I99" s="649"/>
      <c r="J99" s="649"/>
      <c r="K99" s="649"/>
      <c r="L99" s="649"/>
      <c r="M99" s="649"/>
      <c r="N99" s="649"/>
      <c r="O99" s="649"/>
      <c r="P99" s="649"/>
      <c r="Q99" s="649"/>
      <c r="R99" s="649"/>
      <c r="S99" s="649"/>
      <c r="T99" s="649"/>
      <c r="U99" s="649"/>
      <c r="V99" s="649"/>
      <c r="W99" s="649"/>
      <c r="X99" s="649"/>
      <c r="Y99" s="649"/>
      <c r="Z99" s="649"/>
    </row>
    <row r="100" spans="1:26" ht="14.25" customHeight="1" x14ac:dyDescent="0.2">
      <c r="A100" s="648"/>
      <c r="B100" s="649"/>
      <c r="C100" s="649"/>
      <c r="D100" s="649"/>
      <c r="E100" s="649"/>
      <c r="F100" s="649"/>
      <c r="G100" s="649"/>
      <c r="H100" s="649"/>
      <c r="I100" s="649"/>
      <c r="J100" s="649"/>
      <c r="K100" s="649"/>
      <c r="L100" s="649"/>
      <c r="M100" s="649"/>
      <c r="N100" s="649"/>
      <c r="O100" s="649"/>
      <c r="P100" s="649"/>
      <c r="Q100" s="649"/>
      <c r="R100" s="649"/>
      <c r="S100" s="649"/>
      <c r="T100" s="649"/>
      <c r="U100" s="649"/>
      <c r="V100" s="649"/>
      <c r="W100" s="649"/>
      <c r="X100" s="649"/>
      <c r="Y100" s="649"/>
      <c r="Z100" s="649"/>
    </row>
    <row r="101" spans="1:26" ht="14.25" customHeight="1" x14ac:dyDescent="0.2">
      <c r="A101" s="648"/>
      <c r="B101" s="649"/>
      <c r="C101" s="649"/>
      <c r="D101" s="649"/>
      <c r="E101" s="649"/>
      <c r="F101" s="649"/>
      <c r="G101" s="649"/>
      <c r="H101" s="649"/>
      <c r="I101" s="649"/>
      <c r="J101" s="649"/>
      <c r="K101" s="649"/>
      <c r="L101" s="649"/>
      <c r="M101" s="649"/>
      <c r="N101" s="649"/>
      <c r="O101" s="649"/>
      <c r="P101" s="649"/>
      <c r="Q101" s="649"/>
      <c r="R101" s="649"/>
      <c r="S101" s="649"/>
      <c r="T101" s="649"/>
      <c r="U101" s="649"/>
      <c r="V101" s="649"/>
      <c r="W101" s="649"/>
      <c r="X101" s="649"/>
      <c r="Y101" s="649"/>
      <c r="Z101" s="649"/>
    </row>
    <row r="102" spans="1:26" ht="14.25" customHeight="1" x14ac:dyDescent="0.2">
      <c r="A102" s="648"/>
      <c r="B102" s="649"/>
      <c r="C102" s="649"/>
      <c r="D102" s="649"/>
      <c r="E102" s="649"/>
      <c r="F102" s="649"/>
      <c r="G102" s="649"/>
      <c r="H102" s="649"/>
      <c r="I102" s="649"/>
      <c r="J102" s="649"/>
      <c r="K102" s="649"/>
      <c r="L102" s="649"/>
      <c r="M102" s="649"/>
      <c r="N102" s="649"/>
      <c r="O102" s="649"/>
      <c r="P102" s="649"/>
      <c r="Q102" s="649"/>
      <c r="R102" s="649"/>
      <c r="S102" s="649"/>
      <c r="T102" s="649"/>
      <c r="U102" s="649"/>
      <c r="V102" s="649"/>
      <c r="W102" s="649"/>
      <c r="X102" s="649"/>
      <c r="Y102" s="649"/>
      <c r="Z102" s="649"/>
    </row>
    <row r="103" spans="1:26" ht="14.25" customHeight="1" x14ac:dyDescent="0.2">
      <c r="A103" s="648"/>
      <c r="B103" s="649"/>
      <c r="C103" s="649"/>
      <c r="D103" s="649"/>
      <c r="E103" s="649"/>
      <c r="F103" s="649"/>
      <c r="G103" s="649"/>
      <c r="H103" s="649"/>
      <c r="I103" s="649"/>
      <c r="J103" s="649"/>
      <c r="K103" s="649"/>
      <c r="L103" s="649"/>
      <c r="M103" s="649"/>
      <c r="N103" s="649"/>
      <c r="O103" s="649"/>
      <c r="P103" s="649"/>
      <c r="Q103" s="649"/>
      <c r="R103" s="649"/>
      <c r="S103" s="649"/>
      <c r="T103" s="649"/>
      <c r="U103" s="649"/>
      <c r="V103" s="649"/>
      <c r="W103" s="649"/>
      <c r="X103" s="649"/>
      <c r="Y103" s="649"/>
      <c r="Z103" s="649"/>
    </row>
    <row r="104" spans="1:26" ht="14.25" customHeight="1" x14ac:dyDescent="0.2">
      <c r="A104" s="648"/>
      <c r="B104" s="649"/>
      <c r="C104" s="649"/>
      <c r="D104" s="649"/>
      <c r="E104" s="649"/>
      <c r="F104" s="649"/>
      <c r="G104" s="649"/>
      <c r="H104" s="649"/>
      <c r="I104" s="649"/>
      <c r="J104" s="649"/>
      <c r="K104" s="649"/>
      <c r="L104" s="649"/>
      <c r="M104" s="649"/>
      <c r="N104" s="649"/>
      <c r="O104" s="649"/>
      <c r="P104" s="649"/>
      <c r="Q104" s="649"/>
      <c r="R104" s="649"/>
      <c r="S104" s="649"/>
      <c r="T104" s="649"/>
      <c r="U104" s="649"/>
      <c r="V104" s="649"/>
      <c r="W104" s="649"/>
      <c r="X104" s="649"/>
      <c r="Y104" s="649"/>
      <c r="Z104" s="649"/>
    </row>
    <row r="105" spans="1:26" ht="14.25" customHeight="1" x14ac:dyDescent="0.2">
      <c r="A105" s="648"/>
      <c r="B105" s="649"/>
      <c r="C105" s="649"/>
      <c r="D105" s="649"/>
      <c r="E105" s="649"/>
      <c r="F105" s="649"/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  <c r="Q105" s="649"/>
      <c r="R105" s="649"/>
      <c r="S105" s="649"/>
      <c r="T105" s="649"/>
      <c r="U105" s="649"/>
      <c r="V105" s="649"/>
      <c r="W105" s="649"/>
      <c r="X105" s="649"/>
      <c r="Y105" s="649"/>
      <c r="Z105" s="649"/>
    </row>
    <row r="106" spans="1:26" ht="14.25" customHeight="1" x14ac:dyDescent="0.2">
      <c r="A106" s="648"/>
      <c r="B106" s="649"/>
      <c r="C106" s="649"/>
      <c r="D106" s="649"/>
      <c r="E106" s="649"/>
      <c r="F106" s="649"/>
      <c r="G106" s="649"/>
      <c r="H106" s="649"/>
      <c r="I106" s="649"/>
      <c r="J106" s="649"/>
      <c r="K106" s="649"/>
      <c r="L106" s="649"/>
      <c r="M106" s="649"/>
      <c r="N106" s="649"/>
      <c r="O106" s="649"/>
      <c r="P106" s="649"/>
      <c r="Q106" s="649"/>
      <c r="R106" s="649"/>
      <c r="S106" s="649"/>
      <c r="T106" s="649"/>
      <c r="U106" s="649"/>
      <c r="V106" s="649"/>
      <c r="W106" s="649"/>
      <c r="X106" s="649"/>
      <c r="Y106" s="649"/>
      <c r="Z106" s="649"/>
    </row>
    <row r="107" spans="1:26" ht="14.25" customHeight="1" x14ac:dyDescent="0.2">
      <c r="A107" s="648"/>
      <c r="B107" s="649"/>
      <c r="C107" s="649"/>
      <c r="D107" s="649"/>
      <c r="E107" s="649"/>
      <c r="F107" s="649"/>
      <c r="G107" s="649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49"/>
      <c r="S107" s="649"/>
      <c r="T107" s="649"/>
      <c r="U107" s="649"/>
      <c r="V107" s="649"/>
      <c r="W107" s="649"/>
      <c r="X107" s="649"/>
      <c r="Y107" s="649"/>
      <c r="Z107" s="649"/>
    </row>
    <row r="108" spans="1:26" ht="14.25" customHeight="1" x14ac:dyDescent="0.2">
      <c r="A108" s="648"/>
      <c r="B108" s="649"/>
      <c r="C108" s="649"/>
      <c r="D108" s="649"/>
      <c r="E108" s="649"/>
      <c r="F108" s="649"/>
      <c r="G108" s="649"/>
      <c r="H108" s="649"/>
      <c r="I108" s="649"/>
      <c r="J108" s="649"/>
      <c r="K108" s="649"/>
      <c r="L108" s="649"/>
      <c r="M108" s="649"/>
      <c r="N108" s="649"/>
      <c r="O108" s="649"/>
      <c r="P108" s="649"/>
      <c r="Q108" s="649"/>
      <c r="R108" s="649"/>
      <c r="S108" s="649"/>
      <c r="T108" s="649"/>
      <c r="U108" s="649"/>
      <c r="V108" s="649"/>
      <c r="W108" s="649"/>
      <c r="X108" s="649"/>
      <c r="Y108" s="649"/>
      <c r="Z108" s="649"/>
    </row>
    <row r="109" spans="1:26" ht="14.25" customHeight="1" x14ac:dyDescent="0.2">
      <c r="A109" s="648"/>
      <c r="B109" s="649"/>
      <c r="C109" s="649"/>
      <c r="D109" s="649"/>
      <c r="E109" s="649"/>
      <c r="F109" s="649"/>
      <c r="G109" s="649"/>
      <c r="H109" s="649"/>
      <c r="I109" s="649"/>
      <c r="J109" s="649"/>
      <c r="K109" s="649"/>
      <c r="L109" s="649"/>
      <c r="M109" s="649"/>
      <c r="N109" s="649"/>
      <c r="O109" s="649"/>
      <c r="P109" s="649"/>
      <c r="Q109" s="649"/>
      <c r="R109" s="649"/>
      <c r="S109" s="649"/>
      <c r="T109" s="649"/>
      <c r="U109" s="649"/>
      <c r="V109" s="649"/>
      <c r="W109" s="649"/>
      <c r="X109" s="649"/>
      <c r="Y109" s="649"/>
      <c r="Z109" s="649"/>
    </row>
    <row r="110" spans="1:26" ht="14.25" customHeight="1" x14ac:dyDescent="0.2">
      <c r="A110" s="648"/>
      <c r="B110" s="649"/>
      <c r="C110" s="649"/>
      <c r="D110" s="649"/>
      <c r="E110" s="649"/>
      <c r="F110" s="649"/>
      <c r="G110" s="649"/>
      <c r="H110" s="649"/>
      <c r="I110" s="649"/>
      <c r="J110" s="649"/>
      <c r="K110" s="649"/>
      <c r="L110" s="649"/>
      <c r="M110" s="649"/>
      <c r="N110" s="649"/>
      <c r="O110" s="649"/>
      <c r="P110" s="649"/>
      <c r="Q110" s="649"/>
      <c r="R110" s="649"/>
      <c r="S110" s="649"/>
      <c r="T110" s="649"/>
      <c r="U110" s="649"/>
      <c r="V110" s="649"/>
      <c r="W110" s="649"/>
      <c r="X110" s="649"/>
      <c r="Y110" s="649"/>
      <c r="Z110" s="649"/>
    </row>
    <row r="111" spans="1:26" ht="14.25" customHeight="1" x14ac:dyDescent="0.2">
      <c r="A111" s="648"/>
      <c r="B111" s="649"/>
      <c r="C111" s="649"/>
      <c r="D111" s="649"/>
      <c r="E111" s="649"/>
      <c r="F111" s="649"/>
      <c r="G111" s="649"/>
      <c r="H111" s="649"/>
      <c r="I111" s="649"/>
      <c r="J111" s="649"/>
      <c r="K111" s="649"/>
      <c r="L111" s="649"/>
      <c r="M111" s="649"/>
      <c r="N111" s="649"/>
      <c r="O111" s="649"/>
      <c r="P111" s="649"/>
      <c r="Q111" s="649"/>
      <c r="R111" s="649"/>
      <c r="S111" s="649"/>
      <c r="T111" s="649"/>
      <c r="U111" s="649"/>
      <c r="V111" s="649"/>
      <c r="W111" s="649"/>
      <c r="X111" s="649"/>
      <c r="Y111" s="649"/>
      <c r="Z111" s="649"/>
    </row>
    <row r="112" spans="1:26" ht="14.25" customHeight="1" x14ac:dyDescent="0.2">
      <c r="A112" s="648"/>
      <c r="B112" s="649"/>
      <c r="C112" s="649"/>
      <c r="D112" s="649"/>
      <c r="E112" s="649"/>
      <c r="F112" s="649"/>
      <c r="G112" s="649"/>
      <c r="H112" s="649"/>
      <c r="I112" s="649"/>
      <c r="J112" s="649"/>
      <c r="K112" s="649"/>
      <c r="L112" s="649"/>
      <c r="M112" s="649"/>
      <c r="N112" s="649"/>
      <c r="O112" s="649"/>
      <c r="P112" s="649"/>
      <c r="Q112" s="649"/>
      <c r="R112" s="649"/>
      <c r="S112" s="649"/>
      <c r="T112" s="649"/>
      <c r="U112" s="649"/>
      <c r="V112" s="649"/>
      <c r="W112" s="649"/>
      <c r="X112" s="649"/>
      <c r="Y112" s="649"/>
      <c r="Z112" s="649"/>
    </row>
    <row r="113" spans="1:26" ht="14.25" customHeight="1" x14ac:dyDescent="0.2">
      <c r="A113" s="648"/>
      <c r="B113" s="649"/>
      <c r="C113" s="649"/>
      <c r="D113" s="649"/>
      <c r="E113" s="649"/>
      <c r="F113" s="649"/>
      <c r="G113" s="649"/>
      <c r="H113" s="649"/>
      <c r="I113" s="649"/>
      <c r="J113" s="649"/>
      <c r="K113" s="649"/>
      <c r="L113" s="649"/>
      <c r="M113" s="649"/>
      <c r="N113" s="649"/>
      <c r="O113" s="649"/>
      <c r="P113" s="649"/>
      <c r="Q113" s="649"/>
      <c r="R113" s="649"/>
      <c r="S113" s="649"/>
      <c r="T113" s="649"/>
      <c r="U113" s="649"/>
      <c r="V113" s="649"/>
      <c r="W113" s="649"/>
      <c r="X113" s="649"/>
      <c r="Y113" s="649"/>
      <c r="Z113" s="649"/>
    </row>
    <row r="114" spans="1:26" ht="14.25" customHeight="1" x14ac:dyDescent="0.2">
      <c r="A114" s="648"/>
      <c r="B114" s="649"/>
      <c r="C114" s="649"/>
      <c r="D114" s="649"/>
      <c r="E114" s="649"/>
      <c r="F114" s="649"/>
      <c r="G114" s="649"/>
      <c r="H114" s="649"/>
      <c r="I114" s="649"/>
      <c r="J114" s="649"/>
      <c r="K114" s="649"/>
      <c r="L114" s="649"/>
      <c r="M114" s="649"/>
      <c r="N114" s="649"/>
      <c r="O114" s="649"/>
      <c r="P114" s="649"/>
      <c r="Q114" s="649"/>
      <c r="R114" s="649"/>
      <c r="S114" s="649"/>
      <c r="T114" s="649"/>
      <c r="U114" s="649"/>
      <c r="V114" s="649"/>
      <c r="W114" s="649"/>
      <c r="X114" s="649"/>
      <c r="Y114" s="649"/>
      <c r="Z114" s="649"/>
    </row>
    <row r="115" spans="1:26" ht="14.25" customHeight="1" x14ac:dyDescent="0.2">
      <c r="A115" s="648"/>
      <c r="B115" s="649"/>
      <c r="C115" s="649"/>
      <c r="D115" s="649"/>
      <c r="E115" s="649"/>
      <c r="F115" s="649"/>
      <c r="G115" s="649"/>
      <c r="H115" s="649"/>
      <c r="I115" s="649"/>
      <c r="J115" s="649"/>
      <c r="K115" s="649"/>
      <c r="L115" s="649"/>
      <c r="M115" s="649"/>
      <c r="N115" s="649"/>
      <c r="O115" s="649"/>
      <c r="P115" s="649"/>
      <c r="Q115" s="649"/>
      <c r="R115" s="649"/>
      <c r="S115" s="649"/>
      <c r="T115" s="649"/>
      <c r="U115" s="649"/>
      <c r="V115" s="649"/>
      <c r="W115" s="649"/>
      <c r="X115" s="649"/>
      <c r="Y115" s="649"/>
      <c r="Z115" s="649"/>
    </row>
    <row r="116" spans="1:26" ht="14.25" customHeight="1" x14ac:dyDescent="0.2">
      <c r="A116" s="648"/>
      <c r="B116" s="649"/>
      <c r="C116" s="649"/>
      <c r="D116" s="649"/>
      <c r="E116" s="649"/>
      <c r="F116" s="649"/>
      <c r="G116" s="649"/>
      <c r="H116" s="649"/>
      <c r="I116" s="649"/>
      <c r="J116" s="649"/>
      <c r="K116" s="649"/>
      <c r="L116" s="649"/>
      <c r="M116" s="649"/>
      <c r="N116" s="649"/>
      <c r="O116" s="649"/>
      <c r="P116" s="649"/>
      <c r="Q116" s="649"/>
      <c r="R116" s="649"/>
      <c r="S116" s="649"/>
      <c r="T116" s="649"/>
      <c r="U116" s="649"/>
      <c r="V116" s="649"/>
      <c r="W116" s="649"/>
      <c r="X116" s="649"/>
      <c r="Y116" s="649"/>
      <c r="Z116" s="649"/>
    </row>
    <row r="117" spans="1:26" ht="14.25" customHeight="1" x14ac:dyDescent="0.2">
      <c r="A117" s="648"/>
      <c r="B117" s="649"/>
      <c r="C117" s="649"/>
      <c r="D117" s="649"/>
      <c r="E117" s="649"/>
      <c r="F117" s="649"/>
      <c r="G117" s="649"/>
      <c r="H117" s="649"/>
      <c r="I117" s="649"/>
      <c r="J117" s="649"/>
      <c r="K117" s="649"/>
      <c r="L117" s="649"/>
      <c r="M117" s="649"/>
      <c r="N117" s="649"/>
      <c r="O117" s="649"/>
      <c r="P117" s="649"/>
      <c r="Q117" s="649"/>
      <c r="R117" s="649"/>
      <c r="S117" s="649"/>
      <c r="T117" s="649"/>
      <c r="U117" s="649"/>
      <c r="V117" s="649"/>
      <c r="W117" s="649"/>
      <c r="X117" s="649"/>
      <c r="Y117" s="649"/>
      <c r="Z117" s="649"/>
    </row>
    <row r="118" spans="1:26" ht="14.25" customHeight="1" x14ac:dyDescent="0.2">
      <c r="A118" s="648"/>
      <c r="B118" s="649"/>
      <c r="C118" s="649"/>
      <c r="D118" s="649"/>
      <c r="E118" s="649"/>
      <c r="F118" s="649"/>
      <c r="G118" s="649"/>
      <c r="H118" s="649"/>
      <c r="I118" s="649"/>
      <c r="J118" s="649"/>
      <c r="K118" s="649"/>
      <c r="L118" s="649"/>
      <c r="M118" s="649"/>
      <c r="N118" s="649"/>
      <c r="O118" s="649"/>
      <c r="P118" s="649"/>
      <c r="Q118" s="649"/>
      <c r="R118" s="649"/>
      <c r="S118" s="649"/>
      <c r="T118" s="649"/>
      <c r="U118" s="649"/>
      <c r="V118" s="649"/>
      <c r="W118" s="649"/>
      <c r="X118" s="649"/>
      <c r="Y118" s="649"/>
      <c r="Z118" s="649"/>
    </row>
    <row r="119" spans="1:26" ht="14.25" customHeight="1" x14ac:dyDescent="0.2">
      <c r="A119" s="648"/>
      <c r="B119" s="649"/>
      <c r="C119" s="649"/>
      <c r="D119" s="649"/>
      <c r="E119" s="649"/>
      <c r="F119" s="649"/>
      <c r="G119" s="649"/>
      <c r="H119" s="649"/>
      <c r="I119" s="649"/>
      <c r="J119" s="649"/>
      <c r="K119" s="649"/>
      <c r="L119" s="649"/>
      <c r="M119" s="649"/>
      <c r="N119" s="649"/>
      <c r="O119" s="649"/>
      <c r="P119" s="649"/>
      <c r="Q119" s="649"/>
      <c r="R119" s="649"/>
      <c r="S119" s="649"/>
      <c r="T119" s="649"/>
      <c r="U119" s="649"/>
      <c r="V119" s="649"/>
      <c r="W119" s="649"/>
      <c r="X119" s="649"/>
      <c r="Y119" s="649"/>
      <c r="Z119" s="649"/>
    </row>
    <row r="120" spans="1:26" ht="14.25" customHeight="1" x14ac:dyDescent="0.2">
      <c r="A120" s="648"/>
      <c r="B120" s="649"/>
      <c r="C120" s="649"/>
      <c r="D120" s="649"/>
      <c r="E120" s="649"/>
      <c r="F120" s="649"/>
      <c r="G120" s="649"/>
      <c r="H120" s="649"/>
      <c r="I120" s="649"/>
      <c r="J120" s="649"/>
      <c r="K120" s="649"/>
      <c r="L120" s="649"/>
      <c r="M120" s="649"/>
      <c r="N120" s="649"/>
      <c r="O120" s="649"/>
      <c r="P120" s="649"/>
      <c r="Q120" s="649"/>
      <c r="R120" s="649"/>
      <c r="S120" s="649"/>
      <c r="T120" s="649"/>
      <c r="U120" s="649"/>
      <c r="V120" s="649"/>
      <c r="W120" s="649"/>
      <c r="X120" s="649"/>
      <c r="Y120" s="649"/>
      <c r="Z120" s="649"/>
    </row>
    <row r="121" spans="1:26" ht="14.25" customHeight="1" x14ac:dyDescent="0.2">
      <c r="A121" s="648"/>
      <c r="B121" s="649"/>
      <c r="C121" s="649"/>
      <c r="D121" s="649"/>
      <c r="E121" s="649"/>
      <c r="F121" s="649"/>
      <c r="G121" s="649"/>
      <c r="H121" s="649"/>
      <c r="I121" s="649"/>
      <c r="J121" s="649"/>
      <c r="K121" s="649"/>
      <c r="L121" s="649"/>
      <c r="M121" s="649"/>
      <c r="N121" s="649"/>
      <c r="O121" s="649"/>
      <c r="P121" s="649"/>
      <c r="Q121" s="649"/>
      <c r="R121" s="649"/>
      <c r="S121" s="649"/>
      <c r="T121" s="649"/>
      <c r="U121" s="649"/>
      <c r="V121" s="649"/>
      <c r="W121" s="649"/>
      <c r="X121" s="649"/>
      <c r="Y121" s="649"/>
      <c r="Z121" s="649"/>
    </row>
    <row r="122" spans="1:26" ht="14.25" customHeight="1" x14ac:dyDescent="0.2">
      <c r="A122" s="648"/>
      <c r="B122" s="649"/>
      <c r="C122" s="649"/>
      <c r="D122" s="649"/>
      <c r="E122" s="649"/>
      <c r="F122" s="649"/>
      <c r="G122" s="649"/>
      <c r="H122" s="649"/>
      <c r="I122" s="649"/>
      <c r="J122" s="649"/>
      <c r="K122" s="649"/>
      <c r="L122" s="649"/>
      <c r="M122" s="649"/>
      <c r="N122" s="649"/>
      <c r="O122" s="649"/>
      <c r="P122" s="649"/>
      <c r="Q122" s="649"/>
      <c r="R122" s="649"/>
      <c r="S122" s="649"/>
      <c r="T122" s="649"/>
      <c r="U122" s="649"/>
      <c r="V122" s="649"/>
      <c r="W122" s="649"/>
      <c r="X122" s="649"/>
      <c r="Y122" s="649"/>
      <c r="Z122" s="649"/>
    </row>
    <row r="123" spans="1:26" ht="14.25" customHeight="1" x14ac:dyDescent="0.2">
      <c r="A123" s="648"/>
      <c r="B123" s="649"/>
      <c r="C123" s="649"/>
      <c r="D123" s="649"/>
      <c r="E123" s="649"/>
      <c r="F123" s="649"/>
      <c r="G123" s="649"/>
      <c r="H123" s="649"/>
      <c r="I123" s="649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  <c r="T123" s="649"/>
      <c r="U123" s="649"/>
      <c r="V123" s="649"/>
      <c r="W123" s="649"/>
      <c r="X123" s="649"/>
      <c r="Y123" s="649"/>
      <c r="Z123" s="649"/>
    </row>
    <row r="124" spans="1:26" ht="14.25" customHeight="1" x14ac:dyDescent="0.2">
      <c r="A124" s="648"/>
      <c r="B124" s="649"/>
      <c r="C124" s="649"/>
      <c r="D124" s="649"/>
      <c r="E124" s="649"/>
      <c r="F124" s="649"/>
      <c r="G124" s="649"/>
      <c r="H124" s="649"/>
      <c r="I124" s="649"/>
      <c r="J124" s="649"/>
      <c r="K124" s="649"/>
      <c r="L124" s="649"/>
      <c r="M124" s="649"/>
      <c r="N124" s="649"/>
      <c r="O124" s="649"/>
      <c r="P124" s="649"/>
      <c r="Q124" s="649"/>
      <c r="R124" s="649"/>
      <c r="S124" s="649"/>
      <c r="T124" s="649"/>
      <c r="U124" s="649"/>
      <c r="V124" s="649"/>
      <c r="W124" s="649"/>
      <c r="X124" s="649"/>
      <c r="Y124" s="649"/>
      <c r="Z124" s="649"/>
    </row>
    <row r="125" spans="1:26" ht="14.25" customHeight="1" x14ac:dyDescent="0.2">
      <c r="A125" s="648"/>
      <c r="B125" s="649"/>
      <c r="C125" s="649"/>
      <c r="D125" s="649"/>
      <c r="E125" s="649"/>
      <c r="F125" s="649"/>
      <c r="G125" s="649"/>
      <c r="H125" s="649"/>
      <c r="I125" s="649"/>
      <c r="J125" s="649"/>
      <c r="K125" s="649"/>
      <c r="L125" s="649"/>
      <c r="M125" s="649"/>
      <c r="N125" s="649"/>
      <c r="O125" s="649"/>
      <c r="P125" s="649"/>
      <c r="Q125" s="649"/>
      <c r="R125" s="649"/>
      <c r="S125" s="649"/>
      <c r="T125" s="649"/>
      <c r="U125" s="649"/>
      <c r="V125" s="649"/>
      <c r="W125" s="649"/>
      <c r="X125" s="649"/>
      <c r="Y125" s="649"/>
      <c r="Z125" s="649"/>
    </row>
    <row r="126" spans="1:26" ht="14.25" customHeight="1" x14ac:dyDescent="0.2">
      <c r="A126" s="648"/>
      <c r="B126" s="649"/>
      <c r="C126" s="649"/>
      <c r="D126" s="649"/>
      <c r="E126" s="649"/>
      <c r="F126" s="649"/>
      <c r="G126" s="649"/>
      <c r="H126" s="649"/>
      <c r="I126" s="649"/>
      <c r="J126" s="649"/>
      <c r="K126" s="649"/>
      <c r="L126" s="649"/>
      <c r="M126" s="649"/>
      <c r="N126" s="649"/>
      <c r="O126" s="649"/>
      <c r="P126" s="649"/>
      <c r="Q126" s="649"/>
      <c r="R126" s="649"/>
      <c r="S126" s="649"/>
      <c r="T126" s="649"/>
      <c r="U126" s="649"/>
      <c r="V126" s="649"/>
      <c r="W126" s="649"/>
      <c r="X126" s="649"/>
      <c r="Y126" s="649"/>
      <c r="Z126" s="649"/>
    </row>
    <row r="127" spans="1:26" ht="14.25" customHeight="1" x14ac:dyDescent="0.2">
      <c r="A127" s="648"/>
      <c r="B127" s="649"/>
      <c r="C127" s="649"/>
      <c r="D127" s="649"/>
      <c r="E127" s="649"/>
      <c r="F127" s="649"/>
      <c r="G127" s="649"/>
      <c r="H127" s="649"/>
      <c r="I127" s="649"/>
      <c r="J127" s="649"/>
      <c r="K127" s="649"/>
      <c r="L127" s="649"/>
      <c r="M127" s="649"/>
      <c r="N127" s="649"/>
      <c r="O127" s="649"/>
      <c r="P127" s="649"/>
      <c r="Q127" s="649"/>
      <c r="R127" s="649"/>
      <c r="S127" s="649"/>
      <c r="T127" s="649"/>
      <c r="U127" s="649"/>
      <c r="V127" s="649"/>
      <c r="W127" s="649"/>
      <c r="X127" s="649"/>
      <c r="Y127" s="649"/>
      <c r="Z127" s="649"/>
    </row>
    <row r="128" spans="1:26" ht="14.25" customHeight="1" x14ac:dyDescent="0.2">
      <c r="A128" s="648"/>
      <c r="B128" s="649"/>
      <c r="C128" s="649"/>
      <c r="D128" s="649"/>
      <c r="E128" s="649"/>
      <c r="F128" s="649"/>
      <c r="G128" s="649"/>
      <c r="H128" s="649"/>
      <c r="I128" s="649"/>
      <c r="J128" s="649"/>
      <c r="K128" s="649"/>
      <c r="L128" s="649"/>
      <c r="M128" s="649"/>
      <c r="N128" s="649"/>
      <c r="O128" s="649"/>
      <c r="P128" s="649"/>
      <c r="Q128" s="649"/>
      <c r="R128" s="649"/>
      <c r="S128" s="649"/>
      <c r="T128" s="649"/>
      <c r="U128" s="649"/>
      <c r="V128" s="649"/>
      <c r="W128" s="649"/>
      <c r="X128" s="649"/>
      <c r="Y128" s="649"/>
      <c r="Z128" s="649"/>
    </row>
    <row r="129" spans="1:26" ht="14.25" customHeight="1" x14ac:dyDescent="0.2">
      <c r="A129" s="648"/>
      <c r="B129" s="649"/>
      <c r="C129" s="649"/>
      <c r="D129" s="649"/>
      <c r="E129" s="649"/>
      <c r="F129" s="649"/>
      <c r="G129" s="649"/>
      <c r="H129" s="649"/>
      <c r="I129" s="649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  <c r="T129" s="649"/>
      <c r="U129" s="649"/>
      <c r="V129" s="649"/>
      <c r="W129" s="649"/>
      <c r="X129" s="649"/>
      <c r="Y129" s="649"/>
      <c r="Z129" s="649"/>
    </row>
    <row r="130" spans="1:26" ht="14.25" customHeight="1" x14ac:dyDescent="0.2">
      <c r="A130" s="648"/>
      <c r="B130" s="649"/>
      <c r="C130" s="649"/>
      <c r="D130" s="649"/>
      <c r="E130" s="649"/>
      <c r="F130" s="649"/>
      <c r="G130" s="649"/>
      <c r="H130" s="649"/>
      <c r="I130" s="649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  <c r="T130" s="649"/>
      <c r="U130" s="649"/>
      <c r="V130" s="649"/>
      <c r="W130" s="649"/>
      <c r="X130" s="649"/>
      <c r="Y130" s="649"/>
      <c r="Z130" s="649"/>
    </row>
    <row r="131" spans="1:26" ht="14.25" customHeight="1" x14ac:dyDescent="0.2">
      <c r="A131" s="648"/>
      <c r="B131" s="649"/>
      <c r="C131" s="649"/>
      <c r="D131" s="649"/>
      <c r="E131" s="649"/>
      <c r="F131" s="649"/>
      <c r="G131" s="649"/>
      <c r="H131" s="649"/>
      <c r="I131" s="649"/>
      <c r="J131" s="649"/>
      <c r="K131" s="649"/>
      <c r="L131" s="649"/>
      <c r="M131" s="649"/>
      <c r="N131" s="649"/>
      <c r="O131" s="649"/>
      <c r="P131" s="649"/>
      <c r="Q131" s="649"/>
      <c r="R131" s="649"/>
      <c r="S131" s="649"/>
      <c r="T131" s="649"/>
      <c r="U131" s="649"/>
      <c r="V131" s="649"/>
      <c r="W131" s="649"/>
      <c r="X131" s="649"/>
      <c r="Y131" s="649"/>
      <c r="Z131" s="649"/>
    </row>
    <row r="132" spans="1:26" ht="14.25" customHeight="1" x14ac:dyDescent="0.2">
      <c r="A132" s="648"/>
      <c r="B132" s="649"/>
      <c r="C132" s="649"/>
      <c r="D132" s="649"/>
      <c r="E132" s="649"/>
      <c r="F132" s="649"/>
      <c r="G132" s="649"/>
      <c r="H132" s="649"/>
      <c r="I132" s="649"/>
      <c r="J132" s="649"/>
      <c r="K132" s="649"/>
      <c r="L132" s="649"/>
      <c r="M132" s="649"/>
      <c r="N132" s="649"/>
      <c r="O132" s="649"/>
      <c r="P132" s="649"/>
      <c r="Q132" s="649"/>
      <c r="R132" s="649"/>
      <c r="S132" s="649"/>
      <c r="T132" s="649"/>
      <c r="U132" s="649"/>
      <c r="V132" s="649"/>
      <c r="W132" s="649"/>
      <c r="X132" s="649"/>
      <c r="Y132" s="649"/>
      <c r="Z132" s="649"/>
    </row>
    <row r="133" spans="1:26" ht="14.25" customHeight="1" x14ac:dyDescent="0.2">
      <c r="A133" s="648"/>
      <c r="B133" s="649"/>
      <c r="C133" s="649"/>
      <c r="D133" s="649"/>
      <c r="E133" s="649"/>
      <c r="F133" s="649"/>
      <c r="G133" s="649"/>
      <c r="H133" s="649"/>
      <c r="I133" s="649"/>
      <c r="J133" s="649"/>
      <c r="K133" s="649"/>
      <c r="L133" s="649"/>
      <c r="M133" s="649"/>
      <c r="N133" s="649"/>
      <c r="O133" s="649"/>
      <c r="P133" s="649"/>
      <c r="Q133" s="649"/>
      <c r="R133" s="649"/>
      <c r="S133" s="649"/>
      <c r="T133" s="649"/>
      <c r="U133" s="649"/>
      <c r="V133" s="649"/>
      <c r="W133" s="649"/>
      <c r="X133" s="649"/>
      <c r="Y133" s="649"/>
      <c r="Z133" s="649"/>
    </row>
    <row r="134" spans="1:26" ht="14.25" customHeight="1" x14ac:dyDescent="0.2">
      <c r="A134" s="648"/>
      <c r="B134" s="649"/>
      <c r="C134" s="649"/>
      <c r="D134" s="649"/>
      <c r="E134" s="649"/>
      <c r="F134" s="649"/>
      <c r="G134" s="649"/>
      <c r="H134" s="649"/>
      <c r="I134" s="649"/>
      <c r="J134" s="649"/>
      <c r="K134" s="649"/>
      <c r="L134" s="649"/>
      <c r="M134" s="649"/>
      <c r="N134" s="649"/>
      <c r="O134" s="649"/>
      <c r="P134" s="649"/>
      <c r="Q134" s="649"/>
      <c r="R134" s="649"/>
      <c r="S134" s="649"/>
      <c r="T134" s="649"/>
      <c r="U134" s="649"/>
      <c r="V134" s="649"/>
      <c r="W134" s="649"/>
      <c r="X134" s="649"/>
      <c r="Y134" s="649"/>
      <c r="Z134" s="649"/>
    </row>
    <row r="135" spans="1:26" ht="14.25" customHeight="1" x14ac:dyDescent="0.2">
      <c r="A135" s="648"/>
      <c r="B135" s="649"/>
      <c r="C135" s="649"/>
      <c r="D135" s="649"/>
      <c r="E135" s="649"/>
      <c r="F135" s="649"/>
      <c r="G135" s="649"/>
      <c r="H135" s="649"/>
      <c r="I135" s="649"/>
      <c r="J135" s="649"/>
      <c r="K135" s="649"/>
      <c r="L135" s="649"/>
      <c r="M135" s="649"/>
      <c r="N135" s="649"/>
      <c r="O135" s="649"/>
      <c r="P135" s="649"/>
      <c r="Q135" s="649"/>
      <c r="R135" s="649"/>
      <c r="S135" s="649"/>
      <c r="T135" s="649"/>
      <c r="U135" s="649"/>
      <c r="V135" s="649"/>
      <c r="W135" s="649"/>
      <c r="X135" s="649"/>
      <c r="Y135" s="649"/>
      <c r="Z135" s="649"/>
    </row>
    <row r="136" spans="1:26" ht="14.25" customHeight="1" x14ac:dyDescent="0.2">
      <c r="A136" s="648"/>
      <c r="B136" s="649"/>
      <c r="C136" s="649"/>
      <c r="D136" s="649"/>
      <c r="E136" s="649"/>
      <c r="F136" s="649"/>
      <c r="G136" s="649"/>
      <c r="H136" s="649"/>
      <c r="I136" s="649"/>
      <c r="J136" s="649"/>
      <c r="K136" s="649"/>
      <c r="L136" s="649"/>
      <c r="M136" s="649"/>
      <c r="N136" s="649"/>
      <c r="O136" s="649"/>
      <c r="P136" s="649"/>
      <c r="Q136" s="649"/>
      <c r="R136" s="649"/>
      <c r="S136" s="649"/>
      <c r="T136" s="649"/>
      <c r="U136" s="649"/>
      <c r="V136" s="649"/>
      <c r="W136" s="649"/>
      <c r="X136" s="649"/>
      <c r="Y136" s="649"/>
      <c r="Z136" s="649"/>
    </row>
    <row r="137" spans="1:26" ht="14.25" customHeight="1" x14ac:dyDescent="0.2">
      <c r="A137" s="648"/>
      <c r="B137" s="649"/>
      <c r="C137" s="649"/>
      <c r="D137" s="649"/>
      <c r="E137" s="649"/>
      <c r="F137" s="649"/>
      <c r="G137" s="649"/>
      <c r="H137" s="649"/>
      <c r="I137" s="649"/>
      <c r="J137" s="649"/>
      <c r="K137" s="649"/>
      <c r="L137" s="649"/>
      <c r="M137" s="649"/>
      <c r="N137" s="649"/>
      <c r="O137" s="649"/>
      <c r="P137" s="649"/>
      <c r="Q137" s="649"/>
      <c r="R137" s="649"/>
      <c r="S137" s="649"/>
      <c r="T137" s="649"/>
      <c r="U137" s="649"/>
      <c r="V137" s="649"/>
      <c r="W137" s="649"/>
      <c r="X137" s="649"/>
      <c r="Y137" s="649"/>
      <c r="Z137" s="649"/>
    </row>
    <row r="138" spans="1:26" ht="14.25" customHeight="1" x14ac:dyDescent="0.2">
      <c r="A138" s="648"/>
      <c r="B138" s="649"/>
      <c r="C138" s="649"/>
      <c r="D138" s="649"/>
      <c r="E138" s="649"/>
      <c r="F138" s="649"/>
      <c r="G138" s="649"/>
      <c r="H138" s="649"/>
      <c r="I138" s="649"/>
      <c r="J138" s="649"/>
      <c r="K138" s="649"/>
      <c r="L138" s="649"/>
      <c r="M138" s="649"/>
      <c r="N138" s="649"/>
      <c r="O138" s="649"/>
      <c r="P138" s="649"/>
      <c r="Q138" s="649"/>
      <c r="R138" s="649"/>
      <c r="S138" s="649"/>
      <c r="T138" s="649"/>
      <c r="U138" s="649"/>
      <c r="V138" s="649"/>
      <c r="W138" s="649"/>
      <c r="X138" s="649"/>
      <c r="Y138" s="649"/>
      <c r="Z138" s="649"/>
    </row>
    <row r="139" spans="1:26" ht="14.25" customHeight="1" x14ac:dyDescent="0.2">
      <c r="A139" s="648"/>
      <c r="B139" s="649"/>
      <c r="C139" s="649"/>
      <c r="D139" s="649"/>
      <c r="E139" s="649"/>
      <c r="F139" s="649"/>
      <c r="G139" s="649"/>
      <c r="H139" s="649"/>
      <c r="I139" s="649"/>
      <c r="J139" s="649"/>
      <c r="K139" s="649"/>
      <c r="L139" s="649"/>
      <c r="M139" s="649"/>
      <c r="N139" s="649"/>
      <c r="O139" s="649"/>
      <c r="P139" s="649"/>
      <c r="Q139" s="649"/>
      <c r="R139" s="649"/>
      <c r="S139" s="649"/>
      <c r="T139" s="649"/>
      <c r="U139" s="649"/>
      <c r="V139" s="649"/>
      <c r="W139" s="649"/>
      <c r="X139" s="649"/>
      <c r="Y139" s="649"/>
      <c r="Z139" s="649"/>
    </row>
    <row r="140" spans="1:26" ht="14.25" customHeight="1" x14ac:dyDescent="0.2">
      <c r="A140" s="648"/>
      <c r="B140" s="649"/>
      <c r="C140" s="649"/>
      <c r="D140" s="649"/>
      <c r="E140" s="649"/>
      <c r="F140" s="649"/>
      <c r="G140" s="649"/>
      <c r="H140" s="649"/>
      <c r="I140" s="649"/>
      <c r="J140" s="649"/>
      <c r="K140" s="649"/>
      <c r="L140" s="649"/>
      <c r="M140" s="649"/>
      <c r="N140" s="649"/>
      <c r="O140" s="649"/>
      <c r="P140" s="649"/>
      <c r="Q140" s="649"/>
      <c r="R140" s="649"/>
      <c r="S140" s="649"/>
      <c r="T140" s="649"/>
      <c r="U140" s="649"/>
      <c r="V140" s="649"/>
      <c r="W140" s="649"/>
      <c r="X140" s="649"/>
      <c r="Y140" s="649"/>
      <c r="Z140" s="649"/>
    </row>
    <row r="141" spans="1:26" ht="14.25" customHeight="1" x14ac:dyDescent="0.2">
      <c r="A141" s="648"/>
      <c r="B141" s="649"/>
      <c r="C141" s="649"/>
      <c r="D141" s="649"/>
      <c r="E141" s="649"/>
      <c r="F141" s="649"/>
      <c r="G141" s="649"/>
      <c r="H141" s="649"/>
      <c r="I141" s="649"/>
      <c r="J141" s="649"/>
      <c r="K141" s="649"/>
      <c r="L141" s="649"/>
      <c r="M141" s="649"/>
      <c r="N141" s="649"/>
      <c r="O141" s="649"/>
      <c r="P141" s="649"/>
      <c r="Q141" s="649"/>
      <c r="R141" s="649"/>
      <c r="S141" s="649"/>
      <c r="T141" s="649"/>
      <c r="U141" s="649"/>
      <c r="V141" s="649"/>
      <c r="W141" s="649"/>
      <c r="X141" s="649"/>
      <c r="Y141" s="649"/>
      <c r="Z141" s="649"/>
    </row>
    <row r="142" spans="1:26" ht="14.25" customHeight="1" x14ac:dyDescent="0.2">
      <c r="A142" s="648"/>
      <c r="B142" s="649"/>
      <c r="C142" s="649"/>
      <c r="D142" s="649"/>
      <c r="E142" s="649"/>
      <c r="F142" s="649"/>
      <c r="G142" s="649"/>
      <c r="H142" s="649"/>
      <c r="I142" s="649"/>
      <c r="J142" s="649"/>
      <c r="K142" s="649"/>
      <c r="L142" s="649"/>
      <c r="M142" s="649"/>
      <c r="N142" s="649"/>
      <c r="O142" s="649"/>
      <c r="P142" s="649"/>
      <c r="Q142" s="649"/>
      <c r="R142" s="649"/>
      <c r="S142" s="649"/>
      <c r="T142" s="649"/>
      <c r="U142" s="649"/>
      <c r="V142" s="649"/>
      <c r="W142" s="649"/>
      <c r="X142" s="649"/>
      <c r="Y142" s="649"/>
      <c r="Z142" s="649"/>
    </row>
    <row r="143" spans="1:26" ht="14.25" customHeight="1" x14ac:dyDescent="0.2">
      <c r="A143" s="648"/>
      <c r="B143" s="649"/>
      <c r="C143" s="649"/>
      <c r="D143" s="649"/>
      <c r="E143" s="649"/>
      <c r="F143" s="649"/>
      <c r="G143" s="649"/>
      <c r="H143" s="649"/>
      <c r="I143" s="649"/>
      <c r="J143" s="649"/>
      <c r="K143" s="649"/>
      <c r="L143" s="649"/>
      <c r="M143" s="649"/>
      <c r="N143" s="649"/>
      <c r="O143" s="649"/>
      <c r="P143" s="649"/>
      <c r="Q143" s="649"/>
      <c r="R143" s="649"/>
      <c r="S143" s="649"/>
      <c r="T143" s="649"/>
      <c r="U143" s="649"/>
      <c r="V143" s="649"/>
      <c r="W143" s="649"/>
      <c r="X143" s="649"/>
      <c r="Y143" s="649"/>
      <c r="Z143" s="649"/>
    </row>
    <row r="144" spans="1:26" ht="14.25" customHeight="1" x14ac:dyDescent="0.2">
      <c r="A144" s="648"/>
      <c r="B144" s="649"/>
      <c r="C144" s="649"/>
      <c r="D144" s="649"/>
      <c r="E144" s="649"/>
      <c r="F144" s="649"/>
      <c r="G144" s="649"/>
      <c r="H144" s="649"/>
      <c r="I144" s="649"/>
      <c r="J144" s="649"/>
      <c r="K144" s="649"/>
      <c r="L144" s="649"/>
      <c r="M144" s="649"/>
      <c r="N144" s="649"/>
      <c r="O144" s="649"/>
      <c r="P144" s="649"/>
      <c r="Q144" s="649"/>
      <c r="R144" s="649"/>
      <c r="S144" s="649"/>
      <c r="T144" s="649"/>
      <c r="U144" s="649"/>
      <c r="V144" s="649"/>
      <c r="W144" s="649"/>
      <c r="X144" s="649"/>
      <c r="Y144" s="649"/>
      <c r="Z144" s="649"/>
    </row>
    <row r="145" spans="1:26" ht="14.25" customHeight="1" x14ac:dyDescent="0.2">
      <c r="A145" s="648"/>
      <c r="B145" s="649"/>
      <c r="C145" s="649"/>
      <c r="D145" s="649"/>
      <c r="E145" s="649"/>
      <c r="F145" s="649"/>
      <c r="G145" s="649"/>
      <c r="H145" s="649"/>
      <c r="I145" s="649"/>
      <c r="J145" s="649"/>
      <c r="K145" s="649"/>
      <c r="L145" s="649"/>
      <c r="M145" s="649"/>
      <c r="N145" s="649"/>
      <c r="O145" s="649"/>
      <c r="P145" s="649"/>
      <c r="Q145" s="649"/>
      <c r="R145" s="649"/>
      <c r="S145" s="649"/>
      <c r="T145" s="649"/>
      <c r="U145" s="649"/>
      <c r="V145" s="649"/>
      <c r="W145" s="649"/>
      <c r="X145" s="649"/>
      <c r="Y145" s="649"/>
      <c r="Z145" s="649"/>
    </row>
    <row r="146" spans="1:26" ht="14.25" customHeight="1" x14ac:dyDescent="0.2">
      <c r="A146" s="648"/>
      <c r="B146" s="649"/>
      <c r="C146" s="649"/>
      <c r="D146" s="649"/>
      <c r="E146" s="649"/>
      <c r="F146" s="649"/>
      <c r="G146" s="649"/>
      <c r="H146" s="649"/>
      <c r="I146" s="649"/>
      <c r="J146" s="649"/>
      <c r="K146" s="649"/>
      <c r="L146" s="649"/>
      <c r="M146" s="649"/>
      <c r="N146" s="649"/>
      <c r="O146" s="649"/>
      <c r="P146" s="649"/>
      <c r="Q146" s="649"/>
      <c r="R146" s="649"/>
      <c r="S146" s="649"/>
      <c r="T146" s="649"/>
      <c r="U146" s="649"/>
      <c r="V146" s="649"/>
      <c r="W146" s="649"/>
      <c r="X146" s="649"/>
      <c r="Y146" s="649"/>
      <c r="Z146" s="649"/>
    </row>
    <row r="147" spans="1:26" ht="14.25" customHeight="1" x14ac:dyDescent="0.2">
      <c r="A147" s="648"/>
      <c r="B147" s="649"/>
      <c r="C147" s="649"/>
      <c r="D147" s="649"/>
      <c r="E147" s="649"/>
      <c r="F147" s="649"/>
      <c r="G147" s="649"/>
      <c r="H147" s="649"/>
      <c r="I147" s="649"/>
      <c r="J147" s="649"/>
      <c r="K147" s="649"/>
      <c r="L147" s="649"/>
      <c r="M147" s="649"/>
      <c r="N147" s="649"/>
      <c r="O147" s="649"/>
      <c r="P147" s="649"/>
      <c r="Q147" s="649"/>
      <c r="R147" s="649"/>
      <c r="S147" s="649"/>
      <c r="T147" s="649"/>
      <c r="U147" s="649"/>
      <c r="V147" s="649"/>
      <c r="W147" s="649"/>
      <c r="X147" s="649"/>
      <c r="Y147" s="649"/>
      <c r="Z147" s="649"/>
    </row>
    <row r="148" spans="1:26" ht="14.25" customHeight="1" x14ac:dyDescent="0.2">
      <c r="A148" s="648"/>
      <c r="B148" s="649"/>
      <c r="C148" s="649"/>
      <c r="D148" s="649"/>
      <c r="E148" s="649"/>
      <c r="F148" s="649"/>
      <c r="G148" s="649"/>
      <c r="H148" s="649"/>
      <c r="I148" s="649"/>
      <c r="J148" s="649"/>
      <c r="K148" s="649"/>
      <c r="L148" s="649"/>
      <c r="M148" s="649"/>
      <c r="N148" s="649"/>
      <c r="O148" s="649"/>
      <c r="P148" s="649"/>
      <c r="Q148" s="649"/>
      <c r="R148" s="649"/>
      <c r="S148" s="649"/>
      <c r="T148" s="649"/>
      <c r="U148" s="649"/>
      <c r="V148" s="649"/>
      <c r="W148" s="649"/>
      <c r="X148" s="649"/>
      <c r="Y148" s="649"/>
      <c r="Z148" s="649"/>
    </row>
    <row r="149" spans="1:26" ht="14.25" customHeight="1" x14ac:dyDescent="0.2">
      <c r="A149" s="648"/>
      <c r="B149" s="649"/>
      <c r="C149" s="649"/>
      <c r="D149" s="649"/>
      <c r="E149" s="649"/>
      <c r="F149" s="649"/>
      <c r="G149" s="649"/>
      <c r="H149" s="649"/>
      <c r="I149" s="649"/>
      <c r="J149" s="649"/>
      <c r="K149" s="649"/>
      <c r="L149" s="649"/>
      <c r="M149" s="649"/>
      <c r="N149" s="649"/>
      <c r="O149" s="649"/>
      <c r="P149" s="649"/>
      <c r="Q149" s="649"/>
      <c r="R149" s="649"/>
      <c r="S149" s="649"/>
      <c r="T149" s="649"/>
      <c r="U149" s="649"/>
      <c r="V149" s="649"/>
      <c r="W149" s="649"/>
      <c r="X149" s="649"/>
      <c r="Y149" s="649"/>
      <c r="Z149" s="649"/>
    </row>
    <row r="150" spans="1:26" ht="14.25" customHeight="1" x14ac:dyDescent="0.2">
      <c r="A150" s="648"/>
      <c r="B150" s="649"/>
      <c r="C150" s="649"/>
      <c r="D150" s="649"/>
      <c r="E150" s="649"/>
      <c r="F150" s="649"/>
      <c r="G150" s="649"/>
      <c r="H150" s="649"/>
      <c r="I150" s="649"/>
      <c r="J150" s="649"/>
      <c r="K150" s="649"/>
      <c r="L150" s="649"/>
      <c r="M150" s="649"/>
      <c r="N150" s="649"/>
      <c r="O150" s="649"/>
      <c r="P150" s="649"/>
      <c r="Q150" s="649"/>
      <c r="R150" s="649"/>
      <c r="S150" s="649"/>
      <c r="T150" s="649"/>
      <c r="U150" s="649"/>
      <c r="V150" s="649"/>
      <c r="W150" s="649"/>
      <c r="X150" s="649"/>
      <c r="Y150" s="649"/>
      <c r="Z150" s="649"/>
    </row>
    <row r="151" spans="1:26" ht="14.25" customHeight="1" x14ac:dyDescent="0.2">
      <c r="A151" s="648"/>
      <c r="B151" s="649"/>
      <c r="C151" s="649"/>
      <c r="D151" s="649"/>
      <c r="E151" s="649"/>
      <c r="F151" s="649"/>
      <c r="G151" s="649"/>
      <c r="H151" s="649"/>
      <c r="I151" s="649"/>
      <c r="J151" s="649"/>
      <c r="K151" s="649"/>
      <c r="L151" s="649"/>
      <c r="M151" s="649"/>
      <c r="N151" s="649"/>
      <c r="O151" s="649"/>
      <c r="P151" s="649"/>
      <c r="Q151" s="649"/>
      <c r="R151" s="649"/>
      <c r="S151" s="649"/>
      <c r="T151" s="649"/>
      <c r="U151" s="649"/>
      <c r="V151" s="649"/>
      <c r="W151" s="649"/>
      <c r="X151" s="649"/>
      <c r="Y151" s="649"/>
      <c r="Z151" s="649"/>
    </row>
    <row r="152" spans="1:26" ht="14.25" customHeight="1" x14ac:dyDescent="0.2">
      <c r="A152" s="648"/>
      <c r="B152" s="649"/>
      <c r="C152" s="649"/>
      <c r="D152" s="649"/>
      <c r="E152" s="649"/>
      <c r="F152" s="649"/>
      <c r="G152" s="649"/>
      <c r="H152" s="649"/>
      <c r="I152" s="649"/>
      <c r="J152" s="649"/>
      <c r="K152" s="649"/>
      <c r="L152" s="649"/>
      <c r="M152" s="649"/>
      <c r="N152" s="649"/>
      <c r="O152" s="649"/>
      <c r="P152" s="649"/>
      <c r="Q152" s="649"/>
      <c r="R152" s="649"/>
      <c r="S152" s="649"/>
      <c r="T152" s="649"/>
      <c r="U152" s="649"/>
      <c r="V152" s="649"/>
      <c r="W152" s="649"/>
      <c r="X152" s="649"/>
      <c r="Y152" s="649"/>
      <c r="Z152" s="649"/>
    </row>
    <row r="153" spans="1:26" ht="14.25" customHeight="1" x14ac:dyDescent="0.2">
      <c r="A153" s="648"/>
      <c r="B153" s="649"/>
      <c r="C153" s="649"/>
      <c r="D153" s="649"/>
      <c r="E153" s="649"/>
      <c r="F153" s="649"/>
      <c r="G153" s="649"/>
      <c r="H153" s="649"/>
      <c r="I153" s="649"/>
      <c r="J153" s="649"/>
      <c r="K153" s="649"/>
      <c r="L153" s="649"/>
      <c r="M153" s="649"/>
      <c r="N153" s="649"/>
      <c r="O153" s="649"/>
      <c r="P153" s="649"/>
      <c r="Q153" s="649"/>
      <c r="R153" s="649"/>
      <c r="S153" s="649"/>
      <c r="T153" s="649"/>
      <c r="U153" s="649"/>
      <c r="V153" s="649"/>
      <c r="W153" s="649"/>
      <c r="X153" s="649"/>
      <c r="Y153" s="649"/>
      <c r="Z153" s="649"/>
    </row>
    <row r="154" spans="1:26" ht="14.25" customHeight="1" x14ac:dyDescent="0.2">
      <c r="A154" s="648"/>
      <c r="B154" s="649"/>
      <c r="C154" s="649"/>
      <c r="D154" s="649"/>
      <c r="E154" s="649"/>
      <c r="F154" s="649"/>
      <c r="G154" s="649"/>
      <c r="H154" s="649"/>
      <c r="I154" s="649"/>
      <c r="J154" s="649"/>
      <c r="K154" s="649"/>
      <c r="L154" s="649"/>
      <c r="M154" s="649"/>
      <c r="N154" s="649"/>
      <c r="O154" s="649"/>
      <c r="P154" s="649"/>
      <c r="Q154" s="649"/>
      <c r="R154" s="649"/>
      <c r="S154" s="649"/>
      <c r="T154" s="649"/>
      <c r="U154" s="649"/>
      <c r="V154" s="649"/>
      <c r="W154" s="649"/>
      <c r="X154" s="649"/>
      <c r="Y154" s="649"/>
      <c r="Z154" s="649"/>
    </row>
    <row r="155" spans="1:26" ht="14.25" customHeight="1" x14ac:dyDescent="0.2">
      <c r="A155" s="648"/>
      <c r="B155" s="649"/>
      <c r="C155" s="649"/>
      <c r="D155" s="649"/>
      <c r="E155" s="649"/>
      <c r="F155" s="649"/>
      <c r="G155" s="649"/>
      <c r="H155" s="649"/>
      <c r="I155" s="649"/>
      <c r="J155" s="649"/>
      <c r="K155" s="649"/>
      <c r="L155" s="649"/>
      <c r="M155" s="649"/>
      <c r="N155" s="649"/>
      <c r="O155" s="649"/>
      <c r="P155" s="649"/>
      <c r="Q155" s="649"/>
      <c r="R155" s="649"/>
      <c r="S155" s="649"/>
      <c r="T155" s="649"/>
      <c r="U155" s="649"/>
      <c r="V155" s="649"/>
      <c r="W155" s="649"/>
      <c r="X155" s="649"/>
      <c r="Y155" s="649"/>
      <c r="Z155" s="649"/>
    </row>
    <row r="156" spans="1:26" ht="14.25" customHeight="1" x14ac:dyDescent="0.2">
      <c r="A156" s="648"/>
      <c r="B156" s="649"/>
      <c r="C156" s="649"/>
      <c r="D156" s="649"/>
      <c r="E156" s="649"/>
      <c r="F156" s="649"/>
      <c r="G156" s="649"/>
      <c r="H156" s="649"/>
      <c r="I156" s="649"/>
      <c r="J156" s="649"/>
      <c r="K156" s="649"/>
      <c r="L156" s="649"/>
      <c r="M156" s="649"/>
      <c r="N156" s="649"/>
      <c r="O156" s="649"/>
      <c r="P156" s="649"/>
      <c r="Q156" s="649"/>
      <c r="R156" s="649"/>
      <c r="S156" s="649"/>
      <c r="T156" s="649"/>
      <c r="U156" s="649"/>
      <c r="V156" s="649"/>
      <c r="W156" s="649"/>
      <c r="X156" s="649"/>
      <c r="Y156" s="649"/>
      <c r="Z156" s="649"/>
    </row>
    <row r="157" spans="1:26" ht="14.25" customHeight="1" x14ac:dyDescent="0.2">
      <c r="A157" s="648"/>
      <c r="B157" s="649"/>
      <c r="C157" s="649"/>
      <c r="D157" s="649"/>
      <c r="E157" s="649"/>
      <c r="F157" s="649"/>
      <c r="G157" s="649"/>
      <c r="H157" s="649"/>
      <c r="I157" s="649"/>
      <c r="J157" s="649"/>
      <c r="K157" s="649"/>
      <c r="L157" s="649"/>
      <c r="M157" s="649"/>
      <c r="N157" s="649"/>
      <c r="O157" s="649"/>
      <c r="P157" s="649"/>
      <c r="Q157" s="649"/>
      <c r="R157" s="649"/>
      <c r="S157" s="649"/>
      <c r="T157" s="649"/>
      <c r="U157" s="649"/>
      <c r="V157" s="649"/>
      <c r="W157" s="649"/>
      <c r="X157" s="649"/>
      <c r="Y157" s="649"/>
      <c r="Z157" s="649"/>
    </row>
    <row r="158" spans="1:26" ht="14.25" customHeight="1" x14ac:dyDescent="0.2">
      <c r="A158" s="648"/>
      <c r="B158" s="649"/>
      <c r="C158" s="649"/>
      <c r="D158" s="649"/>
      <c r="E158" s="649"/>
      <c r="F158" s="649"/>
      <c r="G158" s="649"/>
      <c r="H158" s="649"/>
      <c r="I158" s="649"/>
      <c r="J158" s="649"/>
      <c r="K158" s="649"/>
      <c r="L158" s="649"/>
      <c r="M158" s="649"/>
      <c r="N158" s="649"/>
      <c r="O158" s="649"/>
      <c r="P158" s="649"/>
      <c r="Q158" s="649"/>
      <c r="R158" s="649"/>
      <c r="S158" s="649"/>
      <c r="T158" s="649"/>
      <c r="U158" s="649"/>
      <c r="V158" s="649"/>
      <c r="W158" s="649"/>
      <c r="X158" s="649"/>
      <c r="Y158" s="649"/>
      <c r="Z158" s="649"/>
    </row>
    <row r="159" spans="1:26" ht="14.25" customHeight="1" x14ac:dyDescent="0.2">
      <c r="A159" s="648"/>
      <c r="B159" s="649"/>
      <c r="C159" s="649"/>
      <c r="D159" s="649"/>
      <c r="E159" s="649"/>
      <c r="F159" s="649"/>
      <c r="G159" s="649"/>
      <c r="H159" s="649"/>
      <c r="I159" s="649"/>
      <c r="J159" s="649"/>
      <c r="K159" s="649"/>
      <c r="L159" s="649"/>
      <c r="M159" s="649"/>
      <c r="N159" s="649"/>
      <c r="O159" s="649"/>
      <c r="P159" s="649"/>
      <c r="Q159" s="649"/>
      <c r="R159" s="649"/>
      <c r="S159" s="649"/>
      <c r="T159" s="649"/>
      <c r="U159" s="649"/>
      <c r="V159" s="649"/>
      <c r="W159" s="649"/>
      <c r="X159" s="649"/>
      <c r="Y159" s="649"/>
      <c r="Z159" s="649"/>
    </row>
    <row r="160" spans="1:26" ht="14.25" customHeight="1" x14ac:dyDescent="0.2">
      <c r="A160" s="648"/>
      <c r="B160" s="649"/>
      <c r="C160" s="649"/>
      <c r="D160" s="649"/>
      <c r="E160" s="649"/>
      <c r="F160" s="649"/>
      <c r="G160" s="649"/>
      <c r="H160" s="649"/>
      <c r="I160" s="649"/>
      <c r="J160" s="649"/>
      <c r="K160" s="649"/>
      <c r="L160" s="649"/>
      <c r="M160" s="649"/>
      <c r="N160" s="649"/>
      <c r="O160" s="649"/>
      <c r="P160" s="649"/>
      <c r="Q160" s="649"/>
      <c r="R160" s="649"/>
      <c r="S160" s="649"/>
      <c r="T160" s="649"/>
      <c r="U160" s="649"/>
      <c r="V160" s="649"/>
      <c r="W160" s="649"/>
      <c r="X160" s="649"/>
      <c r="Y160" s="649"/>
      <c r="Z160" s="649"/>
    </row>
    <row r="161" spans="1:26" ht="14.25" customHeight="1" x14ac:dyDescent="0.2">
      <c r="A161" s="648"/>
      <c r="B161" s="649"/>
      <c r="C161" s="649"/>
      <c r="D161" s="649"/>
      <c r="E161" s="649"/>
      <c r="F161" s="649"/>
      <c r="G161" s="649"/>
      <c r="H161" s="649"/>
      <c r="I161" s="649"/>
      <c r="J161" s="649"/>
      <c r="K161" s="649"/>
      <c r="L161" s="649"/>
      <c r="M161" s="649"/>
      <c r="N161" s="649"/>
      <c r="O161" s="649"/>
      <c r="P161" s="649"/>
      <c r="Q161" s="649"/>
      <c r="R161" s="649"/>
      <c r="S161" s="649"/>
      <c r="T161" s="649"/>
      <c r="U161" s="649"/>
      <c r="V161" s="649"/>
      <c r="W161" s="649"/>
      <c r="X161" s="649"/>
      <c r="Y161" s="649"/>
      <c r="Z161" s="649"/>
    </row>
    <row r="162" spans="1:26" ht="14.25" customHeight="1" x14ac:dyDescent="0.2">
      <c r="A162" s="648"/>
      <c r="B162" s="649"/>
      <c r="C162" s="649"/>
      <c r="D162" s="649"/>
      <c r="E162" s="649"/>
      <c r="F162" s="649"/>
      <c r="G162" s="649"/>
      <c r="H162" s="649"/>
      <c r="I162" s="649"/>
      <c r="J162" s="649"/>
      <c r="K162" s="649"/>
      <c r="L162" s="649"/>
      <c r="M162" s="649"/>
      <c r="N162" s="649"/>
      <c r="O162" s="649"/>
      <c r="P162" s="649"/>
      <c r="Q162" s="649"/>
      <c r="R162" s="649"/>
      <c r="S162" s="649"/>
      <c r="T162" s="649"/>
      <c r="U162" s="649"/>
      <c r="V162" s="649"/>
      <c r="W162" s="649"/>
      <c r="X162" s="649"/>
      <c r="Y162" s="649"/>
      <c r="Z162" s="649"/>
    </row>
    <row r="163" spans="1:26" ht="14.25" customHeight="1" x14ac:dyDescent="0.2">
      <c r="A163" s="648"/>
      <c r="B163" s="649"/>
      <c r="C163" s="649"/>
      <c r="D163" s="649"/>
      <c r="E163" s="649"/>
      <c r="F163" s="649"/>
      <c r="G163" s="649"/>
      <c r="H163" s="649"/>
      <c r="I163" s="649"/>
      <c r="J163" s="649"/>
      <c r="K163" s="649"/>
      <c r="L163" s="649"/>
      <c r="M163" s="649"/>
      <c r="N163" s="649"/>
      <c r="O163" s="649"/>
      <c r="P163" s="649"/>
      <c r="Q163" s="649"/>
      <c r="R163" s="649"/>
      <c r="S163" s="649"/>
      <c r="T163" s="649"/>
      <c r="U163" s="649"/>
      <c r="V163" s="649"/>
      <c r="W163" s="649"/>
      <c r="X163" s="649"/>
      <c r="Y163" s="649"/>
      <c r="Z163" s="649"/>
    </row>
    <row r="164" spans="1:26" ht="14.25" customHeight="1" x14ac:dyDescent="0.2">
      <c r="A164" s="648"/>
      <c r="B164" s="649"/>
      <c r="C164" s="649"/>
      <c r="D164" s="649"/>
      <c r="E164" s="649"/>
      <c r="F164" s="649"/>
      <c r="G164" s="649"/>
      <c r="H164" s="649"/>
      <c r="I164" s="649"/>
      <c r="J164" s="649"/>
      <c r="K164" s="649"/>
      <c r="L164" s="649"/>
      <c r="M164" s="649"/>
      <c r="N164" s="649"/>
      <c r="O164" s="649"/>
      <c r="P164" s="649"/>
      <c r="Q164" s="649"/>
      <c r="R164" s="649"/>
      <c r="S164" s="649"/>
      <c r="T164" s="649"/>
      <c r="U164" s="649"/>
      <c r="V164" s="649"/>
      <c r="W164" s="649"/>
      <c r="X164" s="649"/>
      <c r="Y164" s="649"/>
      <c r="Z164" s="649"/>
    </row>
    <row r="165" spans="1:26" ht="14.25" customHeight="1" x14ac:dyDescent="0.2">
      <c r="A165" s="648"/>
      <c r="B165" s="649"/>
      <c r="C165" s="649"/>
      <c r="D165" s="649"/>
      <c r="E165" s="649"/>
      <c r="F165" s="649"/>
      <c r="G165" s="649"/>
      <c r="H165" s="649"/>
      <c r="I165" s="649"/>
      <c r="J165" s="649"/>
      <c r="K165" s="649"/>
      <c r="L165" s="649"/>
      <c r="M165" s="649"/>
      <c r="N165" s="649"/>
      <c r="O165" s="649"/>
      <c r="P165" s="649"/>
      <c r="Q165" s="649"/>
      <c r="R165" s="649"/>
      <c r="S165" s="649"/>
      <c r="T165" s="649"/>
      <c r="U165" s="649"/>
      <c r="V165" s="649"/>
      <c r="W165" s="649"/>
      <c r="X165" s="649"/>
      <c r="Y165" s="649"/>
      <c r="Z165" s="649"/>
    </row>
    <row r="166" spans="1:26" ht="14.25" customHeight="1" x14ac:dyDescent="0.2">
      <c r="A166" s="648"/>
      <c r="B166" s="649"/>
      <c r="C166" s="649"/>
      <c r="D166" s="649"/>
      <c r="E166" s="649"/>
      <c r="F166" s="649"/>
      <c r="G166" s="649"/>
      <c r="H166" s="649"/>
      <c r="I166" s="649"/>
      <c r="J166" s="649"/>
      <c r="K166" s="649"/>
      <c r="L166" s="649"/>
      <c r="M166" s="649"/>
      <c r="N166" s="649"/>
      <c r="O166" s="649"/>
      <c r="P166" s="649"/>
      <c r="Q166" s="649"/>
      <c r="R166" s="649"/>
      <c r="S166" s="649"/>
      <c r="T166" s="649"/>
      <c r="U166" s="649"/>
      <c r="V166" s="649"/>
      <c r="W166" s="649"/>
      <c r="X166" s="649"/>
      <c r="Y166" s="649"/>
      <c r="Z166" s="649"/>
    </row>
    <row r="167" spans="1:26" ht="14.25" customHeight="1" x14ac:dyDescent="0.2">
      <c r="A167" s="648"/>
      <c r="B167" s="649"/>
      <c r="C167" s="649"/>
      <c r="D167" s="649"/>
      <c r="E167" s="649"/>
      <c r="F167" s="649"/>
      <c r="G167" s="649"/>
      <c r="H167" s="649"/>
      <c r="I167" s="649"/>
      <c r="J167" s="649"/>
      <c r="K167" s="649"/>
      <c r="L167" s="649"/>
      <c r="M167" s="649"/>
      <c r="N167" s="649"/>
      <c r="O167" s="649"/>
      <c r="P167" s="649"/>
      <c r="Q167" s="649"/>
      <c r="R167" s="649"/>
      <c r="S167" s="649"/>
      <c r="T167" s="649"/>
      <c r="U167" s="649"/>
      <c r="V167" s="649"/>
      <c r="W167" s="649"/>
      <c r="X167" s="649"/>
      <c r="Y167" s="649"/>
      <c r="Z167" s="649"/>
    </row>
    <row r="168" spans="1:26" ht="14.25" customHeight="1" x14ac:dyDescent="0.2">
      <c r="A168" s="648"/>
      <c r="B168" s="649"/>
      <c r="C168" s="649"/>
      <c r="D168" s="649"/>
      <c r="E168" s="649"/>
      <c r="F168" s="649"/>
      <c r="G168" s="649"/>
      <c r="H168" s="649"/>
      <c r="I168" s="649"/>
      <c r="J168" s="649"/>
      <c r="K168" s="649"/>
      <c r="L168" s="649"/>
      <c r="M168" s="649"/>
      <c r="N168" s="649"/>
      <c r="O168" s="649"/>
      <c r="P168" s="649"/>
      <c r="Q168" s="649"/>
      <c r="R168" s="649"/>
      <c r="S168" s="649"/>
      <c r="T168" s="649"/>
      <c r="U168" s="649"/>
      <c r="V168" s="649"/>
      <c r="W168" s="649"/>
      <c r="X168" s="649"/>
      <c r="Y168" s="649"/>
      <c r="Z168" s="649"/>
    </row>
    <row r="169" spans="1:26" ht="14.25" customHeight="1" x14ac:dyDescent="0.2">
      <c r="A169" s="648"/>
      <c r="B169" s="649"/>
      <c r="C169" s="649"/>
      <c r="D169" s="649"/>
      <c r="E169" s="649"/>
      <c r="F169" s="649"/>
      <c r="G169" s="649"/>
      <c r="H169" s="649"/>
      <c r="I169" s="649"/>
      <c r="J169" s="649"/>
      <c r="K169" s="649"/>
      <c r="L169" s="649"/>
      <c r="M169" s="649"/>
      <c r="N169" s="649"/>
      <c r="O169" s="649"/>
      <c r="P169" s="649"/>
      <c r="Q169" s="649"/>
      <c r="R169" s="649"/>
      <c r="S169" s="649"/>
      <c r="T169" s="649"/>
      <c r="U169" s="649"/>
      <c r="V169" s="649"/>
      <c r="W169" s="649"/>
      <c r="X169" s="649"/>
      <c r="Y169" s="649"/>
      <c r="Z169" s="649"/>
    </row>
    <row r="170" spans="1:26" ht="14.25" customHeight="1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</row>
    <row r="171" spans="1:26" ht="14.25" customHeight="1" x14ac:dyDescent="0.2">
      <c r="A171" s="648"/>
      <c r="B171" s="649"/>
      <c r="C171" s="649"/>
      <c r="D171" s="649"/>
      <c r="E171" s="649"/>
      <c r="F171" s="649"/>
      <c r="G171" s="649"/>
      <c r="H171" s="649"/>
      <c r="I171" s="649"/>
      <c r="J171" s="649"/>
      <c r="K171" s="649"/>
      <c r="L171" s="649"/>
      <c r="M171" s="649"/>
      <c r="N171" s="649"/>
      <c r="O171" s="649"/>
      <c r="P171" s="649"/>
      <c r="Q171" s="649"/>
      <c r="R171" s="649"/>
      <c r="S171" s="649"/>
      <c r="T171" s="649"/>
      <c r="U171" s="649"/>
      <c r="V171" s="649"/>
      <c r="W171" s="649"/>
      <c r="X171" s="649"/>
      <c r="Y171" s="649"/>
      <c r="Z171" s="649"/>
    </row>
    <row r="172" spans="1:26" ht="14.25" customHeight="1" x14ac:dyDescent="0.2">
      <c r="A172" s="648"/>
      <c r="B172" s="649"/>
      <c r="C172" s="649"/>
      <c r="D172" s="649"/>
      <c r="E172" s="649"/>
      <c r="F172" s="649"/>
      <c r="G172" s="649"/>
      <c r="H172" s="649"/>
      <c r="I172" s="649"/>
      <c r="J172" s="649"/>
      <c r="K172" s="649"/>
      <c r="L172" s="649"/>
      <c r="M172" s="649"/>
      <c r="N172" s="649"/>
      <c r="O172" s="649"/>
      <c r="P172" s="649"/>
      <c r="Q172" s="649"/>
      <c r="R172" s="649"/>
      <c r="S172" s="649"/>
      <c r="T172" s="649"/>
      <c r="U172" s="649"/>
      <c r="V172" s="649"/>
      <c r="W172" s="649"/>
      <c r="X172" s="649"/>
      <c r="Y172" s="649"/>
      <c r="Z172" s="649"/>
    </row>
    <row r="173" spans="1:26" ht="14.25" customHeight="1" x14ac:dyDescent="0.2">
      <c r="A173" s="648"/>
      <c r="B173" s="649"/>
      <c r="C173" s="649"/>
      <c r="D173" s="649"/>
      <c r="E173" s="649"/>
      <c r="F173" s="649"/>
      <c r="G173" s="649"/>
      <c r="H173" s="649"/>
      <c r="I173" s="649"/>
      <c r="J173" s="649"/>
      <c r="K173" s="649"/>
      <c r="L173" s="649"/>
      <c r="M173" s="649"/>
      <c r="N173" s="649"/>
      <c r="O173" s="649"/>
      <c r="P173" s="649"/>
      <c r="Q173" s="649"/>
      <c r="R173" s="649"/>
      <c r="S173" s="649"/>
      <c r="T173" s="649"/>
      <c r="U173" s="649"/>
      <c r="V173" s="649"/>
      <c r="W173" s="649"/>
      <c r="X173" s="649"/>
      <c r="Y173" s="649"/>
      <c r="Z173" s="649"/>
    </row>
    <row r="174" spans="1:26" ht="14.25" customHeight="1" x14ac:dyDescent="0.2">
      <c r="A174" s="648"/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</row>
    <row r="175" spans="1:26" ht="14.25" customHeight="1" x14ac:dyDescent="0.2">
      <c r="A175" s="648"/>
      <c r="B175" s="649"/>
      <c r="C175" s="649"/>
      <c r="D175" s="649"/>
      <c r="E175" s="649"/>
      <c r="F175" s="649"/>
      <c r="G175" s="649"/>
      <c r="H175" s="649"/>
      <c r="I175" s="649"/>
      <c r="J175" s="649"/>
      <c r="K175" s="649"/>
      <c r="L175" s="649"/>
      <c r="M175" s="649"/>
      <c r="N175" s="649"/>
      <c r="O175" s="649"/>
      <c r="P175" s="649"/>
      <c r="Q175" s="649"/>
      <c r="R175" s="649"/>
      <c r="S175" s="649"/>
      <c r="T175" s="649"/>
      <c r="U175" s="649"/>
      <c r="V175" s="649"/>
      <c r="W175" s="649"/>
      <c r="X175" s="649"/>
      <c r="Y175" s="649"/>
      <c r="Z175" s="649"/>
    </row>
    <row r="176" spans="1:26" ht="14.25" customHeight="1" x14ac:dyDescent="0.2">
      <c r="A176" s="648"/>
      <c r="B176" s="649"/>
      <c r="C176" s="649"/>
      <c r="D176" s="649"/>
      <c r="E176" s="649"/>
      <c r="F176" s="649"/>
      <c r="G176" s="649"/>
      <c r="H176" s="649"/>
      <c r="I176" s="649"/>
      <c r="J176" s="649"/>
      <c r="K176" s="649"/>
      <c r="L176" s="649"/>
      <c r="M176" s="649"/>
      <c r="N176" s="649"/>
      <c r="O176" s="649"/>
      <c r="P176" s="649"/>
      <c r="Q176" s="649"/>
      <c r="R176" s="649"/>
      <c r="S176" s="649"/>
      <c r="T176" s="649"/>
      <c r="U176" s="649"/>
      <c r="V176" s="649"/>
      <c r="W176" s="649"/>
      <c r="X176" s="649"/>
      <c r="Y176" s="649"/>
      <c r="Z176" s="649"/>
    </row>
    <row r="177" spans="1:26" ht="14.25" customHeight="1" x14ac:dyDescent="0.2">
      <c r="A177" s="648"/>
      <c r="B177" s="649"/>
      <c r="C177" s="649"/>
      <c r="D177" s="649"/>
      <c r="E177" s="649"/>
      <c r="F177" s="649"/>
      <c r="G177" s="649"/>
      <c r="H177" s="649"/>
      <c r="I177" s="649"/>
      <c r="J177" s="649"/>
      <c r="K177" s="649"/>
      <c r="L177" s="649"/>
      <c r="M177" s="649"/>
      <c r="N177" s="649"/>
      <c r="O177" s="649"/>
      <c r="P177" s="649"/>
      <c r="Q177" s="649"/>
      <c r="R177" s="649"/>
      <c r="S177" s="649"/>
      <c r="T177" s="649"/>
      <c r="U177" s="649"/>
      <c r="V177" s="649"/>
      <c r="W177" s="649"/>
      <c r="X177" s="649"/>
      <c r="Y177" s="649"/>
      <c r="Z177" s="649"/>
    </row>
    <row r="178" spans="1:26" ht="14.25" customHeight="1" x14ac:dyDescent="0.2">
      <c r="A178" s="648"/>
      <c r="B178" s="649"/>
      <c r="C178" s="649"/>
      <c r="D178" s="649"/>
      <c r="E178" s="649"/>
      <c r="F178" s="649"/>
      <c r="G178" s="649"/>
      <c r="H178" s="649"/>
      <c r="I178" s="649"/>
      <c r="J178" s="649"/>
      <c r="K178" s="649"/>
      <c r="L178" s="649"/>
      <c r="M178" s="649"/>
      <c r="N178" s="649"/>
      <c r="O178" s="649"/>
      <c r="P178" s="649"/>
      <c r="Q178" s="649"/>
      <c r="R178" s="649"/>
      <c r="S178" s="649"/>
      <c r="T178" s="649"/>
      <c r="U178" s="649"/>
      <c r="V178" s="649"/>
      <c r="W178" s="649"/>
      <c r="X178" s="649"/>
      <c r="Y178" s="649"/>
      <c r="Z178" s="649"/>
    </row>
    <row r="179" spans="1:26" ht="14.25" customHeight="1" x14ac:dyDescent="0.2">
      <c r="A179" s="648"/>
      <c r="B179" s="649"/>
      <c r="C179" s="649"/>
      <c r="D179" s="649"/>
      <c r="E179" s="649"/>
      <c r="F179" s="649"/>
      <c r="G179" s="649"/>
      <c r="H179" s="649"/>
      <c r="I179" s="649"/>
      <c r="J179" s="649"/>
      <c r="K179" s="649"/>
      <c r="L179" s="649"/>
      <c r="M179" s="649"/>
      <c r="N179" s="649"/>
      <c r="O179" s="649"/>
      <c r="P179" s="649"/>
      <c r="Q179" s="649"/>
      <c r="R179" s="649"/>
      <c r="S179" s="649"/>
      <c r="T179" s="649"/>
      <c r="U179" s="649"/>
      <c r="V179" s="649"/>
      <c r="W179" s="649"/>
      <c r="X179" s="649"/>
      <c r="Y179" s="649"/>
      <c r="Z179" s="649"/>
    </row>
    <row r="180" spans="1:26" ht="14.25" customHeight="1" x14ac:dyDescent="0.2">
      <c r="A180" s="648"/>
      <c r="B180" s="649"/>
      <c r="C180" s="649"/>
      <c r="D180" s="649"/>
      <c r="E180" s="649"/>
      <c r="F180" s="649"/>
      <c r="G180" s="649"/>
      <c r="H180" s="649"/>
      <c r="I180" s="649"/>
      <c r="J180" s="649"/>
      <c r="K180" s="649"/>
      <c r="L180" s="649"/>
      <c r="M180" s="649"/>
      <c r="N180" s="649"/>
      <c r="O180" s="649"/>
      <c r="P180" s="649"/>
      <c r="Q180" s="649"/>
      <c r="R180" s="649"/>
      <c r="S180" s="649"/>
      <c r="T180" s="649"/>
      <c r="U180" s="649"/>
      <c r="V180" s="649"/>
      <c r="W180" s="649"/>
      <c r="X180" s="649"/>
      <c r="Y180" s="649"/>
      <c r="Z180" s="649"/>
    </row>
    <row r="181" spans="1:26" ht="14.25" customHeight="1" x14ac:dyDescent="0.2">
      <c r="A181" s="648"/>
      <c r="B181" s="649"/>
      <c r="C181" s="649"/>
      <c r="D181" s="649"/>
      <c r="E181" s="649"/>
      <c r="F181" s="649"/>
      <c r="G181" s="649"/>
      <c r="H181" s="649"/>
      <c r="I181" s="649"/>
      <c r="J181" s="649"/>
      <c r="K181" s="649"/>
      <c r="L181" s="649"/>
      <c r="M181" s="649"/>
      <c r="N181" s="649"/>
      <c r="O181" s="649"/>
      <c r="P181" s="649"/>
      <c r="Q181" s="649"/>
      <c r="R181" s="649"/>
      <c r="S181" s="649"/>
      <c r="T181" s="649"/>
      <c r="U181" s="649"/>
      <c r="V181" s="649"/>
      <c r="W181" s="649"/>
      <c r="X181" s="649"/>
      <c r="Y181" s="649"/>
      <c r="Z181" s="649"/>
    </row>
    <row r="182" spans="1:26" ht="14.25" customHeight="1" x14ac:dyDescent="0.2">
      <c r="A182" s="648"/>
      <c r="B182" s="649"/>
      <c r="C182" s="649"/>
      <c r="D182" s="649"/>
      <c r="E182" s="649"/>
      <c r="F182" s="649"/>
      <c r="G182" s="649"/>
      <c r="H182" s="649"/>
      <c r="I182" s="649"/>
      <c r="J182" s="649"/>
      <c r="K182" s="649"/>
      <c r="L182" s="649"/>
      <c r="M182" s="649"/>
      <c r="N182" s="649"/>
      <c r="O182" s="649"/>
      <c r="P182" s="649"/>
      <c r="Q182" s="649"/>
      <c r="R182" s="649"/>
      <c r="S182" s="649"/>
      <c r="T182" s="649"/>
      <c r="U182" s="649"/>
      <c r="V182" s="649"/>
      <c r="W182" s="649"/>
      <c r="X182" s="649"/>
      <c r="Y182" s="649"/>
      <c r="Z182" s="649"/>
    </row>
    <row r="183" spans="1:26" ht="14.25" customHeight="1" x14ac:dyDescent="0.2">
      <c r="A183" s="648"/>
      <c r="B183" s="649"/>
      <c r="C183" s="649"/>
      <c r="D183" s="649"/>
      <c r="E183" s="649"/>
      <c r="F183" s="649"/>
      <c r="G183" s="649"/>
      <c r="H183" s="649"/>
      <c r="I183" s="649"/>
      <c r="J183" s="649"/>
      <c r="K183" s="649"/>
      <c r="L183" s="649"/>
      <c r="M183" s="649"/>
      <c r="N183" s="649"/>
      <c r="O183" s="649"/>
      <c r="P183" s="649"/>
      <c r="Q183" s="649"/>
      <c r="R183" s="649"/>
      <c r="S183" s="649"/>
      <c r="T183" s="649"/>
      <c r="U183" s="649"/>
      <c r="V183" s="649"/>
      <c r="W183" s="649"/>
      <c r="X183" s="649"/>
      <c r="Y183" s="649"/>
      <c r="Z183" s="649"/>
    </row>
    <row r="184" spans="1:26" ht="14.25" customHeight="1" x14ac:dyDescent="0.2">
      <c r="A184" s="648"/>
      <c r="B184" s="649"/>
      <c r="C184" s="649"/>
      <c r="D184" s="649"/>
      <c r="E184" s="649"/>
      <c r="F184" s="649"/>
      <c r="G184" s="649"/>
      <c r="H184" s="649"/>
      <c r="I184" s="649"/>
      <c r="J184" s="649"/>
      <c r="K184" s="649"/>
      <c r="L184" s="649"/>
      <c r="M184" s="649"/>
      <c r="N184" s="649"/>
      <c r="O184" s="649"/>
      <c r="P184" s="649"/>
      <c r="Q184" s="649"/>
      <c r="R184" s="649"/>
      <c r="S184" s="649"/>
      <c r="T184" s="649"/>
      <c r="U184" s="649"/>
      <c r="V184" s="649"/>
      <c r="W184" s="649"/>
      <c r="X184" s="649"/>
      <c r="Y184" s="649"/>
      <c r="Z184" s="649"/>
    </row>
    <row r="185" spans="1:26" ht="14.25" customHeight="1" x14ac:dyDescent="0.2">
      <c r="A185" s="648"/>
      <c r="B185" s="649"/>
      <c r="C185" s="649"/>
      <c r="D185" s="649"/>
      <c r="E185" s="649"/>
      <c r="F185" s="649"/>
      <c r="G185" s="649"/>
      <c r="H185" s="649"/>
      <c r="I185" s="649"/>
      <c r="J185" s="649"/>
      <c r="K185" s="649"/>
      <c r="L185" s="649"/>
      <c r="M185" s="649"/>
      <c r="N185" s="649"/>
      <c r="O185" s="649"/>
      <c r="P185" s="649"/>
      <c r="Q185" s="649"/>
      <c r="R185" s="649"/>
      <c r="S185" s="649"/>
      <c r="T185" s="649"/>
      <c r="U185" s="649"/>
      <c r="V185" s="649"/>
      <c r="W185" s="649"/>
      <c r="X185" s="649"/>
      <c r="Y185" s="649"/>
      <c r="Z185" s="649"/>
    </row>
    <row r="186" spans="1:26" ht="14.25" customHeight="1" x14ac:dyDescent="0.2">
      <c r="A186" s="648"/>
      <c r="B186" s="649"/>
      <c r="C186" s="649"/>
      <c r="D186" s="649"/>
      <c r="E186" s="649"/>
      <c r="F186" s="649"/>
      <c r="G186" s="649"/>
      <c r="H186" s="649"/>
      <c r="I186" s="649"/>
      <c r="J186" s="649"/>
      <c r="K186" s="649"/>
      <c r="L186" s="649"/>
      <c r="M186" s="649"/>
      <c r="N186" s="649"/>
      <c r="O186" s="649"/>
      <c r="P186" s="649"/>
      <c r="Q186" s="649"/>
      <c r="R186" s="649"/>
      <c r="S186" s="649"/>
      <c r="T186" s="649"/>
      <c r="U186" s="649"/>
      <c r="V186" s="649"/>
      <c r="W186" s="649"/>
      <c r="X186" s="649"/>
      <c r="Y186" s="649"/>
      <c r="Z186" s="649"/>
    </row>
    <row r="187" spans="1:26" ht="14.25" customHeight="1" x14ac:dyDescent="0.2">
      <c r="A187" s="648"/>
      <c r="B187" s="649"/>
      <c r="C187" s="649"/>
      <c r="D187" s="649"/>
      <c r="E187" s="649"/>
      <c r="F187" s="649"/>
      <c r="G187" s="649"/>
      <c r="H187" s="649"/>
      <c r="I187" s="649"/>
      <c r="J187" s="649"/>
      <c r="K187" s="649"/>
      <c r="L187" s="649"/>
      <c r="M187" s="649"/>
      <c r="N187" s="649"/>
      <c r="O187" s="649"/>
      <c r="P187" s="649"/>
      <c r="Q187" s="649"/>
      <c r="R187" s="649"/>
      <c r="S187" s="649"/>
      <c r="T187" s="649"/>
      <c r="U187" s="649"/>
      <c r="V187" s="649"/>
      <c r="W187" s="649"/>
      <c r="X187" s="649"/>
      <c r="Y187" s="649"/>
      <c r="Z187" s="649"/>
    </row>
    <row r="188" spans="1:26" ht="14.25" customHeight="1" x14ac:dyDescent="0.2">
      <c r="A188" s="648"/>
      <c r="B188" s="649"/>
      <c r="C188" s="649"/>
      <c r="D188" s="649"/>
      <c r="E188" s="649"/>
      <c r="F188" s="649"/>
      <c r="G188" s="649"/>
      <c r="H188" s="649"/>
      <c r="I188" s="649"/>
      <c r="J188" s="649"/>
      <c r="K188" s="649"/>
      <c r="L188" s="649"/>
      <c r="M188" s="649"/>
      <c r="N188" s="649"/>
      <c r="O188" s="649"/>
      <c r="P188" s="649"/>
      <c r="Q188" s="649"/>
      <c r="R188" s="649"/>
      <c r="S188" s="649"/>
      <c r="T188" s="649"/>
      <c r="U188" s="649"/>
      <c r="V188" s="649"/>
      <c r="W188" s="649"/>
      <c r="X188" s="649"/>
      <c r="Y188" s="649"/>
      <c r="Z188" s="649"/>
    </row>
    <row r="189" spans="1:26" ht="14.25" customHeight="1" x14ac:dyDescent="0.2">
      <c r="A189" s="648"/>
      <c r="B189" s="649"/>
      <c r="C189" s="649"/>
      <c r="D189" s="649"/>
      <c r="E189" s="649"/>
      <c r="F189" s="649"/>
      <c r="G189" s="649"/>
      <c r="H189" s="649"/>
      <c r="I189" s="649"/>
      <c r="J189" s="649"/>
      <c r="K189" s="649"/>
      <c r="L189" s="649"/>
      <c r="M189" s="649"/>
      <c r="N189" s="649"/>
      <c r="O189" s="649"/>
      <c r="P189" s="649"/>
      <c r="Q189" s="649"/>
      <c r="R189" s="649"/>
      <c r="S189" s="649"/>
      <c r="T189" s="649"/>
      <c r="U189" s="649"/>
      <c r="V189" s="649"/>
      <c r="W189" s="649"/>
      <c r="X189" s="649"/>
      <c r="Y189" s="649"/>
      <c r="Z189" s="649"/>
    </row>
    <row r="190" spans="1:26" ht="14.25" customHeight="1" x14ac:dyDescent="0.2">
      <c r="A190" s="648"/>
      <c r="B190" s="649"/>
      <c r="C190" s="649"/>
      <c r="D190" s="649"/>
      <c r="E190" s="649"/>
      <c r="F190" s="649"/>
      <c r="G190" s="649"/>
      <c r="H190" s="649"/>
      <c r="I190" s="649"/>
      <c r="J190" s="649"/>
      <c r="K190" s="649"/>
      <c r="L190" s="649"/>
      <c r="M190" s="649"/>
      <c r="N190" s="649"/>
      <c r="O190" s="649"/>
      <c r="P190" s="649"/>
      <c r="Q190" s="649"/>
      <c r="R190" s="649"/>
      <c r="S190" s="649"/>
      <c r="T190" s="649"/>
      <c r="U190" s="649"/>
      <c r="V190" s="649"/>
      <c r="W190" s="649"/>
      <c r="X190" s="649"/>
      <c r="Y190" s="649"/>
      <c r="Z190" s="649"/>
    </row>
    <row r="191" spans="1:26" ht="14.25" customHeight="1" x14ac:dyDescent="0.2">
      <c r="A191" s="648"/>
      <c r="B191" s="649"/>
      <c r="C191" s="649"/>
      <c r="D191" s="649"/>
      <c r="E191" s="649"/>
      <c r="F191" s="649"/>
      <c r="G191" s="649"/>
      <c r="H191" s="649"/>
      <c r="I191" s="649"/>
      <c r="J191" s="649"/>
      <c r="K191" s="649"/>
      <c r="L191" s="649"/>
      <c r="M191" s="649"/>
      <c r="N191" s="649"/>
      <c r="O191" s="649"/>
      <c r="P191" s="649"/>
      <c r="Q191" s="649"/>
      <c r="R191" s="649"/>
      <c r="S191" s="649"/>
      <c r="T191" s="649"/>
      <c r="U191" s="649"/>
      <c r="V191" s="649"/>
      <c r="W191" s="649"/>
      <c r="X191" s="649"/>
      <c r="Y191" s="649"/>
      <c r="Z191" s="649"/>
    </row>
    <row r="192" spans="1:26" ht="14.25" customHeight="1" x14ac:dyDescent="0.2">
      <c r="A192" s="648"/>
      <c r="B192" s="649"/>
      <c r="C192" s="649"/>
      <c r="D192" s="649"/>
      <c r="E192" s="649"/>
      <c r="F192" s="649"/>
      <c r="G192" s="649"/>
      <c r="H192" s="649"/>
      <c r="I192" s="649"/>
      <c r="J192" s="649"/>
      <c r="K192" s="649"/>
      <c r="L192" s="649"/>
      <c r="M192" s="649"/>
      <c r="N192" s="649"/>
      <c r="O192" s="649"/>
      <c r="P192" s="649"/>
      <c r="Q192" s="649"/>
      <c r="R192" s="649"/>
      <c r="S192" s="649"/>
      <c r="T192" s="649"/>
      <c r="U192" s="649"/>
      <c r="V192" s="649"/>
      <c r="W192" s="649"/>
      <c r="X192" s="649"/>
      <c r="Y192" s="649"/>
      <c r="Z192" s="649"/>
    </row>
    <row r="193" spans="1:26" ht="14.25" customHeight="1" x14ac:dyDescent="0.2">
      <c r="A193" s="648"/>
      <c r="B193" s="649"/>
      <c r="C193" s="649"/>
      <c r="D193" s="649"/>
      <c r="E193" s="649"/>
      <c r="F193" s="649"/>
      <c r="G193" s="649"/>
      <c r="H193" s="649"/>
      <c r="I193" s="649"/>
      <c r="J193" s="649"/>
      <c r="K193" s="649"/>
      <c r="L193" s="649"/>
      <c r="M193" s="649"/>
      <c r="N193" s="649"/>
      <c r="O193" s="649"/>
      <c r="P193" s="649"/>
      <c r="Q193" s="649"/>
      <c r="R193" s="649"/>
      <c r="S193" s="649"/>
      <c r="T193" s="649"/>
      <c r="U193" s="649"/>
      <c r="V193" s="649"/>
      <c r="W193" s="649"/>
      <c r="X193" s="649"/>
      <c r="Y193" s="649"/>
      <c r="Z193" s="649"/>
    </row>
    <row r="194" spans="1:26" ht="14.25" customHeight="1" x14ac:dyDescent="0.2">
      <c r="A194" s="648"/>
      <c r="B194" s="649"/>
      <c r="C194" s="649"/>
      <c r="D194" s="649"/>
      <c r="E194" s="649"/>
      <c r="F194" s="649"/>
      <c r="G194" s="649"/>
      <c r="H194" s="649"/>
      <c r="I194" s="649"/>
      <c r="J194" s="649"/>
      <c r="K194" s="649"/>
      <c r="L194" s="649"/>
      <c r="M194" s="649"/>
      <c r="N194" s="649"/>
      <c r="O194" s="649"/>
      <c r="P194" s="649"/>
      <c r="Q194" s="649"/>
      <c r="R194" s="649"/>
      <c r="S194" s="649"/>
      <c r="T194" s="649"/>
      <c r="U194" s="649"/>
      <c r="V194" s="649"/>
      <c r="W194" s="649"/>
      <c r="X194" s="649"/>
      <c r="Y194" s="649"/>
      <c r="Z194" s="649"/>
    </row>
    <row r="195" spans="1:26" ht="14.25" customHeight="1" x14ac:dyDescent="0.2">
      <c r="A195" s="648"/>
      <c r="B195" s="649"/>
      <c r="C195" s="649"/>
      <c r="D195" s="649"/>
      <c r="E195" s="649"/>
      <c r="F195" s="649"/>
      <c r="G195" s="649"/>
      <c r="H195" s="649"/>
      <c r="I195" s="649"/>
      <c r="J195" s="649"/>
      <c r="K195" s="649"/>
      <c r="L195" s="649"/>
      <c r="M195" s="649"/>
      <c r="N195" s="649"/>
      <c r="O195" s="649"/>
      <c r="P195" s="649"/>
      <c r="Q195" s="649"/>
      <c r="R195" s="649"/>
      <c r="S195" s="649"/>
      <c r="T195" s="649"/>
      <c r="U195" s="649"/>
      <c r="V195" s="649"/>
      <c r="W195" s="649"/>
      <c r="X195" s="649"/>
      <c r="Y195" s="649"/>
      <c r="Z195" s="649"/>
    </row>
    <row r="196" spans="1:26" ht="14.25" customHeight="1" x14ac:dyDescent="0.2">
      <c r="A196" s="648"/>
      <c r="B196" s="649"/>
      <c r="C196" s="649"/>
      <c r="D196" s="649"/>
      <c r="E196" s="649"/>
      <c r="F196" s="649"/>
      <c r="G196" s="649"/>
      <c r="H196" s="649"/>
      <c r="I196" s="649"/>
      <c r="J196" s="649"/>
      <c r="K196" s="649"/>
      <c r="L196" s="649"/>
      <c r="M196" s="649"/>
      <c r="N196" s="649"/>
      <c r="O196" s="649"/>
      <c r="P196" s="649"/>
      <c r="Q196" s="649"/>
      <c r="R196" s="649"/>
      <c r="S196" s="649"/>
      <c r="T196" s="649"/>
      <c r="U196" s="649"/>
      <c r="V196" s="649"/>
      <c r="W196" s="649"/>
      <c r="X196" s="649"/>
      <c r="Y196" s="649"/>
      <c r="Z196" s="649"/>
    </row>
    <row r="197" spans="1:26" ht="14.25" customHeight="1" x14ac:dyDescent="0.2">
      <c r="A197" s="648"/>
      <c r="B197" s="649"/>
      <c r="C197" s="649"/>
      <c r="D197" s="649"/>
      <c r="E197" s="649"/>
      <c r="F197" s="649"/>
      <c r="G197" s="649"/>
      <c r="H197" s="649"/>
      <c r="I197" s="649"/>
      <c r="J197" s="649"/>
      <c r="K197" s="649"/>
      <c r="L197" s="649"/>
      <c r="M197" s="649"/>
      <c r="N197" s="649"/>
      <c r="O197" s="649"/>
      <c r="P197" s="649"/>
      <c r="Q197" s="649"/>
      <c r="R197" s="649"/>
      <c r="S197" s="649"/>
      <c r="T197" s="649"/>
      <c r="U197" s="649"/>
      <c r="V197" s="649"/>
      <c r="W197" s="649"/>
      <c r="X197" s="649"/>
      <c r="Y197" s="649"/>
      <c r="Z197" s="649"/>
    </row>
    <row r="198" spans="1:26" ht="14.25" customHeight="1" x14ac:dyDescent="0.2">
      <c r="A198" s="648"/>
      <c r="B198" s="649"/>
      <c r="C198" s="649"/>
      <c r="D198" s="649"/>
      <c r="E198" s="649"/>
      <c r="F198" s="649"/>
      <c r="G198" s="649"/>
      <c r="H198" s="649"/>
      <c r="I198" s="649"/>
      <c r="J198" s="649"/>
      <c r="K198" s="649"/>
      <c r="L198" s="649"/>
      <c r="M198" s="649"/>
      <c r="N198" s="649"/>
      <c r="O198" s="649"/>
      <c r="P198" s="649"/>
      <c r="Q198" s="649"/>
      <c r="R198" s="649"/>
      <c r="S198" s="649"/>
      <c r="T198" s="649"/>
      <c r="U198" s="649"/>
      <c r="V198" s="649"/>
      <c r="W198" s="649"/>
      <c r="X198" s="649"/>
      <c r="Y198" s="649"/>
      <c r="Z198" s="649"/>
    </row>
    <row r="199" spans="1:26" ht="14.25" customHeight="1" x14ac:dyDescent="0.2">
      <c r="A199" s="648"/>
      <c r="B199" s="649"/>
      <c r="C199" s="649"/>
      <c r="D199" s="649"/>
      <c r="E199" s="649"/>
      <c r="F199" s="649"/>
      <c r="G199" s="649"/>
      <c r="H199" s="649"/>
      <c r="I199" s="649"/>
      <c r="J199" s="649"/>
      <c r="K199" s="649"/>
      <c r="L199" s="649"/>
      <c r="M199" s="649"/>
      <c r="N199" s="649"/>
      <c r="O199" s="649"/>
      <c r="P199" s="649"/>
      <c r="Q199" s="649"/>
      <c r="R199" s="649"/>
      <c r="S199" s="649"/>
      <c r="T199" s="649"/>
      <c r="U199" s="649"/>
      <c r="V199" s="649"/>
      <c r="W199" s="649"/>
      <c r="X199" s="649"/>
      <c r="Y199" s="649"/>
      <c r="Z199" s="649"/>
    </row>
    <row r="200" spans="1:26" ht="14.25" customHeight="1" x14ac:dyDescent="0.2">
      <c r="A200" s="648"/>
      <c r="B200" s="649"/>
      <c r="C200" s="649"/>
      <c r="D200" s="649"/>
      <c r="E200" s="649"/>
      <c r="F200" s="649"/>
      <c r="G200" s="649"/>
      <c r="H200" s="649"/>
      <c r="I200" s="649"/>
      <c r="J200" s="649"/>
      <c r="K200" s="649"/>
      <c r="L200" s="649"/>
      <c r="M200" s="649"/>
      <c r="N200" s="649"/>
      <c r="O200" s="649"/>
      <c r="P200" s="649"/>
      <c r="Q200" s="649"/>
      <c r="R200" s="649"/>
      <c r="S200" s="649"/>
      <c r="T200" s="649"/>
      <c r="U200" s="649"/>
      <c r="V200" s="649"/>
      <c r="W200" s="649"/>
      <c r="X200" s="649"/>
      <c r="Y200" s="649"/>
      <c r="Z200" s="649"/>
    </row>
    <row r="201" spans="1:26" ht="14.25" customHeight="1" x14ac:dyDescent="0.2">
      <c r="A201" s="648"/>
      <c r="B201" s="649"/>
      <c r="C201" s="649"/>
      <c r="D201" s="649"/>
      <c r="E201" s="649"/>
      <c r="F201" s="649"/>
      <c r="G201" s="649"/>
      <c r="H201" s="649"/>
      <c r="I201" s="649"/>
      <c r="J201" s="649"/>
      <c r="K201" s="649"/>
      <c r="L201" s="649"/>
      <c r="M201" s="649"/>
      <c r="N201" s="649"/>
      <c r="O201" s="649"/>
      <c r="P201" s="649"/>
      <c r="Q201" s="649"/>
      <c r="R201" s="649"/>
      <c r="S201" s="649"/>
      <c r="T201" s="649"/>
      <c r="U201" s="649"/>
      <c r="V201" s="649"/>
      <c r="W201" s="649"/>
      <c r="X201" s="649"/>
      <c r="Y201" s="649"/>
      <c r="Z201" s="649"/>
    </row>
    <row r="202" spans="1:26" ht="14.25" customHeight="1" x14ac:dyDescent="0.2">
      <c r="A202" s="648"/>
      <c r="B202" s="649"/>
      <c r="C202" s="649"/>
      <c r="D202" s="649"/>
      <c r="E202" s="649"/>
      <c r="F202" s="649"/>
      <c r="G202" s="649"/>
      <c r="H202" s="649"/>
      <c r="I202" s="649"/>
      <c r="J202" s="649"/>
      <c r="K202" s="649"/>
      <c r="L202" s="649"/>
      <c r="M202" s="649"/>
      <c r="N202" s="649"/>
      <c r="O202" s="649"/>
      <c r="P202" s="649"/>
      <c r="Q202" s="649"/>
      <c r="R202" s="649"/>
      <c r="S202" s="649"/>
      <c r="T202" s="649"/>
      <c r="U202" s="649"/>
      <c r="V202" s="649"/>
      <c r="W202" s="649"/>
      <c r="X202" s="649"/>
      <c r="Y202" s="649"/>
      <c r="Z202" s="649"/>
    </row>
    <row r="203" spans="1:26" ht="14.25" customHeight="1" x14ac:dyDescent="0.2">
      <c r="A203" s="648"/>
      <c r="B203" s="649"/>
      <c r="C203" s="649"/>
      <c r="D203" s="649"/>
      <c r="E203" s="649"/>
      <c r="F203" s="649"/>
      <c r="G203" s="649"/>
      <c r="H203" s="649"/>
      <c r="I203" s="649"/>
      <c r="J203" s="649"/>
      <c r="K203" s="649"/>
      <c r="L203" s="649"/>
      <c r="M203" s="649"/>
      <c r="N203" s="649"/>
      <c r="O203" s="649"/>
      <c r="P203" s="649"/>
      <c r="Q203" s="649"/>
      <c r="R203" s="649"/>
      <c r="S203" s="649"/>
      <c r="T203" s="649"/>
      <c r="U203" s="649"/>
      <c r="V203" s="649"/>
      <c r="W203" s="649"/>
      <c r="X203" s="649"/>
      <c r="Y203" s="649"/>
      <c r="Z203" s="649"/>
    </row>
    <row r="204" spans="1:26" ht="14.25" customHeight="1" x14ac:dyDescent="0.2">
      <c r="A204" s="648"/>
      <c r="B204" s="649"/>
      <c r="C204" s="649"/>
      <c r="D204" s="649"/>
      <c r="E204" s="649"/>
      <c r="F204" s="649"/>
      <c r="G204" s="649"/>
      <c r="H204" s="649"/>
      <c r="I204" s="649"/>
      <c r="J204" s="649"/>
      <c r="K204" s="649"/>
      <c r="L204" s="649"/>
      <c r="M204" s="649"/>
      <c r="N204" s="649"/>
      <c r="O204" s="649"/>
      <c r="P204" s="649"/>
      <c r="Q204" s="649"/>
      <c r="R204" s="649"/>
      <c r="S204" s="649"/>
      <c r="T204" s="649"/>
      <c r="U204" s="649"/>
      <c r="V204" s="649"/>
      <c r="W204" s="649"/>
      <c r="X204" s="649"/>
      <c r="Y204" s="649"/>
      <c r="Z204" s="649"/>
    </row>
    <row r="205" spans="1:26" ht="14.25" customHeight="1" x14ac:dyDescent="0.2">
      <c r="A205" s="648"/>
      <c r="B205" s="649"/>
      <c r="C205" s="649"/>
      <c r="D205" s="649"/>
      <c r="E205" s="649"/>
      <c r="F205" s="649"/>
      <c r="G205" s="649"/>
      <c r="H205" s="649"/>
      <c r="I205" s="649"/>
      <c r="J205" s="649"/>
      <c r="K205" s="649"/>
      <c r="L205" s="649"/>
      <c r="M205" s="649"/>
      <c r="N205" s="649"/>
      <c r="O205" s="649"/>
      <c r="P205" s="649"/>
      <c r="Q205" s="649"/>
      <c r="R205" s="649"/>
      <c r="S205" s="649"/>
      <c r="T205" s="649"/>
      <c r="U205" s="649"/>
      <c r="V205" s="649"/>
      <c r="W205" s="649"/>
      <c r="X205" s="649"/>
      <c r="Y205" s="649"/>
      <c r="Z205" s="649"/>
    </row>
    <row r="206" spans="1:26" ht="14.25" customHeight="1" x14ac:dyDescent="0.2">
      <c r="A206" s="648"/>
      <c r="B206" s="649"/>
      <c r="C206" s="649"/>
      <c r="D206" s="649"/>
      <c r="E206" s="649"/>
      <c r="F206" s="649"/>
      <c r="G206" s="649"/>
      <c r="H206" s="649"/>
      <c r="I206" s="649"/>
      <c r="J206" s="649"/>
      <c r="K206" s="649"/>
      <c r="L206" s="649"/>
      <c r="M206" s="649"/>
      <c r="N206" s="649"/>
      <c r="O206" s="649"/>
      <c r="P206" s="649"/>
      <c r="Q206" s="649"/>
      <c r="R206" s="649"/>
      <c r="S206" s="649"/>
      <c r="T206" s="649"/>
      <c r="U206" s="649"/>
      <c r="V206" s="649"/>
      <c r="W206" s="649"/>
      <c r="X206" s="649"/>
      <c r="Y206" s="649"/>
      <c r="Z206" s="649"/>
    </row>
    <row r="207" spans="1:26" ht="14.25" customHeight="1" x14ac:dyDescent="0.2">
      <c r="A207" s="648"/>
      <c r="B207" s="649"/>
      <c r="C207" s="649"/>
      <c r="D207" s="649"/>
      <c r="E207" s="649"/>
      <c r="F207" s="649"/>
      <c r="G207" s="649"/>
      <c r="H207" s="649"/>
      <c r="I207" s="649"/>
      <c r="J207" s="649"/>
      <c r="K207" s="649"/>
      <c r="L207" s="649"/>
      <c r="M207" s="649"/>
      <c r="N207" s="649"/>
      <c r="O207" s="649"/>
      <c r="P207" s="649"/>
      <c r="Q207" s="649"/>
      <c r="R207" s="649"/>
      <c r="S207" s="649"/>
      <c r="T207" s="649"/>
      <c r="U207" s="649"/>
      <c r="V207" s="649"/>
      <c r="W207" s="649"/>
      <c r="X207" s="649"/>
      <c r="Y207" s="649"/>
      <c r="Z207" s="649"/>
    </row>
    <row r="208" spans="1:26" ht="14.25" customHeight="1" x14ac:dyDescent="0.2">
      <c r="A208" s="648"/>
      <c r="B208" s="649"/>
      <c r="C208" s="649"/>
      <c r="D208" s="649"/>
      <c r="E208" s="649"/>
      <c r="F208" s="649"/>
      <c r="G208" s="649"/>
      <c r="H208" s="649"/>
      <c r="I208" s="649"/>
      <c r="J208" s="649"/>
      <c r="K208" s="649"/>
      <c r="L208" s="649"/>
      <c r="M208" s="649"/>
      <c r="N208" s="649"/>
      <c r="O208" s="649"/>
      <c r="P208" s="649"/>
      <c r="Q208" s="649"/>
      <c r="R208" s="649"/>
      <c r="S208" s="649"/>
      <c r="T208" s="649"/>
      <c r="U208" s="649"/>
      <c r="V208" s="649"/>
      <c r="W208" s="649"/>
      <c r="X208" s="649"/>
      <c r="Y208" s="649"/>
      <c r="Z208" s="649"/>
    </row>
    <row r="209" spans="1:26" ht="14.25" customHeight="1" x14ac:dyDescent="0.2">
      <c r="A209" s="648"/>
      <c r="B209" s="649"/>
      <c r="C209" s="649"/>
      <c r="D209" s="649"/>
      <c r="E209" s="649"/>
      <c r="F209" s="649"/>
      <c r="G209" s="649"/>
      <c r="H209" s="649"/>
      <c r="I209" s="649"/>
      <c r="J209" s="649"/>
      <c r="K209" s="649"/>
      <c r="L209" s="649"/>
      <c r="M209" s="649"/>
      <c r="N209" s="649"/>
      <c r="O209" s="649"/>
      <c r="P209" s="649"/>
      <c r="Q209" s="649"/>
      <c r="R209" s="649"/>
      <c r="S209" s="649"/>
      <c r="T209" s="649"/>
      <c r="U209" s="649"/>
      <c r="V209" s="649"/>
      <c r="W209" s="649"/>
      <c r="X209" s="649"/>
      <c r="Y209" s="649"/>
      <c r="Z209" s="649"/>
    </row>
    <row r="210" spans="1:26" ht="14.25" customHeight="1" x14ac:dyDescent="0.2">
      <c r="A210" s="648"/>
      <c r="B210" s="649"/>
      <c r="C210" s="649"/>
      <c r="D210" s="649"/>
      <c r="E210" s="649"/>
      <c r="F210" s="649"/>
      <c r="G210" s="649"/>
      <c r="H210" s="649"/>
      <c r="I210" s="649"/>
      <c r="J210" s="649"/>
      <c r="K210" s="649"/>
      <c r="L210" s="649"/>
      <c r="M210" s="649"/>
      <c r="N210" s="649"/>
      <c r="O210" s="649"/>
      <c r="P210" s="649"/>
      <c r="Q210" s="649"/>
      <c r="R210" s="649"/>
      <c r="S210" s="649"/>
      <c r="T210" s="649"/>
      <c r="U210" s="649"/>
      <c r="V210" s="649"/>
      <c r="W210" s="649"/>
      <c r="X210" s="649"/>
      <c r="Y210" s="649"/>
      <c r="Z210" s="649"/>
    </row>
    <row r="211" spans="1:26" ht="14.25" customHeight="1" x14ac:dyDescent="0.2">
      <c r="A211" s="648"/>
      <c r="B211" s="649"/>
      <c r="C211" s="649"/>
      <c r="D211" s="649"/>
      <c r="E211" s="649"/>
      <c r="F211" s="649"/>
      <c r="G211" s="649"/>
      <c r="H211" s="649"/>
      <c r="I211" s="649"/>
      <c r="J211" s="649"/>
      <c r="K211" s="649"/>
      <c r="L211" s="649"/>
      <c r="M211" s="649"/>
      <c r="N211" s="649"/>
      <c r="O211" s="649"/>
      <c r="P211" s="649"/>
      <c r="Q211" s="649"/>
      <c r="R211" s="649"/>
      <c r="S211" s="649"/>
      <c r="T211" s="649"/>
      <c r="U211" s="649"/>
      <c r="V211" s="649"/>
      <c r="W211" s="649"/>
      <c r="X211" s="649"/>
      <c r="Y211" s="649"/>
      <c r="Z211" s="649"/>
    </row>
    <row r="212" spans="1:26" ht="14.25" customHeight="1" x14ac:dyDescent="0.2">
      <c r="A212" s="648"/>
      <c r="B212" s="649"/>
      <c r="C212" s="649"/>
      <c r="D212" s="649"/>
      <c r="E212" s="649"/>
      <c r="F212" s="649"/>
      <c r="G212" s="649"/>
      <c r="H212" s="649"/>
      <c r="I212" s="649"/>
      <c r="J212" s="649"/>
      <c r="K212" s="649"/>
      <c r="L212" s="649"/>
      <c r="M212" s="649"/>
      <c r="N212" s="649"/>
      <c r="O212" s="649"/>
      <c r="P212" s="649"/>
      <c r="Q212" s="649"/>
      <c r="R212" s="649"/>
      <c r="S212" s="649"/>
      <c r="T212" s="649"/>
      <c r="U212" s="649"/>
      <c r="V212" s="649"/>
      <c r="W212" s="649"/>
      <c r="X212" s="649"/>
      <c r="Y212" s="649"/>
      <c r="Z212" s="649"/>
    </row>
    <row r="213" spans="1:26" ht="14.25" customHeight="1" x14ac:dyDescent="0.2">
      <c r="A213" s="648"/>
      <c r="B213" s="649"/>
      <c r="C213" s="649"/>
      <c r="D213" s="649"/>
      <c r="E213" s="649"/>
      <c r="F213" s="649"/>
      <c r="G213" s="649"/>
      <c r="H213" s="649"/>
      <c r="I213" s="649"/>
      <c r="J213" s="649"/>
      <c r="K213" s="649"/>
      <c r="L213" s="649"/>
      <c r="M213" s="649"/>
      <c r="N213" s="649"/>
      <c r="O213" s="649"/>
      <c r="P213" s="649"/>
      <c r="Q213" s="649"/>
      <c r="R213" s="649"/>
      <c r="S213" s="649"/>
      <c r="T213" s="649"/>
      <c r="U213" s="649"/>
      <c r="V213" s="649"/>
      <c r="W213" s="649"/>
      <c r="X213" s="649"/>
      <c r="Y213" s="649"/>
      <c r="Z213" s="649"/>
    </row>
    <row r="214" spans="1:26" ht="14.25" customHeight="1" x14ac:dyDescent="0.2">
      <c r="A214" s="648"/>
      <c r="B214" s="649"/>
      <c r="C214" s="649"/>
      <c r="D214" s="649"/>
      <c r="E214" s="649"/>
      <c r="F214" s="649"/>
      <c r="G214" s="649"/>
      <c r="H214" s="649"/>
      <c r="I214" s="649"/>
      <c r="J214" s="649"/>
      <c r="K214" s="649"/>
      <c r="L214" s="649"/>
      <c r="M214" s="649"/>
      <c r="N214" s="649"/>
      <c r="O214" s="649"/>
      <c r="P214" s="649"/>
      <c r="Q214" s="649"/>
      <c r="R214" s="649"/>
      <c r="S214" s="649"/>
      <c r="T214" s="649"/>
      <c r="U214" s="649"/>
      <c r="V214" s="649"/>
      <c r="W214" s="649"/>
      <c r="X214" s="649"/>
      <c r="Y214" s="649"/>
      <c r="Z214" s="649"/>
    </row>
    <row r="215" spans="1:26" ht="14.25" customHeight="1" x14ac:dyDescent="0.2">
      <c r="A215" s="648"/>
      <c r="B215" s="649"/>
      <c r="C215" s="649"/>
      <c r="D215" s="649"/>
      <c r="E215" s="649"/>
      <c r="F215" s="649"/>
      <c r="G215" s="649"/>
      <c r="H215" s="649"/>
      <c r="I215" s="649"/>
      <c r="J215" s="649"/>
      <c r="K215" s="649"/>
      <c r="L215" s="649"/>
      <c r="M215" s="649"/>
      <c r="N215" s="649"/>
      <c r="O215" s="649"/>
      <c r="P215" s="649"/>
      <c r="Q215" s="649"/>
      <c r="R215" s="649"/>
      <c r="S215" s="649"/>
      <c r="T215" s="649"/>
      <c r="U215" s="649"/>
      <c r="V215" s="649"/>
      <c r="W215" s="649"/>
      <c r="X215" s="649"/>
      <c r="Y215" s="649"/>
      <c r="Z215" s="649"/>
    </row>
    <row r="216" spans="1:26" ht="14.25" customHeight="1" x14ac:dyDescent="0.2">
      <c r="A216" s="648"/>
      <c r="B216" s="649"/>
      <c r="C216" s="649"/>
      <c r="D216" s="649"/>
      <c r="E216" s="649"/>
      <c r="F216" s="649"/>
      <c r="G216" s="649"/>
      <c r="H216" s="649"/>
      <c r="I216" s="649"/>
      <c r="J216" s="649"/>
      <c r="K216" s="649"/>
      <c r="L216" s="649"/>
      <c r="M216" s="649"/>
      <c r="N216" s="649"/>
      <c r="O216" s="649"/>
      <c r="P216" s="649"/>
      <c r="Q216" s="649"/>
      <c r="R216" s="649"/>
      <c r="S216" s="649"/>
      <c r="T216" s="649"/>
      <c r="U216" s="649"/>
      <c r="V216" s="649"/>
      <c r="W216" s="649"/>
      <c r="X216" s="649"/>
      <c r="Y216" s="649"/>
      <c r="Z216" s="649"/>
    </row>
    <row r="217" spans="1:26" ht="14.25" customHeight="1" x14ac:dyDescent="0.2">
      <c r="A217" s="648"/>
      <c r="B217" s="649"/>
      <c r="C217" s="649"/>
      <c r="D217" s="649"/>
      <c r="E217" s="649"/>
      <c r="F217" s="649"/>
      <c r="G217" s="649"/>
      <c r="H217" s="649"/>
      <c r="I217" s="649"/>
      <c r="J217" s="649"/>
      <c r="K217" s="649"/>
      <c r="L217" s="649"/>
      <c r="M217" s="649"/>
      <c r="N217" s="649"/>
      <c r="O217" s="649"/>
      <c r="P217" s="649"/>
      <c r="Q217" s="649"/>
      <c r="R217" s="649"/>
      <c r="S217" s="649"/>
      <c r="T217" s="649"/>
      <c r="U217" s="649"/>
      <c r="V217" s="649"/>
      <c r="W217" s="649"/>
      <c r="X217" s="649"/>
      <c r="Y217" s="649"/>
      <c r="Z217" s="649"/>
    </row>
    <row r="218" spans="1:26" ht="14.25" customHeight="1" x14ac:dyDescent="0.2">
      <c r="A218" s="648"/>
      <c r="B218" s="649"/>
      <c r="C218" s="649"/>
      <c r="D218" s="649"/>
      <c r="E218" s="649"/>
      <c r="F218" s="649"/>
      <c r="G218" s="649"/>
      <c r="H218" s="649"/>
      <c r="I218" s="649"/>
      <c r="J218" s="649"/>
      <c r="K218" s="649"/>
      <c r="L218" s="649"/>
      <c r="M218" s="649"/>
      <c r="N218" s="649"/>
      <c r="O218" s="649"/>
      <c r="P218" s="649"/>
      <c r="Q218" s="649"/>
      <c r="R218" s="649"/>
      <c r="S218" s="649"/>
      <c r="T218" s="649"/>
      <c r="U218" s="649"/>
      <c r="V218" s="649"/>
      <c r="W218" s="649"/>
      <c r="X218" s="649"/>
      <c r="Y218" s="649"/>
      <c r="Z218" s="649"/>
    </row>
    <row r="219" spans="1:26" ht="14.25" customHeight="1" x14ac:dyDescent="0.2">
      <c r="A219" s="648"/>
      <c r="B219" s="649"/>
      <c r="C219" s="649"/>
      <c r="D219" s="649"/>
      <c r="E219" s="649"/>
      <c r="F219" s="649"/>
      <c r="G219" s="649"/>
      <c r="H219" s="649"/>
      <c r="I219" s="649"/>
      <c r="J219" s="649"/>
      <c r="K219" s="649"/>
      <c r="L219" s="649"/>
      <c r="M219" s="649"/>
      <c r="N219" s="649"/>
      <c r="O219" s="649"/>
      <c r="P219" s="649"/>
      <c r="Q219" s="649"/>
      <c r="R219" s="649"/>
      <c r="S219" s="649"/>
      <c r="T219" s="649"/>
      <c r="U219" s="649"/>
      <c r="V219" s="649"/>
      <c r="W219" s="649"/>
      <c r="X219" s="649"/>
      <c r="Y219" s="649"/>
      <c r="Z219" s="649"/>
    </row>
    <row r="220" spans="1:26" ht="14.25" customHeight="1" x14ac:dyDescent="0.2">
      <c r="A220" s="648"/>
      <c r="B220" s="649"/>
      <c r="C220" s="649"/>
      <c r="D220" s="649"/>
      <c r="E220" s="649"/>
      <c r="F220" s="649"/>
      <c r="G220" s="649"/>
      <c r="H220" s="649"/>
      <c r="I220" s="649"/>
      <c r="J220" s="649"/>
      <c r="K220" s="649"/>
      <c r="L220" s="649"/>
      <c r="M220" s="649"/>
      <c r="N220" s="649"/>
      <c r="O220" s="649"/>
      <c r="P220" s="649"/>
      <c r="Q220" s="649"/>
      <c r="R220" s="649"/>
      <c r="S220" s="649"/>
      <c r="T220" s="649"/>
      <c r="U220" s="649"/>
      <c r="V220" s="649"/>
      <c r="W220" s="649"/>
      <c r="X220" s="649"/>
      <c r="Y220" s="649"/>
      <c r="Z220" s="649"/>
    </row>
    <row r="221" spans="1:26" ht="14.25" customHeight="1" x14ac:dyDescent="0.2">
      <c r="A221" s="648"/>
      <c r="B221" s="649"/>
      <c r="C221" s="649"/>
      <c r="D221" s="649"/>
      <c r="E221" s="649"/>
      <c r="F221" s="649"/>
      <c r="G221" s="649"/>
      <c r="H221" s="649"/>
      <c r="I221" s="649"/>
      <c r="J221" s="649"/>
      <c r="K221" s="649"/>
      <c r="L221" s="649"/>
      <c r="M221" s="649"/>
      <c r="N221" s="649"/>
      <c r="O221" s="649"/>
      <c r="P221" s="649"/>
      <c r="Q221" s="649"/>
      <c r="R221" s="649"/>
      <c r="S221" s="649"/>
      <c r="T221" s="649"/>
      <c r="U221" s="649"/>
      <c r="V221" s="649"/>
      <c r="W221" s="649"/>
      <c r="X221" s="649"/>
      <c r="Y221" s="649"/>
      <c r="Z221" s="649"/>
    </row>
    <row r="222" spans="1:26" ht="14.25" customHeight="1" x14ac:dyDescent="0.2">
      <c r="A222" s="648"/>
      <c r="B222" s="649"/>
      <c r="C222" s="649"/>
      <c r="D222" s="649"/>
      <c r="E222" s="649"/>
      <c r="F222" s="649"/>
      <c r="G222" s="649"/>
      <c r="H222" s="649"/>
      <c r="I222" s="649"/>
      <c r="J222" s="649"/>
      <c r="K222" s="649"/>
      <c r="L222" s="649"/>
      <c r="M222" s="649"/>
      <c r="N222" s="649"/>
      <c r="O222" s="649"/>
      <c r="P222" s="649"/>
      <c r="Q222" s="649"/>
      <c r="R222" s="649"/>
      <c r="S222" s="649"/>
      <c r="T222" s="649"/>
      <c r="U222" s="649"/>
      <c r="V222" s="649"/>
      <c r="W222" s="649"/>
      <c r="X222" s="649"/>
      <c r="Y222" s="649"/>
      <c r="Z222" s="649"/>
    </row>
    <row r="223" spans="1:26" ht="14.25" customHeight="1" x14ac:dyDescent="0.2">
      <c r="A223" s="648"/>
      <c r="B223" s="649"/>
      <c r="C223" s="649"/>
      <c r="D223" s="649"/>
      <c r="E223" s="649"/>
      <c r="F223" s="649"/>
      <c r="G223" s="649"/>
      <c r="H223" s="649"/>
      <c r="I223" s="649"/>
      <c r="J223" s="649"/>
      <c r="K223" s="649"/>
      <c r="L223" s="649"/>
      <c r="M223" s="649"/>
      <c r="N223" s="649"/>
      <c r="O223" s="649"/>
      <c r="P223" s="649"/>
      <c r="Q223" s="649"/>
      <c r="R223" s="649"/>
      <c r="S223" s="649"/>
      <c r="T223" s="649"/>
      <c r="U223" s="649"/>
      <c r="V223" s="649"/>
      <c r="W223" s="649"/>
      <c r="X223" s="649"/>
      <c r="Y223" s="649"/>
      <c r="Z223" s="649"/>
    </row>
    <row r="224" spans="1:26" ht="14.25" customHeight="1" x14ac:dyDescent="0.2">
      <c r="A224" s="648"/>
      <c r="B224" s="649"/>
      <c r="C224" s="649"/>
      <c r="D224" s="649"/>
      <c r="E224" s="649"/>
      <c r="F224" s="649"/>
      <c r="G224" s="649"/>
      <c r="H224" s="649"/>
      <c r="I224" s="649"/>
      <c r="J224" s="649"/>
      <c r="K224" s="649"/>
      <c r="L224" s="649"/>
      <c r="M224" s="649"/>
      <c r="N224" s="649"/>
      <c r="O224" s="649"/>
      <c r="P224" s="649"/>
      <c r="Q224" s="649"/>
      <c r="R224" s="649"/>
      <c r="S224" s="649"/>
      <c r="T224" s="649"/>
      <c r="U224" s="649"/>
      <c r="V224" s="649"/>
      <c r="W224" s="649"/>
      <c r="X224" s="649"/>
      <c r="Y224" s="649"/>
      <c r="Z224" s="649"/>
    </row>
    <row r="225" spans="1:26" ht="14.25" customHeight="1" x14ac:dyDescent="0.2">
      <c r="A225" s="648"/>
      <c r="B225" s="649"/>
      <c r="C225" s="649"/>
      <c r="D225" s="649"/>
      <c r="E225" s="649"/>
      <c r="F225" s="649"/>
      <c r="G225" s="649"/>
      <c r="H225" s="649"/>
      <c r="I225" s="649"/>
      <c r="J225" s="649"/>
      <c r="K225" s="649"/>
      <c r="L225" s="649"/>
      <c r="M225" s="649"/>
      <c r="N225" s="649"/>
      <c r="O225" s="649"/>
      <c r="P225" s="649"/>
      <c r="Q225" s="649"/>
      <c r="R225" s="649"/>
      <c r="S225" s="649"/>
      <c r="T225" s="649"/>
      <c r="U225" s="649"/>
      <c r="V225" s="649"/>
      <c r="W225" s="649"/>
      <c r="X225" s="649"/>
      <c r="Y225" s="649"/>
      <c r="Z225" s="649"/>
    </row>
    <row r="226" spans="1:26" ht="14.25" customHeight="1" x14ac:dyDescent="0.2">
      <c r="A226" s="648"/>
      <c r="B226" s="649"/>
      <c r="C226" s="649"/>
      <c r="D226" s="649"/>
      <c r="E226" s="649"/>
      <c r="F226" s="649"/>
      <c r="G226" s="649"/>
      <c r="H226" s="649"/>
      <c r="I226" s="649"/>
      <c r="J226" s="649"/>
      <c r="K226" s="649"/>
      <c r="L226" s="649"/>
      <c r="M226" s="649"/>
      <c r="N226" s="649"/>
      <c r="O226" s="649"/>
      <c r="P226" s="649"/>
      <c r="Q226" s="649"/>
      <c r="R226" s="649"/>
      <c r="S226" s="649"/>
      <c r="T226" s="649"/>
      <c r="U226" s="649"/>
      <c r="V226" s="649"/>
      <c r="W226" s="649"/>
      <c r="X226" s="649"/>
      <c r="Y226" s="649"/>
      <c r="Z226" s="649"/>
    </row>
    <row r="227" spans="1:26" ht="14.25" customHeight="1" x14ac:dyDescent="0.2">
      <c r="A227" s="648"/>
      <c r="B227" s="649"/>
      <c r="C227" s="649"/>
      <c r="D227" s="649"/>
      <c r="E227" s="649"/>
      <c r="F227" s="649"/>
      <c r="G227" s="649"/>
      <c r="H227" s="649"/>
      <c r="I227" s="649"/>
      <c r="J227" s="649"/>
      <c r="K227" s="649"/>
      <c r="L227" s="649"/>
      <c r="M227" s="649"/>
      <c r="N227" s="649"/>
      <c r="O227" s="649"/>
      <c r="P227" s="649"/>
      <c r="Q227" s="649"/>
      <c r="R227" s="649"/>
      <c r="S227" s="649"/>
      <c r="T227" s="649"/>
      <c r="U227" s="649"/>
      <c r="V227" s="649"/>
      <c r="W227" s="649"/>
      <c r="X227" s="649"/>
      <c r="Y227" s="649"/>
      <c r="Z227" s="649"/>
    </row>
    <row r="228" spans="1:26" ht="14.25" customHeight="1" x14ac:dyDescent="0.2">
      <c r="A228" s="648"/>
      <c r="B228" s="649"/>
      <c r="C228" s="649"/>
      <c r="D228" s="649"/>
      <c r="E228" s="649"/>
      <c r="F228" s="649"/>
      <c r="G228" s="649"/>
      <c r="H228" s="649"/>
      <c r="I228" s="649"/>
      <c r="J228" s="649"/>
      <c r="K228" s="649"/>
      <c r="L228" s="649"/>
      <c r="M228" s="649"/>
      <c r="N228" s="649"/>
      <c r="O228" s="649"/>
      <c r="P228" s="649"/>
      <c r="Q228" s="649"/>
      <c r="R228" s="649"/>
      <c r="S228" s="649"/>
      <c r="T228" s="649"/>
      <c r="U228" s="649"/>
      <c r="V228" s="649"/>
      <c r="W228" s="649"/>
      <c r="X228" s="649"/>
      <c r="Y228" s="649"/>
      <c r="Z228" s="649"/>
    </row>
    <row r="229" spans="1:26" ht="14.25" customHeight="1" x14ac:dyDescent="0.2">
      <c r="A229" s="648"/>
      <c r="B229" s="649"/>
      <c r="C229" s="649"/>
      <c r="D229" s="649"/>
      <c r="E229" s="649"/>
      <c r="F229" s="649"/>
      <c r="G229" s="649"/>
      <c r="H229" s="649"/>
      <c r="I229" s="649"/>
      <c r="J229" s="649"/>
      <c r="K229" s="649"/>
      <c r="L229" s="649"/>
      <c r="M229" s="649"/>
      <c r="N229" s="649"/>
      <c r="O229" s="649"/>
      <c r="P229" s="649"/>
      <c r="Q229" s="649"/>
      <c r="R229" s="649"/>
      <c r="S229" s="649"/>
      <c r="T229" s="649"/>
      <c r="U229" s="649"/>
      <c r="V229" s="649"/>
      <c r="W229" s="649"/>
      <c r="X229" s="649"/>
      <c r="Y229" s="649"/>
      <c r="Z229" s="649"/>
    </row>
    <row r="230" spans="1:26" ht="14.25" customHeight="1" x14ac:dyDescent="0.2">
      <c r="A230" s="648"/>
      <c r="B230" s="649"/>
      <c r="C230" s="649"/>
      <c r="D230" s="649"/>
      <c r="E230" s="649"/>
      <c r="F230" s="649"/>
      <c r="G230" s="649"/>
      <c r="H230" s="649"/>
      <c r="I230" s="649"/>
      <c r="J230" s="649"/>
      <c r="K230" s="649"/>
      <c r="L230" s="649"/>
      <c r="M230" s="649"/>
      <c r="N230" s="649"/>
      <c r="O230" s="649"/>
      <c r="P230" s="649"/>
      <c r="Q230" s="649"/>
      <c r="R230" s="649"/>
      <c r="S230" s="649"/>
      <c r="T230" s="649"/>
      <c r="U230" s="649"/>
      <c r="V230" s="649"/>
      <c r="W230" s="649"/>
      <c r="X230" s="649"/>
      <c r="Y230" s="649"/>
      <c r="Z230" s="649"/>
    </row>
    <row r="231" spans="1:26" ht="14.25" customHeight="1" x14ac:dyDescent="0.2">
      <c r="A231" s="648"/>
      <c r="B231" s="649"/>
      <c r="C231" s="649"/>
      <c r="D231" s="649"/>
      <c r="E231" s="649"/>
      <c r="F231" s="649"/>
      <c r="G231" s="649"/>
      <c r="H231" s="649"/>
      <c r="I231" s="649"/>
      <c r="J231" s="649"/>
      <c r="K231" s="649"/>
      <c r="L231" s="649"/>
      <c r="M231" s="649"/>
      <c r="N231" s="649"/>
      <c r="O231" s="649"/>
      <c r="P231" s="649"/>
      <c r="Q231" s="649"/>
      <c r="R231" s="649"/>
      <c r="S231" s="649"/>
      <c r="T231" s="649"/>
      <c r="U231" s="649"/>
      <c r="V231" s="649"/>
      <c r="W231" s="649"/>
      <c r="X231" s="649"/>
      <c r="Y231" s="649"/>
      <c r="Z231" s="649"/>
    </row>
    <row r="232" spans="1:26" ht="14.25" customHeight="1" x14ac:dyDescent="0.2">
      <c r="A232" s="648"/>
      <c r="B232" s="649"/>
      <c r="C232" s="649"/>
      <c r="D232" s="649"/>
      <c r="E232" s="649"/>
      <c r="F232" s="649"/>
      <c r="G232" s="649"/>
      <c r="H232" s="649"/>
      <c r="I232" s="649"/>
      <c r="J232" s="649"/>
      <c r="K232" s="649"/>
      <c r="L232" s="649"/>
      <c r="M232" s="649"/>
      <c r="N232" s="649"/>
      <c r="O232" s="649"/>
      <c r="P232" s="649"/>
      <c r="Q232" s="649"/>
      <c r="R232" s="649"/>
      <c r="S232" s="649"/>
      <c r="T232" s="649"/>
      <c r="U232" s="649"/>
      <c r="V232" s="649"/>
      <c r="W232" s="649"/>
      <c r="X232" s="649"/>
      <c r="Y232" s="649"/>
      <c r="Z232" s="649"/>
    </row>
    <row r="233" spans="1:26" ht="14.25" customHeight="1" x14ac:dyDescent="0.2">
      <c r="A233" s="648"/>
      <c r="B233" s="649"/>
      <c r="C233" s="649"/>
      <c r="D233" s="649"/>
      <c r="E233" s="649"/>
      <c r="F233" s="649"/>
      <c r="G233" s="649"/>
      <c r="H233" s="649"/>
      <c r="I233" s="649"/>
      <c r="J233" s="649"/>
      <c r="K233" s="649"/>
      <c r="L233" s="649"/>
      <c r="M233" s="649"/>
      <c r="N233" s="649"/>
      <c r="O233" s="649"/>
      <c r="P233" s="649"/>
      <c r="Q233" s="649"/>
      <c r="R233" s="649"/>
      <c r="S233" s="649"/>
      <c r="T233" s="649"/>
      <c r="U233" s="649"/>
      <c r="V233" s="649"/>
      <c r="W233" s="649"/>
      <c r="X233" s="649"/>
      <c r="Y233" s="649"/>
      <c r="Z233" s="649"/>
    </row>
    <row r="234" spans="1:26" ht="14.25" customHeight="1" x14ac:dyDescent="0.2">
      <c r="A234" s="648"/>
      <c r="B234" s="649"/>
      <c r="C234" s="649"/>
      <c r="D234" s="649"/>
      <c r="E234" s="649"/>
      <c r="F234" s="649"/>
      <c r="G234" s="649"/>
      <c r="H234" s="649"/>
      <c r="I234" s="649"/>
      <c r="J234" s="649"/>
      <c r="K234" s="649"/>
      <c r="L234" s="649"/>
      <c r="M234" s="649"/>
      <c r="N234" s="649"/>
      <c r="O234" s="649"/>
      <c r="P234" s="649"/>
      <c r="Q234" s="649"/>
      <c r="R234" s="649"/>
      <c r="S234" s="649"/>
      <c r="T234" s="649"/>
      <c r="U234" s="649"/>
      <c r="V234" s="649"/>
      <c r="W234" s="649"/>
      <c r="X234" s="649"/>
      <c r="Y234" s="649"/>
      <c r="Z234" s="649"/>
    </row>
    <row r="235" spans="1:26" ht="14.25" customHeight="1" x14ac:dyDescent="0.2">
      <c r="A235" s="648"/>
      <c r="B235" s="649"/>
      <c r="C235" s="649"/>
      <c r="D235" s="649"/>
      <c r="E235" s="649"/>
      <c r="F235" s="649"/>
      <c r="G235" s="649"/>
      <c r="H235" s="649"/>
      <c r="I235" s="649"/>
      <c r="J235" s="649"/>
      <c r="K235" s="649"/>
      <c r="L235" s="649"/>
      <c r="M235" s="649"/>
      <c r="N235" s="649"/>
      <c r="O235" s="649"/>
      <c r="P235" s="649"/>
      <c r="Q235" s="649"/>
      <c r="R235" s="649"/>
      <c r="S235" s="649"/>
      <c r="T235" s="649"/>
      <c r="U235" s="649"/>
      <c r="V235" s="649"/>
      <c r="W235" s="649"/>
      <c r="X235" s="649"/>
      <c r="Y235" s="649"/>
      <c r="Z235" s="649"/>
    </row>
    <row r="236" spans="1:26" ht="14.25" customHeight="1" x14ac:dyDescent="0.2">
      <c r="A236" s="648"/>
      <c r="B236" s="649"/>
      <c r="C236" s="649"/>
      <c r="D236" s="649"/>
      <c r="E236" s="649"/>
      <c r="F236" s="649"/>
      <c r="G236" s="649"/>
      <c r="H236" s="649"/>
      <c r="I236" s="649"/>
      <c r="J236" s="649"/>
      <c r="K236" s="649"/>
      <c r="L236" s="649"/>
      <c r="M236" s="649"/>
      <c r="N236" s="649"/>
      <c r="O236" s="649"/>
      <c r="P236" s="649"/>
      <c r="Q236" s="649"/>
      <c r="R236" s="649"/>
      <c r="S236" s="649"/>
      <c r="T236" s="649"/>
      <c r="U236" s="649"/>
      <c r="V236" s="649"/>
      <c r="W236" s="649"/>
      <c r="X236" s="649"/>
      <c r="Y236" s="649"/>
      <c r="Z236" s="649"/>
    </row>
    <row r="237" spans="1:26" ht="14.25" customHeight="1" x14ac:dyDescent="0.2">
      <c r="A237" s="648"/>
      <c r="B237" s="649"/>
      <c r="C237" s="649"/>
      <c r="D237" s="649"/>
      <c r="E237" s="649"/>
      <c r="F237" s="649"/>
      <c r="G237" s="649"/>
      <c r="H237" s="649"/>
      <c r="I237" s="649"/>
      <c r="J237" s="649"/>
      <c r="K237" s="649"/>
      <c r="L237" s="649"/>
      <c r="M237" s="649"/>
      <c r="N237" s="649"/>
      <c r="O237" s="649"/>
      <c r="P237" s="649"/>
      <c r="Q237" s="649"/>
      <c r="R237" s="649"/>
      <c r="S237" s="649"/>
      <c r="T237" s="649"/>
      <c r="U237" s="649"/>
      <c r="V237" s="649"/>
      <c r="W237" s="649"/>
      <c r="X237" s="649"/>
      <c r="Y237" s="649"/>
      <c r="Z237" s="649"/>
    </row>
    <row r="238" spans="1:26" ht="14.25" customHeight="1" x14ac:dyDescent="0.2">
      <c r="A238" s="648"/>
      <c r="B238" s="649"/>
      <c r="C238" s="649"/>
      <c r="D238" s="649"/>
      <c r="E238" s="649"/>
      <c r="F238" s="649"/>
      <c r="G238" s="649"/>
      <c r="H238" s="649"/>
      <c r="I238" s="649"/>
      <c r="J238" s="649"/>
      <c r="K238" s="649"/>
      <c r="L238" s="649"/>
      <c r="M238" s="649"/>
      <c r="N238" s="649"/>
      <c r="O238" s="649"/>
      <c r="P238" s="649"/>
      <c r="Q238" s="649"/>
      <c r="R238" s="649"/>
      <c r="S238" s="649"/>
      <c r="T238" s="649"/>
      <c r="U238" s="649"/>
      <c r="V238" s="649"/>
      <c r="W238" s="649"/>
      <c r="X238" s="649"/>
      <c r="Y238" s="649"/>
      <c r="Z238" s="649"/>
    </row>
    <row r="239" spans="1:26" ht="14.25" customHeight="1" x14ac:dyDescent="0.2">
      <c r="A239" s="648"/>
      <c r="B239" s="649"/>
      <c r="C239" s="649"/>
      <c r="D239" s="649"/>
      <c r="E239" s="649"/>
      <c r="F239" s="649"/>
      <c r="G239" s="649"/>
      <c r="H239" s="649"/>
      <c r="I239" s="649"/>
      <c r="J239" s="649"/>
      <c r="K239" s="649"/>
      <c r="L239" s="649"/>
      <c r="M239" s="649"/>
      <c r="N239" s="649"/>
      <c r="O239" s="649"/>
      <c r="P239" s="649"/>
      <c r="Q239" s="649"/>
      <c r="R239" s="649"/>
      <c r="S239" s="649"/>
      <c r="T239" s="649"/>
      <c r="U239" s="649"/>
      <c r="V239" s="649"/>
      <c r="W239" s="649"/>
      <c r="X239" s="649"/>
      <c r="Y239" s="649"/>
      <c r="Z239" s="649"/>
    </row>
    <row r="240" spans="1:26" ht="14.25" customHeight="1" x14ac:dyDescent="0.2">
      <c r="A240" s="648"/>
      <c r="B240" s="649"/>
      <c r="C240" s="649"/>
      <c r="D240" s="649"/>
      <c r="E240" s="649"/>
      <c r="F240" s="649"/>
      <c r="G240" s="649"/>
      <c r="H240" s="649"/>
      <c r="I240" s="649"/>
      <c r="J240" s="649"/>
      <c r="K240" s="649"/>
      <c r="L240" s="649"/>
      <c r="M240" s="649"/>
      <c r="N240" s="649"/>
      <c r="O240" s="649"/>
      <c r="P240" s="649"/>
      <c r="Q240" s="649"/>
      <c r="R240" s="649"/>
      <c r="S240" s="649"/>
      <c r="T240" s="649"/>
      <c r="U240" s="649"/>
      <c r="V240" s="649"/>
      <c r="W240" s="649"/>
      <c r="X240" s="649"/>
      <c r="Y240" s="649"/>
      <c r="Z240" s="649"/>
    </row>
    <row r="241" spans="1:26" ht="14.25" customHeight="1" x14ac:dyDescent="0.2">
      <c r="A241" s="648"/>
      <c r="B241" s="649"/>
      <c r="C241" s="649"/>
      <c r="D241" s="649"/>
      <c r="E241" s="649"/>
      <c r="F241" s="649"/>
      <c r="G241" s="649"/>
      <c r="H241" s="649"/>
      <c r="I241" s="649"/>
      <c r="J241" s="649"/>
      <c r="K241" s="649"/>
      <c r="L241" s="649"/>
      <c r="M241" s="649"/>
      <c r="N241" s="649"/>
      <c r="O241" s="649"/>
      <c r="P241" s="649"/>
      <c r="Q241" s="649"/>
      <c r="R241" s="649"/>
      <c r="S241" s="649"/>
      <c r="T241" s="649"/>
      <c r="U241" s="649"/>
      <c r="V241" s="649"/>
      <c r="W241" s="649"/>
      <c r="X241" s="649"/>
      <c r="Y241" s="649"/>
      <c r="Z241" s="649"/>
    </row>
    <row r="242" spans="1:26" ht="14.25" customHeight="1" x14ac:dyDescent="0.2">
      <c r="A242" s="648"/>
      <c r="B242" s="649"/>
      <c r="C242" s="649"/>
      <c r="D242" s="649"/>
      <c r="E242" s="649"/>
      <c r="F242" s="649"/>
      <c r="G242" s="649"/>
      <c r="H242" s="649"/>
      <c r="I242" s="649"/>
      <c r="J242" s="649"/>
      <c r="K242" s="649"/>
      <c r="L242" s="649"/>
      <c r="M242" s="649"/>
      <c r="N242" s="649"/>
      <c r="O242" s="649"/>
      <c r="P242" s="649"/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</row>
    <row r="243" spans="1:26" ht="14.25" customHeight="1" x14ac:dyDescent="0.2">
      <c r="A243" s="648"/>
      <c r="B243" s="649"/>
      <c r="C243" s="649"/>
      <c r="D243" s="649"/>
      <c r="E243" s="649"/>
      <c r="F243" s="649"/>
      <c r="G243" s="649"/>
      <c r="H243" s="649"/>
      <c r="I243" s="649"/>
      <c r="J243" s="649"/>
      <c r="K243" s="649"/>
      <c r="L243" s="649"/>
      <c r="M243" s="649"/>
      <c r="N243" s="649"/>
      <c r="O243" s="649"/>
      <c r="P243" s="649"/>
      <c r="Q243" s="649"/>
      <c r="R243" s="649"/>
      <c r="S243" s="649"/>
      <c r="T243" s="649"/>
      <c r="U243" s="649"/>
      <c r="V243" s="649"/>
      <c r="W243" s="649"/>
      <c r="X243" s="649"/>
      <c r="Y243" s="649"/>
      <c r="Z243" s="649"/>
    </row>
    <row r="244" spans="1:26" ht="14.25" customHeight="1" x14ac:dyDescent="0.2">
      <c r="A244" s="648"/>
      <c r="B244" s="649"/>
      <c r="C244" s="649"/>
      <c r="D244" s="649"/>
      <c r="E244" s="649"/>
      <c r="F244" s="649"/>
      <c r="G244" s="649"/>
      <c r="H244" s="649"/>
      <c r="I244" s="649"/>
      <c r="J244" s="649"/>
      <c r="K244" s="649"/>
      <c r="L244" s="649"/>
      <c r="M244" s="649"/>
      <c r="N244" s="649"/>
      <c r="O244" s="649"/>
      <c r="P244" s="649"/>
      <c r="Q244" s="649"/>
      <c r="R244" s="649"/>
      <c r="S244" s="649"/>
      <c r="T244" s="649"/>
      <c r="U244" s="649"/>
      <c r="V244" s="649"/>
      <c r="W244" s="649"/>
      <c r="X244" s="649"/>
      <c r="Y244" s="649"/>
      <c r="Z244" s="649"/>
    </row>
    <row r="245" spans="1:26" ht="14.25" customHeight="1" x14ac:dyDescent="0.2">
      <c r="A245" s="648"/>
      <c r="B245" s="649"/>
      <c r="C245" s="649"/>
      <c r="D245" s="649"/>
      <c r="E245" s="649"/>
      <c r="F245" s="649"/>
      <c r="G245" s="649"/>
      <c r="H245" s="649"/>
      <c r="I245" s="649"/>
      <c r="J245" s="649"/>
      <c r="K245" s="649"/>
      <c r="L245" s="649"/>
      <c r="M245" s="649"/>
      <c r="N245" s="649"/>
      <c r="O245" s="649"/>
      <c r="P245" s="649"/>
      <c r="Q245" s="649"/>
      <c r="R245" s="649"/>
      <c r="S245" s="649"/>
      <c r="T245" s="649"/>
      <c r="U245" s="649"/>
      <c r="V245" s="649"/>
      <c r="W245" s="649"/>
      <c r="X245" s="649"/>
      <c r="Y245" s="649"/>
      <c r="Z245" s="649"/>
    </row>
    <row r="246" spans="1:26" ht="14.25" customHeight="1" x14ac:dyDescent="0.2">
      <c r="A246" s="648"/>
      <c r="B246" s="649"/>
      <c r="C246" s="649"/>
      <c r="D246" s="649"/>
      <c r="E246" s="649"/>
      <c r="F246" s="649"/>
      <c r="G246" s="649"/>
      <c r="H246" s="649"/>
      <c r="I246" s="649"/>
      <c r="J246" s="649"/>
      <c r="K246" s="649"/>
      <c r="L246" s="649"/>
      <c r="M246" s="649"/>
      <c r="N246" s="649"/>
      <c r="O246" s="649"/>
      <c r="P246" s="649"/>
      <c r="Q246" s="649"/>
      <c r="R246" s="649"/>
      <c r="S246" s="649"/>
      <c r="T246" s="649"/>
      <c r="U246" s="649"/>
      <c r="V246" s="649"/>
      <c r="W246" s="649"/>
      <c r="X246" s="649"/>
      <c r="Y246" s="649"/>
      <c r="Z246" s="649"/>
    </row>
    <row r="247" spans="1:26" ht="14.25" customHeight="1" x14ac:dyDescent="0.2">
      <c r="A247" s="648"/>
      <c r="B247" s="649"/>
      <c r="C247" s="649"/>
      <c r="D247" s="649"/>
      <c r="E247" s="649"/>
      <c r="F247" s="649"/>
      <c r="G247" s="649"/>
      <c r="H247" s="649"/>
      <c r="I247" s="649"/>
      <c r="J247" s="649"/>
      <c r="K247" s="649"/>
      <c r="L247" s="649"/>
      <c r="M247" s="649"/>
      <c r="N247" s="649"/>
      <c r="O247" s="649"/>
      <c r="P247" s="649"/>
      <c r="Q247" s="649"/>
      <c r="R247" s="649"/>
      <c r="S247" s="649"/>
      <c r="T247" s="649"/>
      <c r="U247" s="649"/>
      <c r="V247" s="649"/>
      <c r="W247" s="649"/>
      <c r="X247" s="649"/>
      <c r="Y247" s="649"/>
      <c r="Z247" s="649"/>
    </row>
    <row r="248" spans="1:26" ht="14.25" customHeight="1" x14ac:dyDescent="0.2">
      <c r="A248" s="648"/>
      <c r="B248" s="649"/>
      <c r="C248" s="649"/>
      <c r="D248" s="649"/>
      <c r="E248" s="649"/>
      <c r="F248" s="649"/>
      <c r="G248" s="649"/>
      <c r="H248" s="649"/>
      <c r="I248" s="649"/>
      <c r="J248" s="649"/>
      <c r="K248" s="649"/>
      <c r="L248" s="649"/>
      <c r="M248" s="649"/>
      <c r="N248" s="649"/>
      <c r="O248" s="649"/>
      <c r="P248" s="649"/>
      <c r="Q248" s="649"/>
      <c r="R248" s="649"/>
      <c r="S248" s="649"/>
      <c r="T248" s="649"/>
      <c r="U248" s="649"/>
      <c r="V248" s="649"/>
      <c r="W248" s="649"/>
      <c r="X248" s="649"/>
      <c r="Y248" s="649"/>
      <c r="Z248" s="649"/>
    </row>
    <row r="249" spans="1:26" ht="14.25" customHeight="1" x14ac:dyDescent="0.2">
      <c r="A249" s="648"/>
      <c r="B249" s="649"/>
      <c r="C249" s="649"/>
      <c r="D249" s="649"/>
      <c r="E249" s="649"/>
      <c r="F249" s="649"/>
      <c r="G249" s="649"/>
      <c r="H249" s="649"/>
      <c r="I249" s="649"/>
      <c r="J249" s="649"/>
      <c r="K249" s="649"/>
      <c r="L249" s="649"/>
      <c r="M249" s="649"/>
      <c r="N249" s="649"/>
      <c r="O249" s="649"/>
      <c r="P249" s="649"/>
      <c r="Q249" s="649"/>
      <c r="R249" s="649"/>
      <c r="S249" s="649"/>
      <c r="T249" s="649"/>
      <c r="U249" s="649"/>
      <c r="V249" s="649"/>
      <c r="W249" s="649"/>
      <c r="X249" s="649"/>
      <c r="Y249" s="649"/>
      <c r="Z249" s="649"/>
    </row>
    <row r="250" spans="1:26" ht="14.25" customHeight="1" x14ac:dyDescent="0.2">
      <c r="A250" s="648"/>
      <c r="B250" s="649"/>
      <c r="C250" s="649"/>
      <c r="D250" s="649"/>
      <c r="E250" s="649"/>
      <c r="F250" s="649"/>
      <c r="G250" s="649"/>
      <c r="H250" s="649"/>
      <c r="I250" s="649"/>
      <c r="J250" s="649"/>
      <c r="K250" s="649"/>
      <c r="L250" s="649"/>
      <c r="M250" s="649"/>
      <c r="N250" s="649"/>
      <c r="O250" s="649"/>
      <c r="P250" s="649"/>
      <c r="Q250" s="649"/>
      <c r="R250" s="649"/>
      <c r="S250" s="649"/>
      <c r="T250" s="649"/>
      <c r="U250" s="649"/>
      <c r="V250" s="649"/>
      <c r="W250" s="649"/>
      <c r="X250" s="649"/>
      <c r="Y250" s="649"/>
      <c r="Z250" s="649"/>
    </row>
    <row r="251" spans="1:26" ht="14.25" customHeight="1" x14ac:dyDescent="0.2">
      <c r="A251" s="648"/>
      <c r="B251" s="649"/>
      <c r="C251" s="649"/>
      <c r="D251" s="649"/>
      <c r="E251" s="649"/>
      <c r="F251" s="649"/>
      <c r="G251" s="649"/>
      <c r="H251" s="649"/>
      <c r="I251" s="649"/>
      <c r="J251" s="649"/>
      <c r="K251" s="649"/>
      <c r="L251" s="649"/>
      <c r="M251" s="649"/>
      <c r="N251" s="649"/>
      <c r="O251" s="649"/>
      <c r="P251" s="649"/>
      <c r="Q251" s="649"/>
      <c r="R251" s="649"/>
      <c r="S251" s="649"/>
      <c r="T251" s="649"/>
      <c r="U251" s="649"/>
      <c r="V251" s="649"/>
      <c r="W251" s="649"/>
      <c r="X251" s="649"/>
      <c r="Y251" s="649"/>
      <c r="Z251" s="649"/>
    </row>
    <row r="252" spans="1:26" ht="14.25" customHeight="1" x14ac:dyDescent="0.2">
      <c r="A252" s="648"/>
      <c r="B252" s="649"/>
      <c r="C252" s="649"/>
      <c r="D252" s="649"/>
      <c r="E252" s="649"/>
      <c r="F252" s="649"/>
      <c r="G252" s="649"/>
      <c r="H252" s="649"/>
      <c r="I252" s="649"/>
      <c r="J252" s="649"/>
      <c r="K252" s="649"/>
      <c r="L252" s="649"/>
      <c r="M252" s="649"/>
      <c r="N252" s="649"/>
      <c r="O252" s="649"/>
      <c r="P252" s="649"/>
      <c r="Q252" s="649"/>
      <c r="R252" s="649"/>
      <c r="S252" s="649"/>
      <c r="T252" s="649"/>
      <c r="U252" s="649"/>
      <c r="V252" s="649"/>
      <c r="W252" s="649"/>
      <c r="X252" s="649"/>
      <c r="Y252" s="649"/>
      <c r="Z252" s="649"/>
    </row>
    <row r="253" spans="1:26" ht="14.25" customHeight="1" x14ac:dyDescent="0.2">
      <c r="A253" s="648"/>
      <c r="B253" s="649"/>
      <c r="C253" s="649"/>
      <c r="D253" s="649"/>
      <c r="E253" s="649"/>
      <c r="F253" s="649"/>
      <c r="G253" s="649"/>
      <c r="H253" s="649"/>
      <c r="I253" s="649"/>
      <c r="J253" s="649"/>
      <c r="K253" s="649"/>
      <c r="L253" s="649"/>
      <c r="M253" s="649"/>
      <c r="N253" s="649"/>
      <c r="O253" s="649"/>
      <c r="P253" s="649"/>
      <c r="Q253" s="649"/>
      <c r="R253" s="649"/>
      <c r="S253" s="649"/>
      <c r="T253" s="649"/>
      <c r="U253" s="649"/>
      <c r="V253" s="649"/>
      <c r="W253" s="649"/>
      <c r="X253" s="649"/>
      <c r="Y253" s="649"/>
      <c r="Z253" s="649"/>
    </row>
    <row r="254" spans="1:26" ht="14.25" customHeight="1" x14ac:dyDescent="0.2">
      <c r="A254" s="648"/>
      <c r="B254" s="649"/>
      <c r="C254" s="649"/>
      <c r="D254" s="649"/>
      <c r="E254" s="649"/>
      <c r="F254" s="649"/>
      <c r="G254" s="649"/>
      <c r="H254" s="649"/>
      <c r="I254" s="649"/>
      <c r="J254" s="649"/>
      <c r="K254" s="649"/>
      <c r="L254" s="649"/>
      <c r="M254" s="649"/>
      <c r="N254" s="649"/>
      <c r="O254" s="649"/>
      <c r="P254" s="649"/>
      <c r="Q254" s="649"/>
      <c r="R254" s="649"/>
      <c r="S254" s="649"/>
      <c r="T254" s="649"/>
      <c r="U254" s="649"/>
      <c r="V254" s="649"/>
      <c r="W254" s="649"/>
      <c r="X254" s="649"/>
      <c r="Y254" s="649"/>
      <c r="Z254" s="649"/>
    </row>
    <row r="255" spans="1:26" ht="14.25" customHeight="1" x14ac:dyDescent="0.2">
      <c r="A255" s="648"/>
      <c r="B255" s="649"/>
      <c r="C255" s="649"/>
      <c r="D255" s="649"/>
      <c r="E255" s="649"/>
      <c r="F255" s="649"/>
      <c r="G255" s="649"/>
      <c r="H255" s="649"/>
      <c r="I255" s="649"/>
      <c r="J255" s="649"/>
      <c r="K255" s="649"/>
      <c r="L255" s="649"/>
      <c r="M255" s="649"/>
      <c r="N255" s="649"/>
      <c r="O255" s="649"/>
      <c r="P255" s="649"/>
      <c r="Q255" s="649"/>
      <c r="R255" s="649"/>
      <c r="S255" s="649"/>
      <c r="T255" s="649"/>
      <c r="U255" s="649"/>
      <c r="V255" s="649"/>
      <c r="W255" s="649"/>
      <c r="X255" s="649"/>
      <c r="Y255" s="649"/>
      <c r="Z255" s="649"/>
    </row>
    <row r="256" spans="1:26" ht="14.25" customHeight="1" x14ac:dyDescent="0.2">
      <c r="A256" s="648"/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49"/>
      <c r="O256" s="649"/>
      <c r="P256" s="649"/>
      <c r="Q256" s="649"/>
      <c r="R256" s="649"/>
      <c r="S256" s="649"/>
      <c r="T256" s="649"/>
      <c r="U256" s="649"/>
      <c r="V256" s="649"/>
      <c r="W256" s="649"/>
      <c r="X256" s="649"/>
      <c r="Y256" s="649"/>
      <c r="Z256" s="649"/>
    </row>
    <row r="257" spans="1:26" ht="14.25" customHeight="1" x14ac:dyDescent="0.2">
      <c r="A257" s="648"/>
      <c r="B257" s="649"/>
      <c r="C257" s="649"/>
      <c r="D257" s="649"/>
      <c r="E257" s="649"/>
      <c r="F257" s="649"/>
      <c r="G257" s="649"/>
      <c r="H257" s="649"/>
      <c r="I257" s="649"/>
      <c r="J257" s="649"/>
      <c r="K257" s="649"/>
      <c r="L257" s="649"/>
      <c r="M257" s="649"/>
      <c r="N257" s="649"/>
      <c r="O257" s="649"/>
      <c r="P257" s="649"/>
      <c r="Q257" s="649"/>
      <c r="R257" s="649"/>
      <c r="S257" s="649"/>
      <c r="T257" s="649"/>
      <c r="U257" s="649"/>
      <c r="V257" s="649"/>
      <c r="W257" s="649"/>
      <c r="X257" s="649"/>
      <c r="Y257" s="649"/>
      <c r="Z257" s="649"/>
    </row>
    <row r="258" spans="1:26" ht="14.25" customHeight="1" x14ac:dyDescent="0.2">
      <c r="A258" s="648"/>
      <c r="B258" s="649"/>
      <c r="C258" s="649"/>
      <c r="D258" s="649"/>
      <c r="E258" s="649"/>
      <c r="F258" s="649"/>
      <c r="G258" s="649"/>
      <c r="H258" s="649"/>
      <c r="I258" s="649"/>
      <c r="J258" s="649"/>
      <c r="K258" s="649"/>
      <c r="L258" s="649"/>
      <c r="M258" s="649"/>
      <c r="N258" s="649"/>
      <c r="O258" s="649"/>
      <c r="P258" s="649"/>
      <c r="Q258" s="649"/>
      <c r="R258" s="649"/>
      <c r="S258" s="649"/>
      <c r="T258" s="649"/>
      <c r="U258" s="649"/>
      <c r="V258" s="649"/>
      <c r="W258" s="649"/>
      <c r="X258" s="649"/>
      <c r="Y258" s="649"/>
      <c r="Z258" s="649"/>
    </row>
    <row r="259" spans="1:26" ht="14.25" customHeight="1" x14ac:dyDescent="0.2">
      <c r="A259" s="648"/>
      <c r="B259" s="649"/>
      <c r="C259" s="649"/>
      <c r="D259" s="649"/>
      <c r="E259" s="649"/>
      <c r="F259" s="649"/>
      <c r="G259" s="649"/>
      <c r="H259" s="649"/>
      <c r="I259" s="649"/>
      <c r="J259" s="649"/>
      <c r="K259" s="649"/>
      <c r="L259" s="649"/>
      <c r="M259" s="649"/>
      <c r="N259" s="649"/>
      <c r="O259" s="649"/>
      <c r="P259" s="649"/>
      <c r="Q259" s="649"/>
      <c r="R259" s="649"/>
      <c r="S259" s="649"/>
      <c r="T259" s="649"/>
      <c r="U259" s="649"/>
      <c r="V259" s="649"/>
      <c r="W259" s="649"/>
      <c r="X259" s="649"/>
      <c r="Y259" s="649"/>
      <c r="Z259" s="649"/>
    </row>
    <row r="260" spans="1:26" ht="14.25" customHeight="1" x14ac:dyDescent="0.2">
      <c r="A260" s="648"/>
      <c r="B260" s="649"/>
      <c r="C260" s="649"/>
      <c r="D260" s="649"/>
      <c r="E260" s="649"/>
      <c r="F260" s="649"/>
      <c r="G260" s="649"/>
      <c r="H260" s="649"/>
      <c r="I260" s="649"/>
      <c r="J260" s="649"/>
      <c r="K260" s="649"/>
      <c r="L260" s="649"/>
      <c r="M260" s="649"/>
      <c r="N260" s="649"/>
      <c r="O260" s="649"/>
      <c r="P260" s="649"/>
      <c r="Q260" s="649"/>
      <c r="R260" s="649"/>
      <c r="S260" s="649"/>
      <c r="T260" s="649"/>
      <c r="U260" s="649"/>
      <c r="V260" s="649"/>
      <c r="W260" s="649"/>
      <c r="X260" s="649"/>
      <c r="Y260" s="649"/>
      <c r="Z260" s="649"/>
    </row>
    <row r="261" spans="1:26" ht="14.25" customHeight="1" x14ac:dyDescent="0.2">
      <c r="A261" s="648"/>
      <c r="B261" s="649"/>
      <c r="C261" s="649"/>
      <c r="D261" s="649"/>
      <c r="E261" s="649"/>
      <c r="F261" s="649"/>
      <c r="G261" s="649"/>
      <c r="H261" s="649"/>
      <c r="I261" s="649"/>
      <c r="J261" s="649"/>
      <c r="K261" s="649"/>
      <c r="L261" s="649"/>
      <c r="M261" s="649"/>
      <c r="N261" s="649"/>
      <c r="O261" s="649"/>
      <c r="P261" s="649"/>
      <c r="Q261" s="649"/>
      <c r="R261" s="649"/>
      <c r="S261" s="649"/>
      <c r="T261" s="649"/>
      <c r="U261" s="649"/>
      <c r="V261" s="649"/>
      <c r="W261" s="649"/>
      <c r="X261" s="649"/>
      <c r="Y261" s="649"/>
      <c r="Z261" s="649"/>
    </row>
    <row r="262" spans="1:26" ht="14.25" customHeight="1" x14ac:dyDescent="0.2">
      <c r="A262" s="648"/>
      <c r="B262" s="649"/>
      <c r="C262" s="649"/>
      <c r="D262" s="649"/>
      <c r="E262" s="649"/>
      <c r="F262" s="649"/>
      <c r="G262" s="649"/>
      <c r="H262" s="649"/>
      <c r="I262" s="649"/>
      <c r="J262" s="649"/>
      <c r="K262" s="649"/>
      <c r="L262" s="649"/>
      <c r="M262" s="649"/>
      <c r="N262" s="649"/>
      <c r="O262" s="649"/>
      <c r="P262" s="649"/>
      <c r="Q262" s="649"/>
      <c r="R262" s="649"/>
      <c r="S262" s="649"/>
      <c r="T262" s="649"/>
      <c r="U262" s="649"/>
      <c r="V262" s="649"/>
      <c r="W262" s="649"/>
      <c r="X262" s="649"/>
      <c r="Y262" s="649"/>
      <c r="Z262" s="649"/>
    </row>
    <row r="263" spans="1:26" ht="14.25" customHeight="1" x14ac:dyDescent="0.2">
      <c r="A263" s="648"/>
      <c r="B263" s="649"/>
      <c r="C263" s="649"/>
      <c r="D263" s="649"/>
      <c r="E263" s="649"/>
      <c r="F263" s="649"/>
      <c r="G263" s="649"/>
      <c r="H263" s="649"/>
      <c r="I263" s="649"/>
      <c r="J263" s="649"/>
      <c r="K263" s="649"/>
      <c r="L263" s="649"/>
      <c r="M263" s="649"/>
      <c r="N263" s="649"/>
      <c r="O263" s="649"/>
      <c r="P263" s="649"/>
      <c r="Q263" s="649"/>
      <c r="R263" s="649"/>
      <c r="S263" s="649"/>
      <c r="T263" s="649"/>
      <c r="U263" s="649"/>
      <c r="V263" s="649"/>
      <c r="W263" s="649"/>
      <c r="X263" s="649"/>
      <c r="Y263" s="649"/>
      <c r="Z263" s="649"/>
    </row>
    <row r="264" spans="1:26" ht="14.25" customHeight="1" x14ac:dyDescent="0.2">
      <c r="A264" s="648"/>
      <c r="B264" s="649"/>
      <c r="C264" s="649"/>
      <c r="D264" s="649"/>
      <c r="E264" s="649"/>
      <c r="F264" s="649"/>
      <c r="G264" s="649"/>
      <c r="H264" s="649"/>
      <c r="I264" s="649"/>
      <c r="J264" s="649"/>
      <c r="K264" s="649"/>
      <c r="L264" s="649"/>
      <c r="M264" s="649"/>
      <c r="N264" s="649"/>
      <c r="O264" s="649"/>
      <c r="P264" s="649"/>
      <c r="Q264" s="649"/>
      <c r="R264" s="649"/>
      <c r="S264" s="649"/>
      <c r="T264" s="649"/>
      <c r="U264" s="649"/>
      <c r="V264" s="649"/>
      <c r="W264" s="649"/>
      <c r="X264" s="649"/>
      <c r="Y264" s="649"/>
      <c r="Z264" s="649"/>
    </row>
    <row r="265" spans="1:26" ht="14.25" customHeight="1" x14ac:dyDescent="0.2">
      <c r="A265" s="648"/>
      <c r="B265" s="649"/>
      <c r="C265" s="649"/>
      <c r="D265" s="649"/>
      <c r="E265" s="649"/>
      <c r="F265" s="649"/>
      <c r="G265" s="649"/>
      <c r="H265" s="649"/>
      <c r="I265" s="649"/>
      <c r="J265" s="649"/>
      <c r="K265" s="649"/>
      <c r="L265" s="649"/>
      <c r="M265" s="649"/>
      <c r="N265" s="649"/>
      <c r="O265" s="649"/>
      <c r="P265" s="649"/>
      <c r="Q265" s="649"/>
      <c r="R265" s="649"/>
      <c r="S265" s="649"/>
      <c r="T265" s="649"/>
      <c r="U265" s="649"/>
      <c r="V265" s="649"/>
      <c r="W265" s="649"/>
      <c r="X265" s="649"/>
      <c r="Y265" s="649"/>
      <c r="Z265" s="649"/>
    </row>
    <row r="266" spans="1:26" ht="14.25" customHeight="1" x14ac:dyDescent="0.2">
      <c r="A266" s="648"/>
      <c r="B266" s="649"/>
      <c r="C266" s="649"/>
      <c r="D266" s="649"/>
      <c r="E266" s="649"/>
      <c r="F266" s="649"/>
      <c r="G266" s="649"/>
      <c r="H266" s="649"/>
      <c r="I266" s="649"/>
      <c r="J266" s="649"/>
      <c r="K266" s="649"/>
      <c r="L266" s="649"/>
      <c r="M266" s="649"/>
      <c r="N266" s="649"/>
      <c r="O266" s="649"/>
      <c r="P266" s="649"/>
      <c r="Q266" s="649"/>
      <c r="R266" s="649"/>
      <c r="S266" s="649"/>
      <c r="T266" s="649"/>
      <c r="U266" s="649"/>
      <c r="V266" s="649"/>
      <c r="W266" s="649"/>
      <c r="X266" s="649"/>
      <c r="Y266" s="649"/>
      <c r="Z266" s="649"/>
    </row>
    <row r="267" spans="1:26" ht="14.25" customHeight="1" x14ac:dyDescent="0.2">
      <c r="A267" s="648"/>
      <c r="B267" s="649"/>
      <c r="C267" s="649"/>
      <c r="D267" s="649"/>
      <c r="E267" s="649"/>
      <c r="F267" s="649"/>
      <c r="G267" s="649"/>
      <c r="H267" s="649"/>
      <c r="I267" s="649"/>
      <c r="J267" s="649"/>
      <c r="K267" s="649"/>
      <c r="L267" s="649"/>
      <c r="M267" s="649"/>
      <c r="N267" s="649"/>
      <c r="O267" s="649"/>
      <c r="P267" s="649"/>
      <c r="Q267" s="649"/>
      <c r="R267" s="649"/>
      <c r="S267" s="649"/>
      <c r="T267" s="649"/>
      <c r="U267" s="649"/>
      <c r="V267" s="649"/>
      <c r="W267" s="649"/>
      <c r="X267" s="649"/>
      <c r="Y267" s="649"/>
      <c r="Z267" s="649"/>
    </row>
    <row r="268" spans="1:26" ht="14.25" customHeight="1" x14ac:dyDescent="0.2">
      <c r="A268" s="648"/>
      <c r="B268" s="649"/>
      <c r="C268" s="649"/>
      <c r="D268" s="649"/>
      <c r="E268" s="649"/>
      <c r="F268" s="649"/>
      <c r="G268" s="649"/>
      <c r="H268" s="649"/>
      <c r="I268" s="649"/>
      <c r="J268" s="649"/>
      <c r="K268" s="649"/>
      <c r="L268" s="649"/>
      <c r="M268" s="649"/>
      <c r="N268" s="649"/>
      <c r="O268" s="649"/>
      <c r="P268" s="649"/>
      <c r="Q268" s="649"/>
      <c r="R268" s="649"/>
      <c r="S268" s="649"/>
      <c r="T268" s="649"/>
      <c r="U268" s="649"/>
      <c r="V268" s="649"/>
      <c r="W268" s="649"/>
      <c r="X268" s="649"/>
      <c r="Y268" s="649"/>
      <c r="Z268" s="649"/>
    </row>
    <row r="269" spans="1:26" ht="14.25" customHeight="1" x14ac:dyDescent="0.2">
      <c r="A269" s="648"/>
      <c r="B269" s="649"/>
      <c r="C269" s="649"/>
      <c r="D269" s="649"/>
      <c r="E269" s="649"/>
      <c r="F269" s="649"/>
      <c r="G269" s="649"/>
      <c r="H269" s="649"/>
      <c r="I269" s="649"/>
      <c r="J269" s="649"/>
      <c r="K269" s="649"/>
      <c r="L269" s="649"/>
      <c r="M269" s="649"/>
      <c r="N269" s="649"/>
      <c r="O269" s="649"/>
      <c r="P269" s="649"/>
      <c r="Q269" s="649"/>
      <c r="R269" s="649"/>
      <c r="S269" s="649"/>
      <c r="T269" s="649"/>
      <c r="U269" s="649"/>
      <c r="V269" s="649"/>
      <c r="W269" s="649"/>
      <c r="X269" s="649"/>
      <c r="Y269" s="649"/>
      <c r="Z269" s="649"/>
    </row>
    <row r="270" spans="1:26" ht="14.25" customHeight="1" x14ac:dyDescent="0.2">
      <c r="A270" s="648"/>
      <c r="B270" s="649"/>
      <c r="C270" s="649"/>
      <c r="D270" s="649"/>
      <c r="E270" s="649"/>
      <c r="F270" s="649"/>
      <c r="G270" s="649"/>
      <c r="H270" s="649"/>
      <c r="I270" s="649"/>
      <c r="J270" s="649"/>
      <c r="K270" s="649"/>
      <c r="L270" s="649"/>
      <c r="M270" s="649"/>
      <c r="N270" s="649"/>
      <c r="O270" s="649"/>
      <c r="P270" s="649"/>
      <c r="Q270" s="649"/>
      <c r="R270" s="649"/>
      <c r="S270" s="649"/>
      <c r="T270" s="649"/>
      <c r="U270" s="649"/>
      <c r="V270" s="649"/>
      <c r="W270" s="649"/>
      <c r="X270" s="649"/>
      <c r="Y270" s="649"/>
      <c r="Z270" s="649"/>
    </row>
    <row r="271" spans="1:26" ht="14.25" customHeight="1" x14ac:dyDescent="0.2">
      <c r="A271" s="648"/>
      <c r="B271" s="649"/>
      <c r="C271" s="649"/>
      <c r="D271" s="649"/>
      <c r="E271" s="649"/>
      <c r="F271" s="649"/>
      <c r="G271" s="649"/>
      <c r="H271" s="649"/>
      <c r="I271" s="649"/>
      <c r="J271" s="649"/>
      <c r="K271" s="649"/>
      <c r="L271" s="649"/>
      <c r="M271" s="649"/>
      <c r="N271" s="649"/>
      <c r="O271" s="649"/>
      <c r="P271" s="649"/>
      <c r="Q271" s="649"/>
      <c r="R271" s="649"/>
      <c r="S271" s="649"/>
      <c r="T271" s="649"/>
      <c r="U271" s="649"/>
      <c r="V271" s="649"/>
      <c r="W271" s="649"/>
      <c r="X271" s="649"/>
      <c r="Y271" s="649"/>
      <c r="Z271" s="649"/>
    </row>
    <row r="272" spans="1:26" ht="14.25" customHeight="1" x14ac:dyDescent="0.2">
      <c r="A272" s="648"/>
      <c r="B272" s="649"/>
      <c r="C272" s="649"/>
      <c r="D272" s="649"/>
      <c r="E272" s="649"/>
      <c r="F272" s="649"/>
      <c r="G272" s="649"/>
      <c r="H272" s="649"/>
      <c r="I272" s="649"/>
      <c r="J272" s="649"/>
      <c r="K272" s="649"/>
      <c r="L272" s="649"/>
      <c r="M272" s="649"/>
      <c r="N272" s="649"/>
      <c r="O272" s="649"/>
      <c r="P272" s="649"/>
      <c r="Q272" s="649"/>
      <c r="R272" s="649"/>
      <c r="S272" s="649"/>
      <c r="T272" s="649"/>
      <c r="U272" s="649"/>
      <c r="V272" s="649"/>
      <c r="W272" s="649"/>
      <c r="X272" s="649"/>
      <c r="Y272" s="649"/>
      <c r="Z272" s="649"/>
    </row>
    <row r="273" spans="1:26" ht="14.25" customHeight="1" x14ac:dyDescent="0.2">
      <c r="A273" s="648"/>
      <c r="B273" s="649"/>
      <c r="C273" s="649"/>
      <c r="D273" s="649"/>
      <c r="E273" s="649"/>
      <c r="F273" s="649"/>
      <c r="G273" s="649"/>
      <c r="H273" s="649"/>
      <c r="I273" s="649"/>
      <c r="J273" s="649"/>
      <c r="K273" s="649"/>
      <c r="L273" s="649"/>
      <c r="M273" s="649"/>
      <c r="N273" s="649"/>
      <c r="O273" s="649"/>
      <c r="P273" s="649"/>
      <c r="Q273" s="649"/>
      <c r="R273" s="649"/>
      <c r="S273" s="649"/>
      <c r="T273" s="649"/>
      <c r="U273" s="649"/>
      <c r="V273" s="649"/>
      <c r="W273" s="649"/>
      <c r="X273" s="649"/>
      <c r="Y273" s="649"/>
      <c r="Z273" s="649"/>
    </row>
    <row r="274" spans="1:26" ht="14.25" customHeight="1" x14ac:dyDescent="0.2">
      <c r="A274" s="648"/>
      <c r="B274" s="649"/>
      <c r="C274" s="649"/>
      <c r="D274" s="649"/>
      <c r="E274" s="649"/>
      <c r="F274" s="649"/>
      <c r="G274" s="649"/>
      <c r="H274" s="649"/>
      <c r="I274" s="649"/>
      <c r="J274" s="649"/>
      <c r="K274" s="649"/>
      <c r="L274" s="649"/>
      <c r="M274" s="649"/>
      <c r="N274" s="649"/>
      <c r="O274" s="649"/>
      <c r="P274" s="649"/>
      <c r="Q274" s="649"/>
      <c r="R274" s="649"/>
      <c r="S274" s="649"/>
      <c r="T274" s="649"/>
      <c r="U274" s="649"/>
      <c r="V274" s="649"/>
      <c r="W274" s="649"/>
      <c r="X274" s="649"/>
      <c r="Y274" s="649"/>
      <c r="Z274" s="649"/>
    </row>
    <row r="275" spans="1:26" ht="14.25" customHeight="1" x14ac:dyDescent="0.2">
      <c r="A275" s="648"/>
      <c r="B275" s="649"/>
      <c r="C275" s="649"/>
      <c r="D275" s="649"/>
      <c r="E275" s="649"/>
      <c r="F275" s="649"/>
      <c r="G275" s="649"/>
      <c r="H275" s="649"/>
      <c r="I275" s="649"/>
      <c r="J275" s="649"/>
      <c r="K275" s="649"/>
      <c r="L275" s="649"/>
      <c r="M275" s="649"/>
      <c r="N275" s="649"/>
      <c r="O275" s="649"/>
      <c r="P275" s="649"/>
      <c r="Q275" s="649"/>
      <c r="R275" s="649"/>
      <c r="S275" s="649"/>
      <c r="T275" s="649"/>
      <c r="U275" s="649"/>
      <c r="V275" s="649"/>
      <c r="W275" s="649"/>
      <c r="X275" s="649"/>
      <c r="Y275" s="649"/>
      <c r="Z275" s="649"/>
    </row>
    <row r="276" spans="1:26" ht="14.25" customHeight="1" x14ac:dyDescent="0.2">
      <c r="A276" s="648"/>
      <c r="B276" s="649"/>
      <c r="C276" s="649"/>
      <c r="D276" s="649"/>
      <c r="E276" s="649"/>
      <c r="F276" s="649"/>
      <c r="G276" s="649"/>
      <c r="H276" s="649"/>
      <c r="I276" s="649"/>
      <c r="J276" s="649"/>
      <c r="K276" s="649"/>
      <c r="L276" s="649"/>
      <c r="M276" s="649"/>
      <c r="N276" s="649"/>
      <c r="O276" s="649"/>
      <c r="P276" s="649"/>
      <c r="Q276" s="649"/>
      <c r="R276" s="649"/>
      <c r="S276" s="649"/>
      <c r="T276" s="649"/>
      <c r="U276" s="649"/>
      <c r="V276" s="649"/>
      <c r="W276" s="649"/>
      <c r="X276" s="649"/>
      <c r="Y276" s="649"/>
      <c r="Z276" s="649"/>
    </row>
    <row r="277" spans="1:26" ht="14.25" customHeight="1" x14ac:dyDescent="0.2">
      <c r="A277" s="648"/>
      <c r="B277" s="649"/>
      <c r="C277" s="649"/>
      <c r="D277" s="649"/>
      <c r="E277" s="649"/>
      <c r="F277" s="649"/>
      <c r="G277" s="649"/>
      <c r="H277" s="649"/>
      <c r="I277" s="649"/>
      <c r="J277" s="649"/>
      <c r="K277" s="649"/>
      <c r="L277" s="649"/>
      <c r="M277" s="649"/>
      <c r="N277" s="649"/>
      <c r="O277" s="649"/>
      <c r="P277" s="649"/>
      <c r="Q277" s="649"/>
      <c r="R277" s="649"/>
      <c r="S277" s="649"/>
      <c r="T277" s="649"/>
      <c r="U277" s="649"/>
      <c r="V277" s="649"/>
      <c r="W277" s="649"/>
      <c r="X277" s="649"/>
      <c r="Y277" s="649"/>
      <c r="Z277" s="649"/>
    </row>
    <row r="278" spans="1:26" ht="14.25" customHeight="1" x14ac:dyDescent="0.2">
      <c r="A278" s="648"/>
      <c r="B278" s="649"/>
      <c r="C278" s="649"/>
      <c r="D278" s="649"/>
      <c r="E278" s="649"/>
      <c r="F278" s="649"/>
      <c r="G278" s="649"/>
      <c r="H278" s="649"/>
      <c r="I278" s="649"/>
      <c r="J278" s="649"/>
      <c r="K278" s="649"/>
      <c r="L278" s="649"/>
      <c r="M278" s="649"/>
      <c r="N278" s="649"/>
      <c r="O278" s="649"/>
      <c r="P278" s="649"/>
      <c r="Q278" s="649"/>
      <c r="R278" s="649"/>
      <c r="S278" s="649"/>
      <c r="T278" s="649"/>
      <c r="U278" s="649"/>
      <c r="V278" s="649"/>
      <c r="W278" s="649"/>
      <c r="X278" s="649"/>
      <c r="Y278" s="649"/>
      <c r="Z278" s="649"/>
    </row>
    <row r="279" spans="1:26" ht="14.25" customHeight="1" x14ac:dyDescent="0.2">
      <c r="A279" s="648"/>
      <c r="B279" s="649"/>
      <c r="C279" s="649"/>
      <c r="D279" s="649"/>
      <c r="E279" s="649"/>
      <c r="F279" s="649"/>
      <c r="G279" s="649"/>
      <c r="H279" s="649"/>
      <c r="I279" s="649"/>
      <c r="J279" s="649"/>
      <c r="K279" s="649"/>
      <c r="L279" s="649"/>
      <c r="M279" s="649"/>
      <c r="N279" s="649"/>
      <c r="O279" s="649"/>
      <c r="P279" s="649"/>
      <c r="Q279" s="649"/>
      <c r="R279" s="649"/>
      <c r="S279" s="649"/>
      <c r="T279" s="649"/>
      <c r="U279" s="649"/>
      <c r="V279" s="649"/>
      <c r="W279" s="649"/>
      <c r="X279" s="649"/>
      <c r="Y279" s="649"/>
      <c r="Z279" s="649"/>
    </row>
    <row r="280" spans="1:26" ht="14.25" customHeight="1" x14ac:dyDescent="0.2">
      <c r="A280" s="648"/>
      <c r="B280" s="649"/>
      <c r="C280" s="649"/>
      <c r="D280" s="649"/>
      <c r="E280" s="649"/>
      <c r="F280" s="649"/>
      <c r="G280" s="649"/>
      <c r="H280" s="649"/>
      <c r="I280" s="649"/>
      <c r="J280" s="649"/>
      <c r="K280" s="649"/>
      <c r="L280" s="649"/>
      <c r="M280" s="649"/>
      <c r="N280" s="649"/>
      <c r="O280" s="649"/>
      <c r="P280" s="649"/>
      <c r="Q280" s="649"/>
      <c r="R280" s="649"/>
      <c r="S280" s="649"/>
      <c r="T280" s="649"/>
      <c r="U280" s="649"/>
      <c r="V280" s="649"/>
      <c r="W280" s="649"/>
      <c r="X280" s="649"/>
      <c r="Y280" s="649"/>
      <c r="Z280" s="649"/>
    </row>
    <row r="281" spans="1:26" ht="14.25" customHeight="1" x14ac:dyDescent="0.2">
      <c r="A281" s="648"/>
      <c r="B281" s="649"/>
      <c r="C281" s="649"/>
      <c r="D281" s="649"/>
      <c r="E281" s="649"/>
      <c r="F281" s="649"/>
      <c r="G281" s="649"/>
      <c r="H281" s="649"/>
      <c r="I281" s="649"/>
      <c r="J281" s="649"/>
      <c r="K281" s="649"/>
      <c r="L281" s="649"/>
      <c r="M281" s="649"/>
      <c r="N281" s="649"/>
      <c r="O281" s="649"/>
      <c r="P281" s="649"/>
      <c r="Q281" s="649"/>
      <c r="R281" s="649"/>
      <c r="S281" s="649"/>
      <c r="T281" s="649"/>
      <c r="U281" s="649"/>
      <c r="V281" s="649"/>
      <c r="W281" s="649"/>
      <c r="X281" s="649"/>
      <c r="Y281" s="649"/>
      <c r="Z281" s="649"/>
    </row>
    <row r="282" spans="1:26" ht="14.25" customHeight="1" x14ac:dyDescent="0.2">
      <c r="A282" s="648"/>
      <c r="B282" s="649"/>
      <c r="C282" s="649"/>
      <c r="D282" s="649"/>
      <c r="E282" s="649"/>
      <c r="F282" s="649"/>
      <c r="G282" s="649"/>
      <c r="H282" s="649"/>
      <c r="I282" s="649"/>
      <c r="J282" s="649"/>
      <c r="K282" s="649"/>
      <c r="L282" s="649"/>
      <c r="M282" s="649"/>
      <c r="N282" s="649"/>
      <c r="O282" s="649"/>
      <c r="P282" s="649"/>
      <c r="Q282" s="649"/>
      <c r="R282" s="649"/>
      <c r="S282" s="649"/>
      <c r="T282" s="649"/>
      <c r="U282" s="649"/>
      <c r="V282" s="649"/>
      <c r="W282" s="649"/>
      <c r="X282" s="649"/>
      <c r="Y282" s="649"/>
      <c r="Z282" s="649"/>
    </row>
    <row r="283" spans="1:26" ht="14.25" customHeight="1" x14ac:dyDescent="0.2">
      <c r="A283" s="648"/>
      <c r="B283" s="649"/>
      <c r="C283" s="649"/>
      <c r="D283" s="649"/>
      <c r="E283" s="649"/>
      <c r="F283" s="649"/>
      <c r="G283" s="649"/>
      <c r="H283" s="649"/>
      <c r="I283" s="649"/>
      <c r="J283" s="649"/>
      <c r="K283" s="649"/>
      <c r="L283" s="649"/>
      <c r="M283" s="649"/>
      <c r="N283" s="649"/>
      <c r="O283" s="649"/>
      <c r="P283" s="649"/>
      <c r="Q283" s="649"/>
      <c r="R283" s="649"/>
      <c r="S283" s="649"/>
      <c r="T283" s="649"/>
      <c r="U283" s="649"/>
      <c r="V283" s="649"/>
      <c r="W283" s="649"/>
      <c r="X283" s="649"/>
      <c r="Y283" s="649"/>
      <c r="Z283" s="649"/>
    </row>
    <row r="284" spans="1:26" ht="14.25" customHeight="1" x14ac:dyDescent="0.2">
      <c r="A284" s="648"/>
      <c r="B284" s="649"/>
      <c r="C284" s="649"/>
      <c r="D284" s="649"/>
      <c r="E284" s="649"/>
      <c r="F284" s="649"/>
      <c r="G284" s="649"/>
      <c r="H284" s="649"/>
      <c r="I284" s="649"/>
      <c r="J284" s="649"/>
      <c r="K284" s="649"/>
      <c r="L284" s="649"/>
      <c r="M284" s="649"/>
      <c r="N284" s="649"/>
      <c r="O284" s="649"/>
      <c r="P284" s="649"/>
      <c r="Q284" s="649"/>
      <c r="R284" s="649"/>
      <c r="S284" s="649"/>
      <c r="T284" s="649"/>
      <c r="U284" s="649"/>
      <c r="V284" s="649"/>
      <c r="W284" s="649"/>
      <c r="X284" s="649"/>
      <c r="Y284" s="649"/>
      <c r="Z284" s="649"/>
    </row>
    <row r="285" spans="1:26" ht="14.25" customHeight="1" x14ac:dyDescent="0.2">
      <c r="A285" s="648"/>
      <c r="B285" s="649"/>
      <c r="C285" s="649"/>
      <c r="D285" s="649"/>
      <c r="E285" s="649"/>
      <c r="F285" s="649"/>
      <c r="G285" s="649"/>
      <c r="H285" s="649"/>
      <c r="I285" s="649"/>
      <c r="J285" s="649"/>
      <c r="K285" s="649"/>
      <c r="L285" s="649"/>
      <c r="M285" s="649"/>
      <c r="N285" s="649"/>
      <c r="O285" s="649"/>
      <c r="P285" s="649"/>
      <c r="Q285" s="649"/>
      <c r="R285" s="649"/>
      <c r="S285" s="649"/>
      <c r="T285" s="649"/>
      <c r="U285" s="649"/>
      <c r="V285" s="649"/>
      <c r="W285" s="649"/>
      <c r="X285" s="649"/>
      <c r="Y285" s="649"/>
      <c r="Z285" s="649"/>
    </row>
    <row r="286" spans="1:26" ht="14.25" customHeight="1" x14ac:dyDescent="0.2">
      <c r="A286" s="648"/>
      <c r="B286" s="649"/>
      <c r="C286" s="649"/>
      <c r="D286" s="649"/>
      <c r="E286" s="649"/>
      <c r="F286" s="649"/>
      <c r="G286" s="649"/>
      <c r="H286" s="649"/>
      <c r="I286" s="649"/>
      <c r="J286" s="649"/>
      <c r="K286" s="649"/>
      <c r="L286" s="649"/>
      <c r="M286" s="649"/>
      <c r="N286" s="649"/>
      <c r="O286" s="649"/>
      <c r="P286" s="649"/>
      <c r="Q286" s="649"/>
      <c r="R286" s="649"/>
      <c r="S286" s="649"/>
      <c r="T286" s="649"/>
      <c r="U286" s="649"/>
      <c r="V286" s="649"/>
      <c r="W286" s="649"/>
      <c r="X286" s="649"/>
      <c r="Y286" s="649"/>
      <c r="Z286" s="649"/>
    </row>
    <row r="287" spans="1:26" ht="14.25" customHeight="1" x14ac:dyDescent="0.2">
      <c r="A287" s="648"/>
      <c r="B287" s="649"/>
      <c r="C287" s="649"/>
      <c r="D287" s="649"/>
      <c r="E287" s="649"/>
      <c r="F287" s="649"/>
      <c r="G287" s="649"/>
      <c r="H287" s="649"/>
      <c r="I287" s="649"/>
      <c r="J287" s="649"/>
      <c r="K287" s="649"/>
      <c r="L287" s="649"/>
      <c r="M287" s="649"/>
      <c r="N287" s="649"/>
      <c r="O287" s="649"/>
      <c r="P287" s="649"/>
      <c r="Q287" s="649"/>
      <c r="R287" s="649"/>
      <c r="S287" s="649"/>
      <c r="T287" s="649"/>
      <c r="U287" s="649"/>
      <c r="V287" s="649"/>
      <c r="W287" s="649"/>
      <c r="X287" s="649"/>
      <c r="Y287" s="649"/>
      <c r="Z287" s="649"/>
    </row>
    <row r="288" spans="1:26" ht="14.25" customHeight="1" x14ac:dyDescent="0.2">
      <c r="A288" s="648"/>
      <c r="B288" s="649"/>
      <c r="C288" s="649"/>
      <c r="D288" s="649"/>
      <c r="E288" s="649"/>
      <c r="F288" s="649"/>
      <c r="G288" s="649"/>
      <c r="H288" s="649"/>
      <c r="I288" s="649"/>
      <c r="J288" s="649"/>
      <c r="K288" s="649"/>
      <c r="L288" s="649"/>
      <c r="M288" s="649"/>
      <c r="N288" s="649"/>
      <c r="O288" s="649"/>
      <c r="P288" s="649"/>
      <c r="Q288" s="649"/>
      <c r="R288" s="649"/>
      <c r="S288" s="649"/>
      <c r="T288" s="649"/>
      <c r="U288" s="649"/>
      <c r="V288" s="649"/>
      <c r="W288" s="649"/>
      <c r="X288" s="649"/>
      <c r="Y288" s="649"/>
      <c r="Z288" s="649"/>
    </row>
    <row r="289" spans="1:26" ht="14.25" customHeight="1" x14ac:dyDescent="0.2">
      <c r="A289" s="648"/>
      <c r="B289" s="649"/>
      <c r="C289" s="649"/>
      <c r="D289" s="649"/>
      <c r="E289" s="649"/>
      <c r="F289" s="649"/>
      <c r="G289" s="649"/>
      <c r="H289" s="649"/>
      <c r="I289" s="649"/>
      <c r="J289" s="649"/>
      <c r="K289" s="649"/>
      <c r="L289" s="649"/>
      <c r="M289" s="649"/>
      <c r="N289" s="649"/>
      <c r="O289" s="649"/>
      <c r="P289" s="649"/>
      <c r="Q289" s="649"/>
      <c r="R289" s="649"/>
      <c r="S289" s="649"/>
      <c r="T289" s="649"/>
      <c r="U289" s="649"/>
      <c r="V289" s="649"/>
      <c r="W289" s="649"/>
      <c r="X289" s="649"/>
      <c r="Y289" s="649"/>
      <c r="Z289" s="649"/>
    </row>
    <row r="290" spans="1:26" ht="14.25" customHeight="1" x14ac:dyDescent="0.2">
      <c r="A290" s="648"/>
      <c r="B290" s="649"/>
      <c r="C290" s="649"/>
      <c r="D290" s="649"/>
      <c r="E290" s="649"/>
      <c r="F290" s="649"/>
      <c r="G290" s="649"/>
      <c r="H290" s="649"/>
      <c r="I290" s="649"/>
      <c r="J290" s="649"/>
      <c r="K290" s="649"/>
      <c r="L290" s="649"/>
      <c r="M290" s="649"/>
      <c r="N290" s="649"/>
      <c r="O290" s="649"/>
      <c r="P290" s="649"/>
      <c r="Q290" s="649"/>
      <c r="R290" s="649"/>
      <c r="S290" s="649"/>
      <c r="T290" s="649"/>
      <c r="U290" s="649"/>
      <c r="V290" s="649"/>
      <c r="W290" s="649"/>
      <c r="X290" s="649"/>
      <c r="Y290" s="649"/>
      <c r="Z290" s="649"/>
    </row>
    <row r="291" spans="1:26" ht="14.25" customHeight="1" x14ac:dyDescent="0.2">
      <c r="A291" s="648"/>
      <c r="B291" s="649"/>
      <c r="C291" s="649"/>
      <c r="D291" s="649"/>
      <c r="E291" s="649"/>
      <c r="F291" s="649"/>
      <c r="G291" s="649"/>
      <c r="H291" s="649"/>
      <c r="I291" s="649"/>
      <c r="J291" s="649"/>
      <c r="K291" s="649"/>
      <c r="L291" s="649"/>
      <c r="M291" s="649"/>
      <c r="N291" s="649"/>
      <c r="O291" s="649"/>
      <c r="P291" s="649"/>
      <c r="Q291" s="649"/>
      <c r="R291" s="649"/>
      <c r="S291" s="649"/>
      <c r="T291" s="649"/>
      <c r="U291" s="649"/>
      <c r="V291" s="649"/>
      <c r="W291" s="649"/>
      <c r="X291" s="649"/>
      <c r="Y291" s="649"/>
      <c r="Z291" s="649"/>
    </row>
    <row r="292" spans="1:26" ht="14.25" customHeight="1" x14ac:dyDescent="0.2">
      <c r="A292" s="648"/>
      <c r="B292" s="649"/>
      <c r="C292" s="649"/>
      <c r="D292" s="649"/>
      <c r="E292" s="649"/>
      <c r="F292" s="649"/>
      <c r="G292" s="649"/>
      <c r="H292" s="649"/>
      <c r="I292" s="649"/>
      <c r="J292" s="649"/>
      <c r="K292" s="649"/>
      <c r="L292" s="649"/>
      <c r="M292" s="649"/>
      <c r="N292" s="649"/>
      <c r="O292" s="649"/>
      <c r="P292" s="649"/>
      <c r="Q292" s="649"/>
      <c r="R292" s="649"/>
      <c r="S292" s="649"/>
      <c r="T292" s="649"/>
      <c r="U292" s="649"/>
      <c r="V292" s="649"/>
      <c r="W292" s="649"/>
      <c r="X292" s="649"/>
      <c r="Y292" s="649"/>
      <c r="Z292" s="649"/>
    </row>
    <row r="293" spans="1:26" ht="14.25" customHeight="1" x14ac:dyDescent="0.2">
      <c r="A293" s="648"/>
      <c r="B293" s="649"/>
      <c r="C293" s="649"/>
      <c r="D293" s="649"/>
      <c r="E293" s="649"/>
      <c r="F293" s="649"/>
      <c r="G293" s="649"/>
      <c r="H293" s="649"/>
      <c r="I293" s="649"/>
      <c r="J293" s="649"/>
      <c r="K293" s="649"/>
      <c r="L293" s="649"/>
      <c r="M293" s="649"/>
      <c r="N293" s="649"/>
      <c r="O293" s="649"/>
      <c r="P293" s="649"/>
      <c r="Q293" s="649"/>
      <c r="R293" s="649"/>
      <c r="S293" s="649"/>
      <c r="T293" s="649"/>
      <c r="U293" s="649"/>
      <c r="V293" s="649"/>
      <c r="W293" s="649"/>
      <c r="X293" s="649"/>
      <c r="Y293" s="649"/>
      <c r="Z293" s="649"/>
    </row>
    <row r="294" spans="1:26" ht="14.25" customHeight="1" x14ac:dyDescent="0.2">
      <c r="A294" s="648"/>
      <c r="B294" s="649"/>
      <c r="C294" s="649"/>
      <c r="D294" s="649"/>
      <c r="E294" s="649"/>
      <c r="F294" s="649"/>
      <c r="G294" s="649"/>
      <c r="H294" s="649"/>
      <c r="I294" s="649"/>
      <c r="J294" s="649"/>
      <c r="K294" s="649"/>
      <c r="L294" s="649"/>
      <c r="M294" s="649"/>
      <c r="N294" s="649"/>
      <c r="O294" s="649"/>
      <c r="P294" s="649"/>
      <c r="Q294" s="649"/>
      <c r="R294" s="649"/>
      <c r="S294" s="649"/>
      <c r="T294" s="649"/>
      <c r="U294" s="649"/>
      <c r="V294" s="649"/>
      <c r="W294" s="649"/>
      <c r="X294" s="649"/>
      <c r="Y294" s="649"/>
      <c r="Z294" s="649"/>
    </row>
    <row r="295" spans="1:26" ht="14.25" customHeight="1" x14ac:dyDescent="0.2">
      <c r="A295" s="648"/>
      <c r="B295" s="649"/>
      <c r="C295" s="649"/>
      <c r="D295" s="649"/>
      <c r="E295" s="649"/>
      <c r="F295" s="649"/>
      <c r="G295" s="649"/>
      <c r="H295" s="649"/>
      <c r="I295" s="649"/>
      <c r="J295" s="649"/>
      <c r="K295" s="649"/>
      <c r="L295" s="649"/>
      <c r="M295" s="649"/>
      <c r="N295" s="649"/>
      <c r="O295" s="649"/>
      <c r="P295" s="649"/>
      <c r="Q295" s="649"/>
      <c r="R295" s="649"/>
      <c r="S295" s="649"/>
      <c r="T295" s="649"/>
      <c r="U295" s="649"/>
      <c r="V295" s="649"/>
      <c r="W295" s="649"/>
      <c r="X295" s="649"/>
      <c r="Y295" s="649"/>
      <c r="Z295" s="649"/>
    </row>
    <row r="296" spans="1:26" ht="14.25" customHeight="1" x14ac:dyDescent="0.2">
      <c r="A296" s="648"/>
      <c r="B296" s="649"/>
      <c r="C296" s="649"/>
      <c r="D296" s="649"/>
      <c r="E296" s="649"/>
      <c r="F296" s="649"/>
      <c r="G296" s="649"/>
      <c r="H296" s="649"/>
      <c r="I296" s="649"/>
      <c r="J296" s="649"/>
      <c r="K296" s="649"/>
      <c r="L296" s="649"/>
      <c r="M296" s="649"/>
      <c r="N296" s="649"/>
      <c r="O296" s="649"/>
      <c r="P296" s="649"/>
      <c r="Q296" s="649"/>
      <c r="R296" s="649"/>
      <c r="S296" s="649"/>
      <c r="T296" s="649"/>
      <c r="U296" s="649"/>
      <c r="V296" s="649"/>
      <c r="W296" s="649"/>
      <c r="X296" s="649"/>
      <c r="Y296" s="649"/>
      <c r="Z296" s="649"/>
    </row>
    <row r="297" spans="1:26" ht="14.25" customHeight="1" x14ac:dyDescent="0.2">
      <c r="A297" s="648"/>
      <c r="B297" s="649"/>
      <c r="C297" s="649"/>
      <c r="D297" s="649"/>
      <c r="E297" s="649"/>
      <c r="F297" s="649"/>
      <c r="G297" s="649"/>
      <c r="H297" s="649"/>
      <c r="I297" s="649"/>
      <c r="J297" s="649"/>
      <c r="K297" s="649"/>
      <c r="L297" s="649"/>
      <c r="M297" s="649"/>
      <c r="N297" s="649"/>
      <c r="O297" s="649"/>
      <c r="P297" s="649"/>
      <c r="Q297" s="649"/>
      <c r="R297" s="649"/>
      <c r="S297" s="649"/>
      <c r="T297" s="649"/>
      <c r="U297" s="649"/>
      <c r="V297" s="649"/>
      <c r="W297" s="649"/>
      <c r="X297" s="649"/>
      <c r="Y297" s="649"/>
      <c r="Z297" s="649"/>
    </row>
    <row r="298" spans="1:26" ht="14.25" customHeight="1" x14ac:dyDescent="0.2">
      <c r="A298" s="648"/>
      <c r="B298" s="649"/>
      <c r="C298" s="649"/>
      <c r="D298" s="649"/>
      <c r="E298" s="649"/>
      <c r="F298" s="649"/>
      <c r="G298" s="649"/>
      <c r="H298" s="649"/>
      <c r="I298" s="649"/>
      <c r="J298" s="649"/>
      <c r="K298" s="649"/>
      <c r="L298" s="649"/>
      <c r="M298" s="649"/>
      <c r="N298" s="649"/>
      <c r="O298" s="649"/>
      <c r="P298" s="649"/>
      <c r="Q298" s="649"/>
      <c r="R298" s="649"/>
      <c r="S298" s="649"/>
      <c r="T298" s="649"/>
      <c r="U298" s="649"/>
      <c r="V298" s="649"/>
      <c r="W298" s="649"/>
      <c r="X298" s="649"/>
      <c r="Y298" s="649"/>
      <c r="Z298" s="649"/>
    </row>
    <row r="299" spans="1:26" ht="14.25" customHeight="1" x14ac:dyDescent="0.2">
      <c r="A299" s="648"/>
      <c r="B299" s="649"/>
      <c r="C299" s="649"/>
      <c r="D299" s="649"/>
      <c r="E299" s="649"/>
      <c r="F299" s="649"/>
      <c r="G299" s="649"/>
      <c r="H299" s="649"/>
      <c r="I299" s="649"/>
      <c r="J299" s="649"/>
      <c r="K299" s="649"/>
      <c r="L299" s="649"/>
      <c r="M299" s="649"/>
      <c r="N299" s="649"/>
      <c r="O299" s="649"/>
      <c r="P299" s="649"/>
      <c r="Q299" s="649"/>
      <c r="R299" s="649"/>
      <c r="S299" s="649"/>
      <c r="T299" s="649"/>
      <c r="U299" s="649"/>
      <c r="V299" s="649"/>
      <c r="W299" s="649"/>
      <c r="X299" s="649"/>
      <c r="Y299" s="649"/>
      <c r="Z299" s="649"/>
    </row>
    <row r="300" spans="1:26" ht="14.25" customHeight="1" x14ac:dyDescent="0.2">
      <c r="A300" s="648"/>
      <c r="B300" s="649"/>
      <c r="C300" s="649"/>
      <c r="D300" s="649"/>
      <c r="E300" s="649"/>
      <c r="F300" s="649"/>
      <c r="G300" s="649"/>
      <c r="H300" s="649"/>
      <c r="I300" s="649"/>
      <c r="J300" s="649"/>
      <c r="K300" s="649"/>
      <c r="L300" s="649"/>
      <c r="M300" s="649"/>
      <c r="N300" s="649"/>
      <c r="O300" s="649"/>
      <c r="P300" s="649"/>
      <c r="Q300" s="649"/>
      <c r="R300" s="649"/>
      <c r="S300" s="649"/>
      <c r="T300" s="649"/>
      <c r="U300" s="649"/>
      <c r="V300" s="649"/>
      <c r="W300" s="649"/>
      <c r="X300" s="649"/>
      <c r="Y300" s="649"/>
      <c r="Z300" s="649"/>
    </row>
    <row r="301" spans="1:26" ht="14.25" customHeight="1" x14ac:dyDescent="0.2">
      <c r="A301" s="648"/>
      <c r="B301" s="649"/>
      <c r="C301" s="649"/>
      <c r="D301" s="649"/>
      <c r="E301" s="649"/>
      <c r="F301" s="649"/>
      <c r="G301" s="649"/>
      <c r="H301" s="649"/>
      <c r="I301" s="649"/>
      <c r="J301" s="649"/>
      <c r="K301" s="649"/>
      <c r="L301" s="649"/>
      <c r="M301" s="649"/>
      <c r="N301" s="649"/>
      <c r="O301" s="649"/>
      <c r="P301" s="649"/>
      <c r="Q301" s="649"/>
      <c r="R301" s="649"/>
      <c r="S301" s="649"/>
      <c r="T301" s="649"/>
      <c r="U301" s="649"/>
      <c r="V301" s="649"/>
      <c r="W301" s="649"/>
      <c r="X301" s="649"/>
      <c r="Y301" s="649"/>
      <c r="Z301" s="649"/>
    </row>
    <row r="302" spans="1:26" ht="14.25" customHeight="1" x14ac:dyDescent="0.2">
      <c r="A302" s="648"/>
      <c r="B302" s="649"/>
      <c r="C302" s="649"/>
      <c r="D302" s="649"/>
      <c r="E302" s="649"/>
      <c r="F302" s="649"/>
      <c r="G302" s="649"/>
      <c r="H302" s="649"/>
      <c r="I302" s="649"/>
      <c r="J302" s="649"/>
      <c r="K302" s="649"/>
      <c r="L302" s="649"/>
      <c r="M302" s="649"/>
      <c r="N302" s="649"/>
      <c r="O302" s="649"/>
      <c r="P302" s="649"/>
      <c r="Q302" s="649"/>
      <c r="R302" s="649"/>
      <c r="S302" s="649"/>
      <c r="T302" s="649"/>
      <c r="U302" s="649"/>
      <c r="V302" s="649"/>
      <c r="W302" s="649"/>
      <c r="X302" s="649"/>
      <c r="Y302" s="649"/>
      <c r="Z302" s="649"/>
    </row>
    <row r="303" spans="1:26" ht="14.25" customHeight="1" x14ac:dyDescent="0.2">
      <c r="A303" s="648"/>
      <c r="B303" s="649"/>
      <c r="C303" s="649"/>
      <c r="D303" s="649"/>
      <c r="E303" s="649"/>
      <c r="F303" s="649"/>
      <c r="G303" s="649"/>
      <c r="H303" s="649"/>
      <c r="I303" s="649"/>
      <c r="J303" s="649"/>
      <c r="K303" s="649"/>
      <c r="L303" s="649"/>
      <c r="M303" s="649"/>
      <c r="N303" s="649"/>
      <c r="O303" s="649"/>
      <c r="P303" s="649"/>
      <c r="Q303" s="649"/>
      <c r="R303" s="649"/>
      <c r="S303" s="649"/>
      <c r="T303" s="649"/>
      <c r="U303" s="649"/>
      <c r="V303" s="649"/>
      <c r="W303" s="649"/>
      <c r="X303" s="649"/>
      <c r="Y303" s="649"/>
      <c r="Z303" s="649"/>
    </row>
    <row r="304" spans="1:26" ht="14.25" customHeight="1" x14ac:dyDescent="0.2">
      <c r="A304" s="648"/>
      <c r="B304" s="649"/>
      <c r="C304" s="649"/>
      <c r="D304" s="649"/>
      <c r="E304" s="649"/>
      <c r="F304" s="649"/>
      <c r="G304" s="649"/>
      <c r="H304" s="649"/>
      <c r="I304" s="649"/>
      <c r="J304" s="649"/>
      <c r="K304" s="649"/>
      <c r="L304" s="649"/>
      <c r="M304" s="649"/>
      <c r="N304" s="649"/>
      <c r="O304" s="649"/>
      <c r="P304" s="649"/>
      <c r="Q304" s="649"/>
      <c r="R304" s="649"/>
      <c r="S304" s="649"/>
      <c r="T304" s="649"/>
      <c r="U304" s="649"/>
      <c r="V304" s="649"/>
      <c r="W304" s="649"/>
      <c r="X304" s="649"/>
      <c r="Y304" s="649"/>
      <c r="Z304" s="649"/>
    </row>
    <row r="305" spans="1:26" ht="14.25" customHeight="1" x14ac:dyDescent="0.2">
      <c r="A305" s="648"/>
      <c r="B305" s="649"/>
      <c r="C305" s="649"/>
      <c r="D305" s="649"/>
      <c r="E305" s="649"/>
      <c r="F305" s="649"/>
      <c r="G305" s="649"/>
      <c r="H305" s="649"/>
      <c r="I305" s="649"/>
      <c r="J305" s="649"/>
      <c r="K305" s="649"/>
      <c r="L305" s="649"/>
      <c r="M305" s="649"/>
      <c r="N305" s="649"/>
      <c r="O305" s="649"/>
      <c r="P305" s="649"/>
      <c r="Q305" s="649"/>
      <c r="R305" s="649"/>
      <c r="S305" s="649"/>
      <c r="T305" s="649"/>
      <c r="U305" s="649"/>
      <c r="V305" s="649"/>
      <c r="W305" s="649"/>
      <c r="X305" s="649"/>
      <c r="Y305" s="649"/>
      <c r="Z305" s="649"/>
    </row>
    <row r="306" spans="1:26" ht="14.25" customHeight="1" x14ac:dyDescent="0.2">
      <c r="A306" s="648"/>
      <c r="B306" s="649"/>
      <c r="C306" s="649"/>
      <c r="D306" s="649"/>
      <c r="E306" s="649"/>
      <c r="F306" s="649"/>
      <c r="G306" s="649"/>
      <c r="H306" s="649"/>
      <c r="I306" s="649"/>
      <c r="J306" s="649"/>
      <c r="K306" s="649"/>
      <c r="L306" s="649"/>
      <c r="M306" s="649"/>
      <c r="N306" s="649"/>
      <c r="O306" s="649"/>
      <c r="P306" s="649"/>
      <c r="Q306" s="649"/>
      <c r="R306" s="649"/>
      <c r="S306" s="649"/>
      <c r="T306" s="649"/>
      <c r="U306" s="649"/>
      <c r="V306" s="649"/>
      <c r="W306" s="649"/>
      <c r="X306" s="649"/>
      <c r="Y306" s="649"/>
      <c r="Z306" s="649"/>
    </row>
    <row r="307" spans="1:26" ht="14.25" customHeight="1" x14ac:dyDescent="0.2">
      <c r="A307" s="648"/>
      <c r="B307" s="649"/>
      <c r="C307" s="649"/>
      <c r="D307" s="649"/>
      <c r="E307" s="649"/>
      <c r="F307" s="649"/>
      <c r="G307" s="649"/>
      <c r="H307" s="649"/>
      <c r="I307" s="649"/>
      <c r="J307" s="649"/>
      <c r="K307" s="649"/>
      <c r="L307" s="649"/>
      <c r="M307" s="649"/>
      <c r="N307" s="649"/>
      <c r="O307" s="649"/>
      <c r="P307" s="649"/>
      <c r="Q307" s="649"/>
      <c r="R307" s="649"/>
      <c r="S307" s="649"/>
      <c r="T307" s="649"/>
      <c r="U307" s="649"/>
      <c r="V307" s="649"/>
      <c r="W307" s="649"/>
      <c r="X307" s="649"/>
      <c r="Y307" s="649"/>
      <c r="Z307" s="649"/>
    </row>
    <row r="308" spans="1:26" ht="14.25" customHeight="1" x14ac:dyDescent="0.2">
      <c r="A308" s="648"/>
      <c r="B308" s="649"/>
      <c r="C308" s="649"/>
      <c r="D308" s="649"/>
      <c r="E308" s="649"/>
      <c r="F308" s="649"/>
      <c r="G308" s="649"/>
      <c r="H308" s="649"/>
      <c r="I308" s="649"/>
      <c r="J308" s="649"/>
      <c r="K308" s="649"/>
      <c r="L308" s="649"/>
      <c r="M308" s="649"/>
      <c r="N308" s="649"/>
      <c r="O308" s="649"/>
      <c r="P308" s="649"/>
      <c r="Q308" s="649"/>
      <c r="R308" s="649"/>
      <c r="S308" s="649"/>
      <c r="T308" s="649"/>
      <c r="U308" s="649"/>
      <c r="V308" s="649"/>
      <c r="W308" s="649"/>
      <c r="X308" s="649"/>
      <c r="Y308" s="649"/>
      <c r="Z308" s="649"/>
    </row>
    <row r="309" spans="1:26" ht="14.25" customHeight="1" x14ac:dyDescent="0.2">
      <c r="A309" s="648"/>
      <c r="B309" s="649"/>
      <c r="C309" s="649"/>
      <c r="D309" s="649"/>
      <c r="E309" s="649"/>
      <c r="F309" s="649"/>
      <c r="G309" s="649"/>
      <c r="H309" s="649"/>
      <c r="I309" s="649"/>
      <c r="J309" s="649"/>
      <c r="K309" s="649"/>
      <c r="L309" s="649"/>
      <c r="M309" s="649"/>
      <c r="N309" s="649"/>
      <c r="O309" s="649"/>
      <c r="P309" s="649"/>
      <c r="Q309" s="649"/>
      <c r="R309" s="649"/>
      <c r="S309" s="649"/>
      <c r="T309" s="649"/>
      <c r="U309" s="649"/>
      <c r="V309" s="649"/>
      <c r="W309" s="649"/>
      <c r="X309" s="649"/>
      <c r="Y309" s="649"/>
      <c r="Z309" s="649"/>
    </row>
    <row r="310" spans="1:26" ht="14.25" customHeight="1" x14ac:dyDescent="0.2">
      <c r="A310" s="648"/>
      <c r="B310" s="649"/>
      <c r="C310" s="649"/>
      <c r="D310" s="649"/>
      <c r="E310" s="649"/>
      <c r="F310" s="649"/>
      <c r="G310" s="649"/>
      <c r="H310" s="649"/>
      <c r="I310" s="649"/>
      <c r="J310" s="649"/>
      <c r="K310" s="649"/>
      <c r="L310" s="649"/>
      <c r="M310" s="649"/>
      <c r="N310" s="649"/>
      <c r="O310" s="649"/>
      <c r="P310" s="649"/>
      <c r="Q310" s="649"/>
      <c r="R310" s="649"/>
      <c r="S310" s="649"/>
      <c r="T310" s="649"/>
      <c r="U310" s="649"/>
      <c r="V310" s="649"/>
      <c r="W310" s="649"/>
      <c r="X310" s="649"/>
      <c r="Y310" s="649"/>
      <c r="Z310" s="649"/>
    </row>
    <row r="311" spans="1:26" ht="14.25" customHeight="1" x14ac:dyDescent="0.2">
      <c r="A311" s="648"/>
      <c r="B311" s="649"/>
      <c r="C311" s="649"/>
      <c r="D311" s="649"/>
      <c r="E311" s="649"/>
      <c r="F311" s="649"/>
      <c r="G311" s="649"/>
      <c r="H311" s="649"/>
      <c r="I311" s="649"/>
      <c r="J311" s="649"/>
      <c r="K311" s="649"/>
      <c r="L311" s="649"/>
      <c r="M311" s="649"/>
      <c r="N311" s="649"/>
      <c r="O311" s="649"/>
      <c r="P311" s="649"/>
      <c r="Q311" s="649"/>
      <c r="R311" s="649"/>
      <c r="S311" s="649"/>
      <c r="T311" s="649"/>
      <c r="U311" s="649"/>
      <c r="V311" s="649"/>
      <c r="W311" s="649"/>
      <c r="X311" s="649"/>
      <c r="Y311" s="649"/>
      <c r="Z311" s="649"/>
    </row>
    <row r="312" spans="1:26" ht="14.25" customHeight="1" x14ac:dyDescent="0.2">
      <c r="A312" s="648"/>
      <c r="B312" s="649"/>
      <c r="C312" s="649"/>
      <c r="D312" s="649"/>
      <c r="E312" s="649"/>
      <c r="F312" s="649"/>
      <c r="G312" s="649"/>
      <c r="H312" s="649"/>
      <c r="I312" s="649"/>
      <c r="J312" s="649"/>
      <c r="K312" s="649"/>
      <c r="L312" s="649"/>
      <c r="M312" s="649"/>
      <c r="N312" s="649"/>
      <c r="O312" s="649"/>
      <c r="P312" s="649"/>
      <c r="Q312" s="649"/>
      <c r="R312" s="649"/>
      <c r="S312" s="649"/>
      <c r="T312" s="649"/>
      <c r="U312" s="649"/>
      <c r="V312" s="649"/>
      <c r="W312" s="649"/>
      <c r="X312" s="649"/>
      <c r="Y312" s="649"/>
      <c r="Z312" s="649"/>
    </row>
    <row r="313" spans="1:26" ht="14.25" customHeight="1" x14ac:dyDescent="0.2">
      <c r="A313" s="648"/>
      <c r="B313" s="649"/>
      <c r="C313" s="649"/>
      <c r="D313" s="649"/>
      <c r="E313" s="649"/>
      <c r="F313" s="649"/>
      <c r="G313" s="649"/>
      <c r="H313" s="649"/>
      <c r="I313" s="649"/>
      <c r="J313" s="649"/>
      <c r="K313" s="649"/>
      <c r="L313" s="649"/>
      <c r="M313" s="649"/>
      <c r="N313" s="649"/>
      <c r="O313" s="649"/>
      <c r="P313" s="649"/>
      <c r="Q313" s="649"/>
      <c r="R313" s="649"/>
      <c r="S313" s="649"/>
      <c r="T313" s="649"/>
      <c r="U313" s="649"/>
      <c r="V313" s="649"/>
      <c r="W313" s="649"/>
      <c r="X313" s="649"/>
      <c r="Y313" s="649"/>
      <c r="Z313" s="649"/>
    </row>
    <row r="314" spans="1:26" ht="14.25" customHeight="1" x14ac:dyDescent="0.2">
      <c r="A314" s="648"/>
      <c r="B314" s="649"/>
      <c r="C314" s="649"/>
      <c r="D314" s="649"/>
      <c r="E314" s="649"/>
      <c r="F314" s="649"/>
      <c r="G314" s="649"/>
      <c r="H314" s="649"/>
      <c r="I314" s="649"/>
      <c r="J314" s="649"/>
      <c r="K314" s="649"/>
      <c r="L314" s="649"/>
      <c r="M314" s="649"/>
      <c r="N314" s="649"/>
      <c r="O314" s="649"/>
      <c r="P314" s="649"/>
      <c r="Q314" s="649"/>
      <c r="R314" s="649"/>
      <c r="S314" s="649"/>
      <c r="T314" s="649"/>
      <c r="U314" s="649"/>
      <c r="V314" s="649"/>
      <c r="W314" s="649"/>
      <c r="X314" s="649"/>
      <c r="Y314" s="649"/>
      <c r="Z314" s="649"/>
    </row>
    <row r="315" spans="1:26" ht="14.25" customHeight="1" x14ac:dyDescent="0.2">
      <c r="A315" s="648"/>
      <c r="B315" s="649"/>
      <c r="C315" s="649"/>
      <c r="D315" s="649"/>
      <c r="E315" s="649"/>
      <c r="F315" s="649"/>
      <c r="G315" s="649"/>
      <c r="H315" s="649"/>
      <c r="I315" s="649"/>
      <c r="J315" s="649"/>
      <c r="K315" s="649"/>
      <c r="L315" s="649"/>
      <c r="M315" s="649"/>
      <c r="N315" s="649"/>
      <c r="O315" s="649"/>
      <c r="P315" s="649"/>
      <c r="Q315" s="649"/>
      <c r="R315" s="649"/>
      <c r="S315" s="649"/>
      <c r="T315" s="649"/>
      <c r="U315" s="649"/>
      <c r="V315" s="649"/>
      <c r="W315" s="649"/>
      <c r="X315" s="649"/>
      <c r="Y315" s="649"/>
      <c r="Z315" s="649"/>
    </row>
    <row r="316" spans="1:26" ht="14.25" customHeight="1" x14ac:dyDescent="0.2">
      <c r="A316" s="648"/>
      <c r="B316" s="649"/>
      <c r="C316" s="649"/>
      <c r="D316" s="649"/>
      <c r="E316" s="649"/>
      <c r="F316" s="649"/>
      <c r="G316" s="649"/>
      <c r="H316" s="649"/>
      <c r="I316" s="649"/>
      <c r="J316" s="649"/>
      <c r="K316" s="649"/>
      <c r="L316" s="649"/>
      <c r="M316" s="649"/>
      <c r="N316" s="649"/>
      <c r="O316" s="649"/>
      <c r="P316" s="649"/>
      <c r="Q316" s="649"/>
      <c r="R316" s="649"/>
      <c r="S316" s="649"/>
      <c r="T316" s="649"/>
      <c r="U316" s="649"/>
      <c r="V316" s="649"/>
      <c r="W316" s="649"/>
      <c r="X316" s="649"/>
      <c r="Y316" s="649"/>
      <c r="Z316" s="649"/>
    </row>
    <row r="317" spans="1:26" ht="14.25" customHeight="1" x14ac:dyDescent="0.2">
      <c r="A317" s="648"/>
      <c r="B317" s="649"/>
      <c r="C317" s="649"/>
      <c r="D317" s="649"/>
      <c r="E317" s="649"/>
      <c r="F317" s="649"/>
      <c r="G317" s="649"/>
      <c r="H317" s="649"/>
      <c r="I317" s="649"/>
      <c r="J317" s="649"/>
      <c r="K317" s="649"/>
      <c r="L317" s="649"/>
      <c r="M317" s="649"/>
      <c r="N317" s="649"/>
      <c r="O317" s="649"/>
      <c r="P317" s="649"/>
      <c r="Q317" s="649"/>
      <c r="R317" s="649"/>
      <c r="S317" s="649"/>
      <c r="T317" s="649"/>
      <c r="U317" s="649"/>
      <c r="V317" s="649"/>
      <c r="W317" s="649"/>
      <c r="X317" s="649"/>
      <c r="Y317" s="649"/>
      <c r="Z317" s="649"/>
    </row>
    <row r="318" spans="1:26" ht="14.25" customHeight="1" x14ac:dyDescent="0.2">
      <c r="A318" s="648"/>
      <c r="B318" s="649"/>
      <c r="C318" s="649"/>
      <c r="D318" s="649"/>
      <c r="E318" s="649"/>
      <c r="F318" s="649"/>
      <c r="G318" s="649"/>
      <c r="H318" s="649"/>
      <c r="I318" s="649"/>
      <c r="J318" s="649"/>
      <c r="K318" s="649"/>
      <c r="L318" s="649"/>
      <c r="M318" s="649"/>
      <c r="N318" s="649"/>
      <c r="O318" s="649"/>
      <c r="P318" s="649"/>
      <c r="Q318" s="649"/>
      <c r="R318" s="649"/>
      <c r="S318" s="649"/>
      <c r="T318" s="649"/>
      <c r="U318" s="649"/>
      <c r="V318" s="649"/>
      <c r="W318" s="649"/>
      <c r="X318" s="649"/>
      <c r="Y318" s="649"/>
      <c r="Z318" s="649"/>
    </row>
    <row r="319" spans="1:26" ht="14.25" customHeight="1" x14ac:dyDescent="0.2">
      <c r="A319" s="648"/>
      <c r="B319" s="649"/>
      <c r="C319" s="649"/>
      <c r="D319" s="649"/>
      <c r="E319" s="649"/>
      <c r="F319" s="649"/>
      <c r="G319" s="649"/>
      <c r="H319" s="649"/>
      <c r="I319" s="649"/>
      <c r="J319" s="649"/>
      <c r="K319" s="649"/>
      <c r="L319" s="649"/>
      <c r="M319" s="649"/>
      <c r="N319" s="649"/>
      <c r="O319" s="649"/>
      <c r="P319" s="649"/>
      <c r="Q319" s="649"/>
      <c r="R319" s="649"/>
      <c r="S319" s="649"/>
      <c r="T319" s="649"/>
      <c r="U319" s="649"/>
      <c r="V319" s="649"/>
      <c r="W319" s="649"/>
      <c r="X319" s="649"/>
      <c r="Y319" s="649"/>
      <c r="Z319" s="649"/>
    </row>
    <row r="320" spans="1:26" ht="14.25" customHeight="1" x14ac:dyDescent="0.2">
      <c r="A320" s="648"/>
      <c r="B320" s="649"/>
      <c r="C320" s="649"/>
      <c r="D320" s="649"/>
      <c r="E320" s="649"/>
      <c r="F320" s="649"/>
      <c r="G320" s="649"/>
      <c r="H320" s="649"/>
      <c r="I320" s="649"/>
      <c r="J320" s="649"/>
      <c r="K320" s="649"/>
      <c r="L320" s="649"/>
      <c r="M320" s="649"/>
      <c r="N320" s="649"/>
      <c r="O320" s="649"/>
      <c r="P320" s="649"/>
      <c r="Q320" s="649"/>
      <c r="R320" s="649"/>
      <c r="S320" s="649"/>
      <c r="T320" s="649"/>
      <c r="U320" s="649"/>
      <c r="V320" s="649"/>
      <c r="W320" s="649"/>
      <c r="X320" s="649"/>
      <c r="Y320" s="649"/>
      <c r="Z320" s="649"/>
    </row>
    <row r="321" spans="1:26" ht="14.25" customHeight="1" x14ac:dyDescent="0.2">
      <c r="A321" s="648"/>
      <c r="B321" s="649"/>
      <c r="C321" s="649"/>
      <c r="D321" s="649"/>
      <c r="E321" s="649"/>
      <c r="F321" s="649"/>
      <c r="G321" s="649"/>
      <c r="H321" s="649"/>
      <c r="I321" s="649"/>
      <c r="J321" s="649"/>
      <c r="K321" s="649"/>
      <c r="L321" s="649"/>
      <c r="M321" s="649"/>
      <c r="N321" s="649"/>
      <c r="O321" s="649"/>
      <c r="P321" s="649"/>
      <c r="Q321" s="649"/>
      <c r="R321" s="649"/>
      <c r="S321" s="649"/>
      <c r="T321" s="649"/>
      <c r="U321" s="649"/>
      <c r="V321" s="649"/>
      <c r="W321" s="649"/>
      <c r="X321" s="649"/>
      <c r="Y321" s="649"/>
      <c r="Z321" s="649"/>
    </row>
    <row r="322" spans="1:26" ht="14.25" customHeight="1" x14ac:dyDescent="0.2">
      <c r="A322" s="648"/>
      <c r="B322" s="649"/>
      <c r="C322" s="649"/>
      <c r="D322" s="649"/>
      <c r="E322" s="649"/>
      <c r="F322" s="649"/>
      <c r="G322" s="649"/>
      <c r="H322" s="649"/>
      <c r="I322" s="649"/>
      <c r="J322" s="649"/>
      <c r="K322" s="649"/>
      <c r="L322" s="649"/>
      <c r="M322" s="649"/>
      <c r="N322" s="649"/>
      <c r="O322" s="649"/>
      <c r="P322" s="649"/>
      <c r="Q322" s="649"/>
      <c r="R322" s="649"/>
      <c r="S322" s="649"/>
      <c r="T322" s="649"/>
      <c r="U322" s="649"/>
      <c r="V322" s="649"/>
      <c r="W322" s="649"/>
      <c r="X322" s="649"/>
      <c r="Y322" s="649"/>
      <c r="Z322" s="649"/>
    </row>
    <row r="323" spans="1:26" ht="14.25" customHeight="1" x14ac:dyDescent="0.2">
      <c r="A323" s="648"/>
      <c r="B323" s="649"/>
      <c r="C323" s="649"/>
      <c r="D323" s="649"/>
      <c r="E323" s="649"/>
      <c r="F323" s="649"/>
      <c r="G323" s="649"/>
      <c r="H323" s="649"/>
      <c r="I323" s="649"/>
      <c r="J323" s="649"/>
      <c r="K323" s="649"/>
      <c r="L323" s="649"/>
      <c r="M323" s="649"/>
      <c r="N323" s="649"/>
      <c r="O323" s="649"/>
      <c r="P323" s="649"/>
      <c r="Q323" s="649"/>
      <c r="R323" s="649"/>
      <c r="S323" s="649"/>
      <c r="T323" s="649"/>
      <c r="U323" s="649"/>
      <c r="V323" s="649"/>
      <c r="W323" s="649"/>
      <c r="X323" s="649"/>
      <c r="Y323" s="649"/>
      <c r="Z323" s="649"/>
    </row>
    <row r="324" spans="1:26" ht="14.25" customHeight="1" x14ac:dyDescent="0.2">
      <c r="A324" s="648"/>
      <c r="B324" s="649"/>
      <c r="C324" s="649"/>
      <c r="D324" s="649"/>
      <c r="E324" s="649"/>
      <c r="F324" s="649"/>
      <c r="G324" s="649"/>
      <c r="H324" s="649"/>
      <c r="I324" s="649"/>
      <c r="J324" s="649"/>
      <c r="K324" s="649"/>
      <c r="L324" s="649"/>
      <c r="M324" s="649"/>
      <c r="N324" s="649"/>
      <c r="O324" s="649"/>
      <c r="P324" s="649"/>
      <c r="Q324" s="649"/>
      <c r="R324" s="649"/>
      <c r="S324" s="649"/>
      <c r="T324" s="649"/>
      <c r="U324" s="649"/>
      <c r="V324" s="649"/>
      <c r="W324" s="649"/>
      <c r="X324" s="649"/>
      <c r="Y324" s="649"/>
      <c r="Z324" s="649"/>
    </row>
    <row r="325" spans="1:26" ht="14.25" customHeight="1" x14ac:dyDescent="0.2">
      <c r="A325" s="648"/>
      <c r="B325" s="649"/>
      <c r="C325" s="649"/>
      <c r="D325" s="649"/>
      <c r="E325" s="649"/>
      <c r="F325" s="649"/>
      <c r="G325" s="649"/>
      <c r="H325" s="649"/>
      <c r="I325" s="649"/>
      <c r="J325" s="649"/>
      <c r="K325" s="649"/>
      <c r="L325" s="649"/>
      <c r="M325" s="649"/>
      <c r="N325" s="649"/>
      <c r="O325" s="649"/>
      <c r="P325" s="649"/>
      <c r="Q325" s="649"/>
      <c r="R325" s="649"/>
      <c r="S325" s="649"/>
      <c r="T325" s="649"/>
      <c r="U325" s="649"/>
      <c r="V325" s="649"/>
      <c r="W325" s="649"/>
      <c r="X325" s="649"/>
      <c r="Y325" s="649"/>
      <c r="Z325" s="649"/>
    </row>
    <row r="326" spans="1:26" ht="14.25" customHeight="1" x14ac:dyDescent="0.2">
      <c r="A326" s="648"/>
      <c r="B326" s="649"/>
      <c r="C326" s="649"/>
      <c r="D326" s="649"/>
      <c r="E326" s="649"/>
      <c r="F326" s="649"/>
      <c r="G326" s="649"/>
      <c r="H326" s="649"/>
      <c r="I326" s="649"/>
      <c r="J326" s="649"/>
      <c r="K326" s="649"/>
      <c r="L326" s="649"/>
      <c r="M326" s="649"/>
      <c r="N326" s="649"/>
      <c r="O326" s="649"/>
      <c r="P326" s="649"/>
      <c r="Q326" s="649"/>
      <c r="R326" s="649"/>
      <c r="S326" s="649"/>
      <c r="T326" s="649"/>
      <c r="U326" s="649"/>
      <c r="V326" s="649"/>
      <c r="W326" s="649"/>
      <c r="X326" s="649"/>
      <c r="Y326" s="649"/>
      <c r="Z326" s="649"/>
    </row>
    <row r="327" spans="1:26" ht="14.25" customHeight="1" x14ac:dyDescent="0.2">
      <c r="A327" s="648"/>
      <c r="B327" s="649"/>
      <c r="C327" s="649"/>
      <c r="D327" s="649"/>
      <c r="E327" s="649"/>
      <c r="F327" s="649"/>
      <c r="G327" s="649"/>
      <c r="H327" s="649"/>
      <c r="I327" s="649"/>
      <c r="J327" s="649"/>
      <c r="K327" s="649"/>
      <c r="L327" s="649"/>
      <c r="M327" s="649"/>
      <c r="N327" s="649"/>
      <c r="O327" s="649"/>
      <c r="P327" s="649"/>
      <c r="Q327" s="649"/>
      <c r="R327" s="649"/>
      <c r="S327" s="649"/>
      <c r="T327" s="649"/>
      <c r="U327" s="649"/>
      <c r="V327" s="649"/>
      <c r="W327" s="649"/>
      <c r="X327" s="649"/>
      <c r="Y327" s="649"/>
      <c r="Z327" s="649"/>
    </row>
    <row r="328" spans="1:26" ht="14.25" customHeight="1" x14ac:dyDescent="0.2">
      <c r="A328" s="648"/>
      <c r="B328" s="649"/>
      <c r="C328" s="649"/>
      <c r="D328" s="649"/>
      <c r="E328" s="649"/>
      <c r="F328" s="649"/>
      <c r="G328" s="649"/>
      <c r="H328" s="649"/>
      <c r="I328" s="649"/>
      <c r="J328" s="649"/>
      <c r="K328" s="649"/>
      <c r="L328" s="649"/>
      <c r="M328" s="649"/>
      <c r="N328" s="649"/>
      <c r="O328" s="649"/>
      <c r="P328" s="649"/>
      <c r="Q328" s="649"/>
      <c r="R328" s="649"/>
      <c r="S328" s="649"/>
      <c r="T328" s="649"/>
      <c r="U328" s="649"/>
      <c r="V328" s="649"/>
      <c r="W328" s="649"/>
      <c r="X328" s="649"/>
      <c r="Y328" s="649"/>
      <c r="Z328" s="649"/>
    </row>
    <row r="329" spans="1:26" ht="14.25" customHeight="1" x14ac:dyDescent="0.2">
      <c r="A329" s="648"/>
      <c r="B329" s="649"/>
      <c r="C329" s="649"/>
      <c r="D329" s="649"/>
      <c r="E329" s="649"/>
      <c r="F329" s="649"/>
      <c r="G329" s="649"/>
      <c r="H329" s="649"/>
      <c r="I329" s="649"/>
      <c r="J329" s="649"/>
      <c r="K329" s="649"/>
      <c r="L329" s="649"/>
      <c r="M329" s="649"/>
      <c r="N329" s="649"/>
      <c r="O329" s="649"/>
      <c r="P329" s="649"/>
      <c r="Q329" s="649"/>
      <c r="R329" s="649"/>
      <c r="S329" s="649"/>
      <c r="T329" s="649"/>
      <c r="U329" s="649"/>
      <c r="V329" s="649"/>
      <c r="W329" s="649"/>
      <c r="X329" s="649"/>
      <c r="Y329" s="649"/>
      <c r="Z329" s="649"/>
    </row>
    <row r="330" spans="1:26" ht="14.25" customHeight="1" x14ac:dyDescent="0.2">
      <c r="A330" s="648"/>
      <c r="B330" s="649"/>
      <c r="C330" s="649"/>
      <c r="D330" s="649"/>
      <c r="E330" s="649"/>
      <c r="F330" s="649"/>
      <c r="G330" s="649"/>
      <c r="H330" s="649"/>
      <c r="I330" s="649"/>
      <c r="J330" s="649"/>
      <c r="K330" s="649"/>
      <c r="L330" s="649"/>
      <c r="M330" s="649"/>
      <c r="N330" s="649"/>
      <c r="O330" s="649"/>
      <c r="P330" s="649"/>
      <c r="Q330" s="649"/>
      <c r="R330" s="649"/>
      <c r="S330" s="649"/>
      <c r="T330" s="649"/>
      <c r="U330" s="649"/>
      <c r="V330" s="649"/>
      <c r="W330" s="649"/>
      <c r="X330" s="649"/>
      <c r="Y330" s="649"/>
      <c r="Z330" s="649"/>
    </row>
    <row r="331" spans="1:26" ht="14.25" customHeight="1" x14ac:dyDescent="0.2">
      <c r="A331" s="648"/>
      <c r="B331" s="649"/>
      <c r="C331" s="649"/>
      <c r="D331" s="649"/>
      <c r="E331" s="649"/>
      <c r="F331" s="649"/>
      <c r="G331" s="649"/>
      <c r="H331" s="649"/>
      <c r="I331" s="649"/>
      <c r="J331" s="649"/>
      <c r="K331" s="649"/>
      <c r="L331" s="649"/>
      <c r="M331" s="649"/>
      <c r="N331" s="649"/>
      <c r="O331" s="649"/>
      <c r="P331" s="649"/>
      <c r="Q331" s="649"/>
      <c r="R331" s="649"/>
      <c r="S331" s="649"/>
      <c r="T331" s="649"/>
      <c r="U331" s="649"/>
      <c r="V331" s="649"/>
      <c r="W331" s="649"/>
      <c r="X331" s="649"/>
      <c r="Y331" s="649"/>
      <c r="Z331" s="649"/>
    </row>
    <row r="332" spans="1:26" ht="14.25" customHeight="1" x14ac:dyDescent="0.2">
      <c r="A332" s="648"/>
      <c r="B332" s="649"/>
      <c r="C332" s="649"/>
      <c r="D332" s="649"/>
      <c r="E332" s="649"/>
      <c r="F332" s="649"/>
      <c r="G332" s="649"/>
      <c r="H332" s="649"/>
      <c r="I332" s="649"/>
      <c r="J332" s="649"/>
      <c r="K332" s="649"/>
      <c r="L332" s="649"/>
      <c r="M332" s="649"/>
      <c r="N332" s="649"/>
      <c r="O332" s="649"/>
      <c r="P332" s="649"/>
      <c r="Q332" s="649"/>
      <c r="R332" s="649"/>
      <c r="S332" s="649"/>
      <c r="T332" s="649"/>
      <c r="U332" s="649"/>
      <c r="V332" s="649"/>
      <c r="W332" s="649"/>
      <c r="X332" s="649"/>
      <c r="Y332" s="649"/>
      <c r="Z332" s="649"/>
    </row>
    <row r="333" spans="1:26" ht="14.25" customHeight="1" x14ac:dyDescent="0.2">
      <c r="A333" s="648"/>
      <c r="B333" s="649"/>
      <c r="C333" s="649"/>
      <c r="D333" s="649"/>
      <c r="E333" s="649"/>
      <c r="F333" s="649"/>
      <c r="G333" s="649"/>
      <c r="H333" s="649"/>
      <c r="I333" s="649"/>
      <c r="J333" s="649"/>
      <c r="K333" s="649"/>
      <c r="L333" s="649"/>
      <c r="M333" s="649"/>
      <c r="N333" s="649"/>
      <c r="O333" s="649"/>
      <c r="P333" s="649"/>
      <c r="Q333" s="649"/>
      <c r="R333" s="649"/>
      <c r="S333" s="649"/>
      <c r="T333" s="649"/>
      <c r="U333" s="649"/>
      <c r="V333" s="649"/>
      <c r="W333" s="649"/>
      <c r="X333" s="649"/>
      <c r="Y333" s="649"/>
      <c r="Z333" s="649"/>
    </row>
    <row r="334" spans="1:26" ht="14.25" customHeight="1" x14ac:dyDescent="0.2">
      <c r="A334" s="648"/>
      <c r="B334" s="649"/>
      <c r="C334" s="649"/>
      <c r="D334" s="649"/>
      <c r="E334" s="649"/>
      <c r="F334" s="649"/>
      <c r="G334" s="649"/>
      <c r="H334" s="649"/>
      <c r="I334" s="649"/>
      <c r="J334" s="649"/>
      <c r="K334" s="649"/>
      <c r="L334" s="649"/>
      <c r="M334" s="649"/>
      <c r="N334" s="649"/>
      <c r="O334" s="649"/>
      <c r="P334" s="649"/>
      <c r="Q334" s="649"/>
      <c r="R334" s="649"/>
      <c r="S334" s="649"/>
      <c r="T334" s="649"/>
      <c r="U334" s="649"/>
      <c r="V334" s="649"/>
      <c r="W334" s="649"/>
      <c r="X334" s="649"/>
      <c r="Y334" s="649"/>
      <c r="Z334" s="649"/>
    </row>
    <row r="335" spans="1:26" ht="14.25" customHeight="1" x14ac:dyDescent="0.2">
      <c r="A335" s="648"/>
      <c r="B335" s="649"/>
      <c r="C335" s="649"/>
      <c r="D335" s="649"/>
      <c r="E335" s="649"/>
      <c r="F335" s="649"/>
      <c r="G335" s="649"/>
      <c r="H335" s="649"/>
      <c r="I335" s="649"/>
      <c r="J335" s="649"/>
      <c r="K335" s="649"/>
      <c r="L335" s="649"/>
      <c r="M335" s="649"/>
      <c r="N335" s="649"/>
      <c r="O335" s="649"/>
      <c r="P335" s="649"/>
      <c r="Q335" s="649"/>
      <c r="R335" s="649"/>
      <c r="S335" s="649"/>
      <c r="T335" s="649"/>
      <c r="U335" s="649"/>
      <c r="V335" s="649"/>
      <c r="W335" s="649"/>
      <c r="X335" s="649"/>
      <c r="Y335" s="649"/>
      <c r="Z335" s="649"/>
    </row>
    <row r="336" spans="1:26" ht="14.25" customHeight="1" x14ac:dyDescent="0.2">
      <c r="A336" s="648"/>
      <c r="B336" s="649"/>
      <c r="C336" s="649"/>
      <c r="D336" s="649"/>
      <c r="E336" s="649"/>
      <c r="F336" s="649"/>
      <c r="G336" s="649"/>
      <c r="H336" s="649"/>
      <c r="I336" s="649"/>
      <c r="J336" s="649"/>
      <c r="K336" s="649"/>
      <c r="L336" s="649"/>
      <c r="M336" s="649"/>
      <c r="N336" s="649"/>
      <c r="O336" s="649"/>
      <c r="P336" s="649"/>
      <c r="Q336" s="649"/>
      <c r="R336" s="649"/>
      <c r="S336" s="649"/>
      <c r="T336" s="649"/>
      <c r="U336" s="649"/>
      <c r="V336" s="649"/>
      <c r="W336" s="649"/>
      <c r="X336" s="649"/>
      <c r="Y336" s="649"/>
      <c r="Z336" s="649"/>
    </row>
    <row r="337" spans="1:26" ht="14.25" customHeight="1" x14ac:dyDescent="0.2">
      <c r="A337" s="648"/>
      <c r="B337" s="649"/>
      <c r="C337" s="649"/>
      <c r="D337" s="649"/>
      <c r="E337" s="649"/>
      <c r="F337" s="649"/>
      <c r="G337" s="649"/>
      <c r="H337" s="649"/>
      <c r="I337" s="649"/>
      <c r="J337" s="649"/>
      <c r="K337" s="649"/>
      <c r="L337" s="649"/>
      <c r="M337" s="649"/>
      <c r="N337" s="649"/>
      <c r="O337" s="649"/>
      <c r="P337" s="649"/>
      <c r="Q337" s="649"/>
      <c r="R337" s="649"/>
      <c r="S337" s="649"/>
      <c r="T337" s="649"/>
      <c r="U337" s="649"/>
      <c r="V337" s="649"/>
      <c r="W337" s="649"/>
      <c r="X337" s="649"/>
      <c r="Y337" s="649"/>
      <c r="Z337" s="649"/>
    </row>
    <row r="338" spans="1:26" ht="14.25" customHeight="1" x14ac:dyDescent="0.2">
      <c r="A338" s="648"/>
      <c r="B338" s="649"/>
      <c r="C338" s="649"/>
      <c r="D338" s="649"/>
      <c r="E338" s="649"/>
      <c r="F338" s="649"/>
      <c r="G338" s="649"/>
      <c r="H338" s="649"/>
      <c r="I338" s="649"/>
      <c r="J338" s="649"/>
      <c r="K338" s="649"/>
      <c r="L338" s="649"/>
      <c r="M338" s="649"/>
      <c r="N338" s="649"/>
      <c r="O338" s="649"/>
      <c r="P338" s="649"/>
      <c r="Q338" s="649"/>
      <c r="R338" s="649"/>
      <c r="S338" s="649"/>
      <c r="T338" s="649"/>
      <c r="U338" s="649"/>
      <c r="V338" s="649"/>
      <c r="W338" s="649"/>
      <c r="X338" s="649"/>
      <c r="Y338" s="649"/>
      <c r="Z338" s="649"/>
    </row>
    <row r="339" spans="1:26" ht="14.25" customHeight="1" x14ac:dyDescent="0.2">
      <c r="A339" s="648"/>
      <c r="B339" s="649"/>
      <c r="C339" s="649"/>
      <c r="D339" s="649"/>
      <c r="E339" s="649"/>
      <c r="F339" s="649"/>
      <c r="G339" s="649"/>
      <c r="H339" s="649"/>
      <c r="I339" s="649"/>
      <c r="J339" s="649"/>
      <c r="K339" s="649"/>
      <c r="L339" s="649"/>
      <c r="M339" s="649"/>
      <c r="N339" s="649"/>
      <c r="O339" s="649"/>
      <c r="P339" s="649"/>
      <c r="Q339" s="649"/>
      <c r="R339" s="649"/>
      <c r="S339" s="649"/>
      <c r="T339" s="649"/>
      <c r="U339" s="649"/>
      <c r="V339" s="649"/>
      <c r="W339" s="649"/>
      <c r="X339" s="649"/>
      <c r="Y339" s="649"/>
      <c r="Z339" s="649"/>
    </row>
    <row r="340" spans="1:26" ht="14.25" customHeight="1" x14ac:dyDescent="0.2">
      <c r="A340" s="648"/>
      <c r="B340" s="649"/>
      <c r="C340" s="649"/>
      <c r="D340" s="649"/>
      <c r="E340" s="649"/>
      <c r="F340" s="649"/>
      <c r="G340" s="649"/>
      <c r="H340" s="649"/>
      <c r="I340" s="649"/>
      <c r="J340" s="649"/>
      <c r="K340" s="649"/>
      <c r="L340" s="649"/>
      <c r="M340" s="649"/>
      <c r="N340" s="649"/>
      <c r="O340" s="649"/>
      <c r="P340" s="649"/>
      <c r="Q340" s="649"/>
      <c r="R340" s="649"/>
      <c r="S340" s="649"/>
      <c r="T340" s="649"/>
      <c r="U340" s="649"/>
      <c r="V340" s="649"/>
      <c r="W340" s="649"/>
      <c r="X340" s="649"/>
      <c r="Y340" s="649"/>
      <c r="Z340" s="649"/>
    </row>
    <row r="341" spans="1:26" ht="14.25" customHeight="1" x14ac:dyDescent="0.2">
      <c r="A341" s="648"/>
      <c r="B341" s="649"/>
      <c r="C341" s="649"/>
      <c r="D341" s="649"/>
      <c r="E341" s="649"/>
      <c r="F341" s="649"/>
      <c r="G341" s="649"/>
      <c r="H341" s="649"/>
      <c r="I341" s="649"/>
      <c r="J341" s="649"/>
      <c r="K341" s="649"/>
      <c r="L341" s="649"/>
      <c r="M341" s="649"/>
      <c r="N341" s="649"/>
      <c r="O341" s="649"/>
      <c r="P341" s="649"/>
      <c r="Q341" s="649"/>
      <c r="R341" s="649"/>
      <c r="S341" s="649"/>
      <c r="T341" s="649"/>
      <c r="U341" s="649"/>
      <c r="V341" s="649"/>
      <c r="W341" s="649"/>
      <c r="X341" s="649"/>
      <c r="Y341" s="649"/>
      <c r="Z341" s="649"/>
    </row>
    <row r="342" spans="1:26" ht="14.25" customHeight="1" x14ac:dyDescent="0.2">
      <c r="A342" s="648"/>
      <c r="B342" s="649"/>
      <c r="C342" s="649"/>
      <c r="D342" s="649"/>
      <c r="E342" s="649"/>
      <c r="F342" s="649"/>
      <c r="G342" s="649"/>
      <c r="H342" s="649"/>
      <c r="I342" s="649"/>
      <c r="J342" s="649"/>
      <c r="K342" s="649"/>
      <c r="L342" s="649"/>
      <c r="M342" s="649"/>
      <c r="N342" s="649"/>
      <c r="O342" s="649"/>
      <c r="P342" s="649"/>
      <c r="Q342" s="649"/>
      <c r="R342" s="649"/>
      <c r="S342" s="649"/>
      <c r="T342" s="649"/>
      <c r="U342" s="649"/>
      <c r="V342" s="649"/>
      <c r="W342" s="649"/>
      <c r="X342" s="649"/>
      <c r="Y342" s="649"/>
      <c r="Z342" s="649"/>
    </row>
    <row r="343" spans="1:26" ht="14.25" customHeight="1" x14ac:dyDescent="0.2">
      <c r="A343" s="648"/>
      <c r="B343" s="649"/>
      <c r="C343" s="649"/>
      <c r="D343" s="649"/>
      <c r="E343" s="649"/>
      <c r="F343" s="649"/>
      <c r="G343" s="649"/>
      <c r="H343" s="649"/>
      <c r="I343" s="649"/>
      <c r="J343" s="649"/>
      <c r="K343" s="649"/>
      <c r="L343" s="649"/>
      <c r="M343" s="649"/>
      <c r="N343" s="649"/>
      <c r="O343" s="649"/>
      <c r="P343" s="649"/>
      <c r="Q343" s="649"/>
      <c r="R343" s="649"/>
      <c r="S343" s="649"/>
      <c r="T343" s="649"/>
      <c r="U343" s="649"/>
      <c r="V343" s="649"/>
      <c r="W343" s="649"/>
      <c r="X343" s="649"/>
      <c r="Y343" s="649"/>
      <c r="Z343" s="649"/>
    </row>
    <row r="344" spans="1:26" ht="14.25" customHeight="1" x14ac:dyDescent="0.2">
      <c r="A344" s="648"/>
      <c r="B344" s="649"/>
      <c r="C344" s="649"/>
      <c r="D344" s="649"/>
      <c r="E344" s="649"/>
      <c r="F344" s="649"/>
      <c r="G344" s="649"/>
      <c r="H344" s="649"/>
      <c r="I344" s="649"/>
      <c r="J344" s="649"/>
      <c r="K344" s="649"/>
      <c r="L344" s="649"/>
      <c r="M344" s="649"/>
      <c r="N344" s="649"/>
      <c r="O344" s="649"/>
      <c r="P344" s="649"/>
      <c r="Q344" s="649"/>
      <c r="R344" s="649"/>
      <c r="S344" s="649"/>
      <c r="T344" s="649"/>
      <c r="U344" s="649"/>
      <c r="V344" s="649"/>
      <c r="W344" s="649"/>
      <c r="X344" s="649"/>
      <c r="Y344" s="649"/>
      <c r="Z344" s="649"/>
    </row>
    <row r="345" spans="1:26" ht="14.25" customHeight="1" x14ac:dyDescent="0.2">
      <c r="A345" s="648"/>
      <c r="B345" s="649"/>
      <c r="C345" s="649"/>
      <c r="D345" s="649"/>
      <c r="E345" s="649"/>
      <c r="F345" s="649"/>
      <c r="G345" s="649"/>
      <c r="H345" s="649"/>
      <c r="I345" s="649"/>
      <c r="J345" s="649"/>
      <c r="K345" s="649"/>
      <c r="L345" s="649"/>
      <c r="M345" s="649"/>
      <c r="N345" s="649"/>
      <c r="O345" s="649"/>
      <c r="P345" s="649"/>
      <c r="Q345" s="649"/>
      <c r="R345" s="649"/>
      <c r="S345" s="649"/>
      <c r="T345" s="649"/>
      <c r="U345" s="649"/>
      <c r="V345" s="649"/>
      <c r="W345" s="649"/>
      <c r="X345" s="649"/>
      <c r="Y345" s="649"/>
      <c r="Z345" s="649"/>
    </row>
    <row r="346" spans="1:26" ht="14.25" customHeight="1" x14ac:dyDescent="0.2">
      <c r="A346" s="648"/>
      <c r="B346" s="649"/>
      <c r="C346" s="649"/>
      <c r="D346" s="649"/>
      <c r="E346" s="649"/>
      <c r="F346" s="649"/>
      <c r="G346" s="649"/>
      <c r="H346" s="649"/>
      <c r="I346" s="649"/>
      <c r="J346" s="649"/>
      <c r="K346" s="649"/>
      <c r="L346" s="649"/>
      <c r="M346" s="649"/>
      <c r="N346" s="649"/>
      <c r="O346" s="649"/>
      <c r="P346" s="649"/>
      <c r="Q346" s="649"/>
      <c r="R346" s="649"/>
      <c r="S346" s="649"/>
      <c r="T346" s="649"/>
      <c r="U346" s="649"/>
      <c r="V346" s="649"/>
      <c r="W346" s="649"/>
      <c r="X346" s="649"/>
      <c r="Y346" s="649"/>
      <c r="Z346" s="649"/>
    </row>
    <row r="347" spans="1:26" ht="14.25" customHeight="1" x14ac:dyDescent="0.2">
      <c r="A347" s="648"/>
      <c r="B347" s="649"/>
      <c r="C347" s="649"/>
      <c r="D347" s="649"/>
      <c r="E347" s="649"/>
      <c r="F347" s="649"/>
      <c r="G347" s="649"/>
      <c r="H347" s="649"/>
      <c r="I347" s="649"/>
      <c r="J347" s="649"/>
      <c r="K347" s="649"/>
      <c r="L347" s="649"/>
      <c r="M347" s="649"/>
      <c r="N347" s="649"/>
      <c r="O347" s="649"/>
      <c r="P347" s="649"/>
      <c r="Q347" s="649"/>
      <c r="R347" s="649"/>
      <c r="S347" s="649"/>
      <c r="T347" s="649"/>
      <c r="U347" s="649"/>
      <c r="V347" s="649"/>
      <c r="W347" s="649"/>
      <c r="X347" s="649"/>
      <c r="Y347" s="649"/>
      <c r="Z347" s="649"/>
    </row>
    <row r="348" spans="1:26" ht="14.25" customHeight="1" x14ac:dyDescent="0.2">
      <c r="A348" s="648"/>
      <c r="B348" s="649"/>
      <c r="C348" s="649"/>
      <c r="D348" s="649"/>
      <c r="E348" s="649"/>
      <c r="F348" s="649"/>
      <c r="G348" s="649"/>
      <c r="H348" s="649"/>
      <c r="I348" s="649"/>
      <c r="J348" s="649"/>
      <c r="K348" s="649"/>
      <c r="L348" s="649"/>
      <c r="M348" s="649"/>
      <c r="N348" s="649"/>
      <c r="O348" s="649"/>
      <c r="P348" s="649"/>
      <c r="Q348" s="649"/>
      <c r="R348" s="649"/>
      <c r="S348" s="649"/>
      <c r="T348" s="649"/>
      <c r="U348" s="649"/>
      <c r="V348" s="649"/>
      <c r="W348" s="649"/>
      <c r="X348" s="649"/>
      <c r="Y348" s="649"/>
      <c r="Z348" s="649"/>
    </row>
    <row r="349" spans="1:26" ht="14.25" customHeight="1" x14ac:dyDescent="0.2">
      <c r="A349" s="648"/>
      <c r="B349" s="649"/>
      <c r="C349" s="649"/>
      <c r="D349" s="649"/>
      <c r="E349" s="649"/>
      <c r="F349" s="649"/>
      <c r="G349" s="649"/>
      <c r="H349" s="649"/>
      <c r="I349" s="649"/>
      <c r="J349" s="649"/>
      <c r="K349" s="649"/>
      <c r="L349" s="649"/>
      <c r="M349" s="649"/>
      <c r="N349" s="649"/>
      <c r="O349" s="649"/>
      <c r="P349" s="649"/>
      <c r="Q349" s="649"/>
      <c r="R349" s="649"/>
      <c r="S349" s="649"/>
      <c r="T349" s="649"/>
      <c r="U349" s="649"/>
      <c r="V349" s="649"/>
      <c r="W349" s="649"/>
      <c r="X349" s="649"/>
      <c r="Y349" s="649"/>
      <c r="Z349" s="649"/>
    </row>
    <row r="350" spans="1:26" ht="14.25" customHeight="1" x14ac:dyDescent="0.2">
      <c r="A350" s="648"/>
      <c r="B350" s="649"/>
      <c r="C350" s="649"/>
      <c r="D350" s="649"/>
      <c r="E350" s="649"/>
      <c r="F350" s="649"/>
      <c r="G350" s="649"/>
      <c r="H350" s="649"/>
      <c r="I350" s="649"/>
      <c r="J350" s="649"/>
      <c r="K350" s="649"/>
      <c r="L350" s="649"/>
      <c r="M350" s="649"/>
      <c r="N350" s="649"/>
      <c r="O350" s="649"/>
      <c r="P350" s="649"/>
      <c r="Q350" s="649"/>
      <c r="R350" s="649"/>
      <c r="S350" s="649"/>
      <c r="T350" s="649"/>
      <c r="U350" s="649"/>
      <c r="V350" s="649"/>
      <c r="W350" s="649"/>
      <c r="X350" s="649"/>
      <c r="Y350" s="649"/>
      <c r="Z350" s="649"/>
    </row>
    <row r="351" spans="1:26" ht="14.25" customHeight="1" x14ac:dyDescent="0.2">
      <c r="A351" s="648"/>
      <c r="B351" s="649"/>
      <c r="C351" s="649"/>
      <c r="D351" s="649"/>
      <c r="E351" s="649"/>
      <c r="F351" s="649"/>
      <c r="G351" s="649"/>
      <c r="H351" s="649"/>
      <c r="I351" s="649"/>
      <c r="J351" s="649"/>
      <c r="K351" s="649"/>
      <c r="L351" s="649"/>
      <c r="M351" s="649"/>
      <c r="N351" s="649"/>
      <c r="O351" s="649"/>
      <c r="P351" s="649"/>
      <c r="Q351" s="649"/>
      <c r="R351" s="649"/>
      <c r="S351" s="649"/>
      <c r="T351" s="649"/>
      <c r="U351" s="649"/>
      <c r="V351" s="649"/>
      <c r="W351" s="649"/>
      <c r="X351" s="649"/>
      <c r="Y351" s="649"/>
      <c r="Z351" s="649"/>
    </row>
    <row r="352" spans="1:26" ht="14.25" customHeight="1" x14ac:dyDescent="0.2">
      <c r="A352" s="648"/>
      <c r="B352" s="649"/>
      <c r="C352" s="649"/>
      <c r="D352" s="649"/>
      <c r="E352" s="649"/>
      <c r="F352" s="649"/>
      <c r="G352" s="649"/>
      <c r="H352" s="649"/>
      <c r="I352" s="649"/>
      <c r="J352" s="649"/>
      <c r="K352" s="649"/>
      <c r="L352" s="649"/>
      <c r="M352" s="649"/>
      <c r="N352" s="649"/>
      <c r="O352" s="649"/>
      <c r="P352" s="649"/>
      <c r="Q352" s="649"/>
      <c r="R352" s="649"/>
      <c r="S352" s="649"/>
      <c r="T352" s="649"/>
      <c r="U352" s="649"/>
      <c r="V352" s="649"/>
      <c r="W352" s="649"/>
      <c r="X352" s="649"/>
      <c r="Y352" s="649"/>
      <c r="Z352" s="649"/>
    </row>
    <row r="353" spans="1:26" ht="14.25" customHeight="1" x14ac:dyDescent="0.2">
      <c r="A353" s="648"/>
      <c r="B353" s="649"/>
      <c r="C353" s="649"/>
      <c r="D353" s="649"/>
      <c r="E353" s="649"/>
      <c r="F353" s="649"/>
      <c r="G353" s="649"/>
      <c r="H353" s="649"/>
      <c r="I353" s="649"/>
      <c r="J353" s="649"/>
      <c r="K353" s="649"/>
      <c r="L353" s="649"/>
      <c r="M353" s="649"/>
      <c r="N353" s="649"/>
      <c r="O353" s="649"/>
      <c r="P353" s="649"/>
      <c r="Q353" s="649"/>
      <c r="R353" s="649"/>
      <c r="S353" s="649"/>
      <c r="T353" s="649"/>
      <c r="U353" s="649"/>
      <c r="V353" s="649"/>
      <c r="W353" s="649"/>
      <c r="X353" s="649"/>
      <c r="Y353" s="649"/>
      <c r="Z353" s="649"/>
    </row>
    <row r="354" spans="1:26" ht="14.25" customHeight="1" x14ac:dyDescent="0.2">
      <c r="A354" s="648"/>
      <c r="B354" s="649"/>
      <c r="C354" s="649"/>
      <c r="D354" s="649"/>
      <c r="E354" s="649"/>
      <c r="F354" s="649"/>
      <c r="G354" s="649"/>
      <c r="H354" s="649"/>
      <c r="I354" s="649"/>
      <c r="J354" s="649"/>
      <c r="K354" s="649"/>
      <c r="L354" s="649"/>
      <c r="M354" s="649"/>
      <c r="N354" s="649"/>
      <c r="O354" s="649"/>
      <c r="P354" s="649"/>
      <c r="Q354" s="649"/>
      <c r="R354" s="649"/>
      <c r="S354" s="649"/>
      <c r="T354" s="649"/>
      <c r="U354" s="649"/>
      <c r="V354" s="649"/>
      <c r="W354" s="649"/>
      <c r="X354" s="649"/>
      <c r="Y354" s="649"/>
      <c r="Z354" s="649"/>
    </row>
    <row r="355" spans="1:26" ht="14.25" customHeight="1" x14ac:dyDescent="0.2">
      <c r="A355" s="648"/>
      <c r="B355" s="649"/>
      <c r="C355" s="649"/>
      <c r="D355" s="649"/>
      <c r="E355" s="649"/>
      <c r="F355" s="649"/>
      <c r="G355" s="649"/>
      <c r="H355" s="649"/>
      <c r="I355" s="649"/>
      <c r="J355" s="649"/>
      <c r="K355" s="649"/>
      <c r="L355" s="649"/>
      <c r="M355" s="649"/>
      <c r="N355" s="649"/>
      <c r="O355" s="649"/>
      <c r="P355" s="649"/>
      <c r="Q355" s="649"/>
      <c r="R355" s="649"/>
      <c r="S355" s="649"/>
      <c r="T355" s="649"/>
      <c r="U355" s="649"/>
      <c r="V355" s="649"/>
      <c r="W355" s="649"/>
      <c r="X355" s="649"/>
      <c r="Y355" s="649"/>
      <c r="Z355" s="649"/>
    </row>
    <row r="356" spans="1:26" ht="14.25" customHeight="1" x14ac:dyDescent="0.2">
      <c r="A356" s="648"/>
      <c r="B356" s="649"/>
      <c r="C356" s="649"/>
      <c r="D356" s="649"/>
      <c r="E356" s="649"/>
      <c r="F356" s="649"/>
      <c r="G356" s="649"/>
      <c r="H356" s="649"/>
      <c r="I356" s="649"/>
      <c r="J356" s="649"/>
      <c r="K356" s="649"/>
      <c r="L356" s="649"/>
      <c r="M356" s="649"/>
      <c r="N356" s="649"/>
      <c r="O356" s="649"/>
      <c r="P356" s="649"/>
      <c r="Q356" s="649"/>
      <c r="R356" s="649"/>
      <c r="S356" s="649"/>
      <c r="T356" s="649"/>
      <c r="U356" s="649"/>
      <c r="V356" s="649"/>
      <c r="W356" s="649"/>
      <c r="X356" s="649"/>
      <c r="Y356" s="649"/>
      <c r="Z356" s="649"/>
    </row>
    <row r="357" spans="1:26" ht="14.25" customHeight="1" x14ac:dyDescent="0.2">
      <c r="A357" s="648"/>
      <c r="B357" s="649"/>
      <c r="C357" s="649"/>
      <c r="D357" s="649"/>
      <c r="E357" s="649"/>
      <c r="F357" s="649"/>
      <c r="G357" s="649"/>
      <c r="H357" s="649"/>
      <c r="I357" s="649"/>
      <c r="J357" s="649"/>
      <c r="K357" s="649"/>
      <c r="L357" s="649"/>
      <c r="M357" s="649"/>
      <c r="N357" s="649"/>
      <c r="O357" s="649"/>
      <c r="P357" s="649"/>
      <c r="Q357" s="649"/>
      <c r="R357" s="649"/>
      <c r="S357" s="649"/>
      <c r="T357" s="649"/>
      <c r="U357" s="649"/>
      <c r="V357" s="649"/>
      <c r="W357" s="649"/>
      <c r="X357" s="649"/>
      <c r="Y357" s="649"/>
      <c r="Z357" s="649"/>
    </row>
    <row r="358" spans="1:26" ht="14.25" customHeight="1" x14ac:dyDescent="0.2">
      <c r="A358" s="648"/>
      <c r="B358" s="649"/>
      <c r="C358" s="649"/>
      <c r="D358" s="649"/>
      <c r="E358" s="649"/>
      <c r="F358" s="649"/>
      <c r="G358" s="649"/>
      <c r="H358" s="649"/>
      <c r="I358" s="649"/>
      <c r="J358" s="649"/>
      <c r="K358" s="649"/>
      <c r="L358" s="649"/>
      <c r="M358" s="649"/>
      <c r="N358" s="649"/>
      <c r="O358" s="649"/>
      <c r="P358" s="649"/>
      <c r="Q358" s="649"/>
      <c r="R358" s="649"/>
      <c r="S358" s="649"/>
      <c r="T358" s="649"/>
      <c r="U358" s="649"/>
      <c r="V358" s="649"/>
      <c r="W358" s="649"/>
      <c r="X358" s="649"/>
      <c r="Y358" s="649"/>
      <c r="Z358" s="649"/>
    </row>
    <row r="359" spans="1:26" ht="14.25" customHeight="1" x14ac:dyDescent="0.2">
      <c r="A359" s="648"/>
      <c r="B359" s="649"/>
      <c r="C359" s="649"/>
      <c r="D359" s="649"/>
      <c r="E359" s="649"/>
      <c r="F359" s="649"/>
      <c r="G359" s="649"/>
      <c r="H359" s="649"/>
      <c r="I359" s="649"/>
      <c r="J359" s="649"/>
      <c r="K359" s="649"/>
      <c r="L359" s="649"/>
      <c r="M359" s="649"/>
      <c r="N359" s="649"/>
      <c r="O359" s="649"/>
      <c r="P359" s="649"/>
      <c r="Q359" s="649"/>
      <c r="R359" s="649"/>
      <c r="S359" s="649"/>
      <c r="T359" s="649"/>
      <c r="U359" s="649"/>
      <c r="V359" s="649"/>
      <c r="W359" s="649"/>
      <c r="X359" s="649"/>
      <c r="Y359" s="649"/>
      <c r="Z359" s="649"/>
    </row>
    <row r="360" spans="1:26" ht="14.25" customHeight="1" x14ac:dyDescent="0.2">
      <c r="A360" s="648"/>
      <c r="B360" s="649"/>
      <c r="C360" s="649"/>
      <c r="D360" s="649"/>
      <c r="E360" s="649"/>
      <c r="F360" s="649"/>
      <c r="G360" s="649"/>
      <c r="H360" s="649"/>
      <c r="I360" s="649"/>
      <c r="J360" s="649"/>
      <c r="K360" s="649"/>
      <c r="L360" s="649"/>
      <c r="M360" s="649"/>
      <c r="N360" s="649"/>
      <c r="O360" s="649"/>
      <c r="P360" s="649"/>
      <c r="Q360" s="649"/>
      <c r="R360" s="649"/>
      <c r="S360" s="649"/>
      <c r="T360" s="649"/>
      <c r="U360" s="649"/>
      <c r="V360" s="649"/>
      <c r="W360" s="649"/>
      <c r="X360" s="649"/>
      <c r="Y360" s="649"/>
      <c r="Z360" s="649"/>
    </row>
    <row r="361" spans="1:26" ht="14.25" customHeight="1" x14ac:dyDescent="0.2">
      <c r="A361" s="648"/>
      <c r="B361" s="649"/>
      <c r="C361" s="649"/>
      <c r="D361" s="649"/>
      <c r="E361" s="649"/>
      <c r="F361" s="649"/>
      <c r="G361" s="649"/>
      <c r="H361" s="649"/>
      <c r="I361" s="649"/>
      <c r="J361" s="649"/>
      <c r="K361" s="649"/>
      <c r="L361" s="649"/>
      <c r="M361" s="649"/>
      <c r="N361" s="649"/>
      <c r="O361" s="649"/>
      <c r="P361" s="649"/>
      <c r="Q361" s="649"/>
      <c r="R361" s="649"/>
      <c r="S361" s="649"/>
      <c r="T361" s="649"/>
      <c r="U361" s="649"/>
      <c r="V361" s="649"/>
      <c r="W361" s="649"/>
      <c r="X361" s="649"/>
      <c r="Y361" s="649"/>
      <c r="Z361" s="649"/>
    </row>
    <row r="362" spans="1:26" ht="14.25" customHeight="1" x14ac:dyDescent="0.2">
      <c r="A362" s="648"/>
      <c r="B362" s="649"/>
      <c r="C362" s="649"/>
      <c r="D362" s="649"/>
      <c r="E362" s="649"/>
      <c r="F362" s="649"/>
      <c r="G362" s="649"/>
      <c r="H362" s="649"/>
      <c r="I362" s="649"/>
      <c r="J362" s="649"/>
      <c r="K362" s="649"/>
      <c r="L362" s="649"/>
      <c r="M362" s="649"/>
      <c r="N362" s="649"/>
      <c r="O362" s="649"/>
      <c r="P362" s="649"/>
      <c r="Q362" s="649"/>
      <c r="R362" s="649"/>
      <c r="S362" s="649"/>
      <c r="T362" s="649"/>
      <c r="U362" s="649"/>
      <c r="V362" s="649"/>
      <c r="W362" s="649"/>
      <c r="X362" s="649"/>
      <c r="Y362" s="649"/>
      <c r="Z362" s="649"/>
    </row>
    <row r="363" spans="1:26" ht="14.25" customHeight="1" x14ac:dyDescent="0.2">
      <c r="A363" s="648"/>
      <c r="B363" s="649"/>
      <c r="C363" s="649"/>
      <c r="D363" s="649"/>
      <c r="E363" s="649"/>
      <c r="F363" s="649"/>
      <c r="G363" s="649"/>
      <c r="H363" s="649"/>
      <c r="I363" s="649"/>
      <c r="J363" s="649"/>
      <c r="K363" s="649"/>
      <c r="L363" s="649"/>
      <c r="M363" s="649"/>
      <c r="N363" s="649"/>
      <c r="O363" s="649"/>
      <c r="P363" s="649"/>
      <c r="Q363" s="649"/>
      <c r="R363" s="649"/>
      <c r="S363" s="649"/>
      <c r="T363" s="649"/>
      <c r="U363" s="649"/>
      <c r="V363" s="649"/>
      <c r="W363" s="649"/>
      <c r="X363" s="649"/>
      <c r="Y363" s="649"/>
      <c r="Z363" s="649"/>
    </row>
    <row r="364" spans="1:26" ht="14.25" customHeight="1" x14ac:dyDescent="0.2">
      <c r="A364" s="648"/>
      <c r="B364" s="649"/>
      <c r="C364" s="649"/>
      <c r="D364" s="649"/>
      <c r="E364" s="649"/>
      <c r="F364" s="649"/>
      <c r="G364" s="649"/>
      <c r="H364" s="649"/>
      <c r="I364" s="649"/>
      <c r="J364" s="649"/>
      <c r="K364" s="649"/>
      <c r="L364" s="649"/>
      <c r="M364" s="649"/>
      <c r="N364" s="649"/>
      <c r="O364" s="649"/>
      <c r="P364" s="649"/>
      <c r="Q364" s="649"/>
      <c r="R364" s="649"/>
      <c r="S364" s="649"/>
      <c r="T364" s="649"/>
      <c r="U364" s="649"/>
      <c r="V364" s="649"/>
      <c r="W364" s="649"/>
      <c r="X364" s="649"/>
      <c r="Y364" s="649"/>
      <c r="Z364" s="649"/>
    </row>
    <row r="365" spans="1:26" ht="14.25" customHeight="1" x14ac:dyDescent="0.2">
      <c r="A365" s="648"/>
      <c r="B365" s="649"/>
      <c r="C365" s="649"/>
      <c r="D365" s="649"/>
      <c r="E365" s="649"/>
      <c r="F365" s="649"/>
      <c r="G365" s="649"/>
      <c r="H365" s="649"/>
      <c r="I365" s="649"/>
      <c r="J365" s="649"/>
      <c r="K365" s="649"/>
      <c r="L365" s="649"/>
      <c r="M365" s="649"/>
      <c r="N365" s="649"/>
      <c r="O365" s="649"/>
      <c r="P365" s="649"/>
      <c r="Q365" s="649"/>
      <c r="R365" s="649"/>
      <c r="S365" s="649"/>
      <c r="T365" s="649"/>
      <c r="U365" s="649"/>
      <c r="V365" s="649"/>
      <c r="W365" s="649"/>
      <c r="X365" s="649"/>
      <c r="Y365" s="649"/>
      <c r="Z365" s="649"/>
    </row>
    <row r="366" spans="1:26" ht="14.25" customHeight="1" x14ac:dyDescent="0.2">
      <c r="A366" s="648"/>
      <c r="B366" s="649"/>
      <c r="C366" s="649"/>
      <c r="D366" s="649"/>
      <c r="E366" s="649"/>
      <c r="F366" s="649"/>
      <c r="G366" s="649"/>
      <c r="H366" s="649"/>
      <c r="I366" s="649"/>
      <c r="J366" s="649"/>
      <c r="K366" s="649"/>
      <c r="L366" s="649"/>
      <c r="M366" s="649"/>
      <c r="N366" s="649"/>
      <c r="O366" s="649"/>
      <c r="P366" s="649"/>
      <c r="Q366" s="649"/>
      <c r="R366" s="649"/>
      <c r="S366" s="649"/>
      <c r="T366" s="649"/>
      <c r="U366" s="649"/>
      <c r="V366" s="649"/>
      <c r="W366" s="649"/>
      <c r="X366" s="649"/>
      <c r="Y366" s="649"/>
      <c r="Z366" s="649"/>
    </row>
    <row r="367" spans="1:26" ht="14.25" customHeight="1" x14ac:dyDescent="0.2">
      <c r="A367" s="648"/>
      <c r="B367" s="649"/>
      <c r="C367" s="649"/>
      <c r="D367" s="649"/>
      <c r="E367" s="649"/>
      <c r="F367" s="649"/>
      <c r="G367" s="649"/>
      <c r="H367" s="649"/>
      <c r="I367" s="649"/>
      <c r="J367" s="649"/>
      <c r="K367" s="649"/>
      <c r="L367" s="649"/>
      <c r="M367" s="649"/>
      <c r="N367" s="649"/>
      <c r="O367" s="649"/>
      <c r="P367" s="649"/>
      <c r="Q367" s="649"/>
      <c r="R367" s="649"/>
      <c r="S367" s="649"/>
      <c r="T367" s="649"/>
      <c r="U367" s="649"/>
      <c r="V367" s="649"/>
      <c r="W367" s="649"/>
      <c r="X367" s="649"/>
      <c r="Y367" s="649"/>
      <c r="Z367" s="649"/>
    </row>
    <row r="368" spans="1:26" ht="14.25" customHeight="1" x14ac:dyDescent="0.2">
      <c r="A368" s="648"/>
      <c r="B368" s="649"/>
      <c r="C368" s="649"/>
      <c r="D368" s="649"/>
      <c r="E368" s="649"/>
      <c r="F368" s="649"/>
      <c r="G368" s="649"/>
      <c r="H368" s="649"/>
      <c r="I368" s="649"/>
      <c r="J368" s="649"/>
      <c r="K368" s="649"/>
      <c r="L368" s="649"/>
      <c r="M368" s="649"/>
      <c r="N368" s="649"/>
      <c r="O368" s="649"/>
      <c r="P368" s="649"/>
      <c r="Q368" s="649"/>
      <c r="R368" s="649"/>
      <c r="S368" s="649"/>
      <c r="T368" s="649"/>
      <c r="U368" s="649"/>
      <c r="V368" s="649"/>
      <c r="W368" s="649"/>
      <c r="X368" s="649"/>
      <c r="Y368" s="649"/>
      <c r="Z368" s="649"/>
    </row>
    <row r="369" spans="1:26" ht="14.25" customHeight="1" x14ac:dyDescent="0.2">
      <c r="A369" s="648"/>
      <c r="B369" s="649"/>
      <c r="C369" s="649"/>
      <c r="D369" s="649"/>
      <c r="E369" s="649"/>
      <c r="F369" s="649"/>
      <c r="G369" s="649"/>
      <c r="H369" s="649"/>
      <c r="I369" s="649"/>
      <c r="J369" s="649"/>
      <c r="K369" s="649"/>
      <c r="L369" s="649"/>
      <c r="M369" s="649"/>
      <c r="N369" s="649"/>
      <c r="O369" s="649"/>
      <c r="P369" s="649"/>
      <c r="Q369" s="649"/>
      <c r="R369" s="649"/>
      <c r="S369" s="649"/>
      <c r="T369" s="649"/>
      <c r="U369" s="649"/>
      <c r="V369" s="649"/>
      <c r="W369" s="649"/>
      <c r="X369" s="649"/>
      <c r="Y369" s="649"/>
      <c r="Z369" s="649"/>
    </row>
    <row r="370" spans="1:26" ht="14.25" customHeight="1" x14ac:dyDescent="0.2">
      <c r="A370" s="648"/>
      <c r="B370" s="649"/>
      <c r="C370" s="649"/>
      <c r="D370" s="649"/>
      <c r="E370" s="649"/>
      <c r="F370" s="649"/>
      <c r="G370" s="649"/>
      <c r="H370" s="649"/>
      <c r="I370" s="649"/>
      <c r="J370" s="649"/>
      <c r="K370" s="649"/>
      <c r="L370" s="649"/>
      <c r="M370" s="649"/>
      <c r="N370" s="649"/>
      <c r="O370" s="649"/>
      <c r="P370" s="649"/>
      <c r="Q370" s="649"/>
      <c r="R370" s="649"/>
      <c r="S370" s="649"/>
      <c r="T370" s="649"/>
      <c r="U370" s="649"/>
      <c r="V370" s="649"/>
      <c r="W370" s="649"/>
      <c r="X370" s="649"/>
      <c r="Y370" s="649"/>
      <c r="Z370" s="649"/>
    </row>
    <row r="371" spans="1:26" ht="14.25" customHeight="1" x14ac:dyDescent="0.2">
      <c r="A371" s="648"/>
      <c r="B371" s="649"/>
      <c r="C371" s="649"/>
      <c r="D371" s="649"/>
      <c r="E371" s="649"/>
      <c r="F371" s="649"/>
      <c r="G371" s="649"/>
      <c r="H371" s="649"/>
      <c r="I371" s="649"/>
      <c r="J371" s="649"/>
      <c r="K371" s="649"/>
      <c r="L371" s="649"/>
      <c r="M371" s="649"/>
      <c r="N371" s="649"/>
      <c r="O371" s="649"/>
      <c r="P371" s="649"/>
      <c r="Q371" s="649"/>
      <c r="R371" s="649"/>
      <c r="S371" s="649"/>
      <c r="T371" s="649"/>
      <c r="U371" s="649"/>
      <c r="V371" s="649"/>
      <c r="W371" s="649"/>
      <c r="X371" s="649"/>
      <c r="Y371" s="649"/>
      <c r="Z371" s="649"/>
    </row>
    <row r="372" spans="1:26" ht="14.25" customHeight="1" x14ac:dyDescent="0.2">
      <c r="A372" s="648"/>
      <c r="B372" s="649"/>
      <c r="C372" s="649"/>
      <c r="D372" s="649"/>
      <c r="E372" s="649"/>
      <c r="F372" s="649"/>
      <c r="G372" s="649"/>
      <c r="H372" s="649"/>
      <c r="I372" s="649"/>
      <c r="J372" s="649"/>
      <c r="K372" s="649"/>
      <c r="L372" s="649"/>
      <c r="M372" s="649"/>
      <c r="N372" s="649"/>
      <c r="O372" s="649"/>
      <c r="P372" s="649"/>
      <c r="Q372" s="649"/>
      <c r="R372" s="649"/>
      <c r="S372" s="649"/>
      <c r="T372" s="649"/>
      <c r="U372" s="649"/>
      <c r="V372" s="649"/>
      <c r="W372" s="649"/>
      <c r="X372" s="649"/>
      <c r="Y372" s="649"/>
      <c r="Z372" s="649"/>
    </row>
    <row r="373" spans="1:26" ht="14.25" customHeight="1" x14ac:dyDescent="0.2">
      <c r="A373" s="648"/>
      <c r="B373" s="649"/>
      <c r="C373" s="649"/>
      <c r="D373" s="649"/>
      <c r="E373" s="649"/>
      <c r="F373" s="649"/>
      <c r="G373" s="649"/>
      <c r="H373" s="649"/>
      <c r="I373" s="649"/>
      <c r="J373" s="649"/>
      <c r="K373" s="649"/>
      <c r="L373" s="649"/>
      <c r="M373" s="649"/>
      <c r="N373" s="649"/>
      <c r="O373" s="649"/>
      <c r="P373" s="649"/>
      <c r="Q373" s="649"/>
      <c r="R373" s="649"/>
      <c r="S373" s="649"/>
      <c r="T373" s="649"/>
      <c r="U373" s="649"/>
      <c r="V373" s="649"/>
      <c r="W373" s="649"/>
      <c r="X373" s="649"/>
      <c r="Y373" s="649"/>
      <c r="Z373" s="649"/>
    </row>
    <row r="374" spans="1:26" ht="14.25" customHeight="1" x14ac:dyDescent="0.2">
      <c r="A374" s="648"/>
      <c r="B374" s="649"/>
      <c r="C374" s="649"/>
      <c r="D374" s="649"/>
      <c r="E374" s="649"/>
      <c r="F374" s="649"/>
      <c r="G374" s="649"/>
      <c r="H374" s="649"/>
      <c r="I374" s="649"/>
      <c r="J374" s="649"/>
      <c r="K374" s="649"/>
      <c r="L374" s="649"/>
      <c r="M374" s="649"/>
      <c r="N374" s="649"/>
      <c r="O374" s="649"/>
      <c r="P374" s="649"/>
      <c r="Q374" s="649"/>
      <c r="R374" s="649"/>
      <c r="S374" s="649"/>
      <c r="T374" s="649"/>
      <c r="U374" s="649"/>
      <c r="V374" s="649"/>
      <c r="W374" s="649"/>
      <c r="X374" s="649"/>
      <c r="Y374" s="649"/>
      <c r="Z374" s="649"/>
    </row>
    <row r="375" spans="1:26" ht="14.25" customHeight="1" x14ac:dyDescent="0.2">
      <c r="A375" s="648"/>
      <c r="B375" s="649"/>
      <c r="C375" s="649"/>
      <c r="D375" s="649"/>
      <c r="E375" s="649"/>
      <c r="F375" s="649"/>
      <c r="G375" s="649"/>
      <c r="H375" s="649"/>
      <c r="I375" s="649"/>
      <c r="J375" s="649"/>
      <c r="K375" s="649"/>
      <c r="L375" s="649"/>
      <c r="M375" s="649"/>
      <c r="N375" s="649"/>
      <c r="O375" s="649"/>
      <c r="P375" s="649"/>
      <c r="Q375" s="649"/>
      <c r="R375" s="649"/>
      <c r="S375" s="649"/>
      <c r="T375" s="649"/>
      <c r="U375" s="649"/>
      <c r="V375" s="649"/>
      <c r="W375" s="649"/>
      <c r="X375" s="649"/>
      <c r="Y375" s="649"/>
      <c r="Z375" s="649"/>
    </row>
    <row r="376" spans="1:26" ht="14.25" customHeight="1" x14ac:dyDescent="0.2">
      <c r="A376" s="648"/>
      <c r="B376" s="649"/>
      <c r="C376" s="649"/>
      <c r="D376" s="649"/>
      <c r="E376" s="649"/>
      <c r="F376" s="649"/>
      <c r="G376" s="649"/>
      <c r="H376" s="649"/>
      <c r="I376" s="649"/>
      <c r="J376" s="649"/>
      <c r="K376" s="649"/>
      <c r="L376" s="649"/>
      <c r="M376" s="649"/>
      <c r="N376" s="649"/>
      <c r="O376" s="649"/>
      <c r="P376" s="649"/>
      <c r="Q376" s="649"/>
      <c r="R376" s="649"/>
      <c r="S376" s="649"/>
      <c r="T376" s="649"/>
      <c r="U376" s="649"/>
      <c r="V376" s="649"/>
      <c r="W376" s="649"/>
      <c r="X376" s="649"/>
      <c r="Y376" s="649"/>
      <c r="Z376" s="649"/>
    </row>
    <row r="377" spans="1:26" ht="14.25" customHeight="1" x14ac:dyDescent="0.2">
      <c r="A377" s="648"/>
      <c r="B377" s="649"/>
      <c r="C377" s="649"/>
      <c r="D377" s="649"/>
      <c r="E377" s="649"/>
      <c r="F377" s="649"/>
      <c r="G377" s="649"/>
      <c r="H377" s="649"/>
      <c r="I377" s="649"/>
      <c r="J377" s="649"/>
      <c r="K377" s="649"/>
      <c r="L377" s="649"/>
      <c r="M377" s="649"/>
      <c r="N377" s="649"/>
      <c r="O377" s="649"/>
      <c r="P377" s="649"/>
      <c r="Q377" s="649"/>
      <c r="R377" s="649"/>
      <c r="S377" s="649"/>
      <c r="T377" s="649"/>
      <c r="U377" s="649"/>
      <c r="V377" s="649"/>
      <c r="W377" s="649"/>
      <c r="X377" s="649"/>
      <c r="Y377" s="649"/>
      <c r="Z377" s="649"/>
    </row>
    <row r="378" spans="1:26" ht="14.25" customHeight="1" x14ac:dyDescent="0.2">
      <c r="A378" s="648"/>
      <c r="B378" s="649"/>
      <c r="C378" s="649"/>
      <c r="D378" s="649"/>
      <c r="E378" s="649"/>
      <c r="F378" s="649"/>
      <c r="G378" s="649"/>
      <c r="H378" s="649"/>
      <c r="I378" s="649"/>
      <c r="J378" s="649"/>
      <c r="K378" s="649"/>
      <c r="L378" s="649"/>
      <c r="M378" s="649"/>
      <c r="N378" s="649"/>
      <c r="O378" s="649"/>
      <c r="P378" s="649"/>
      <c r="Q378" s="649"/>
      <c r="R378" s="649"/>
      <c r="S378" s="649"/>
      <c r="T378" s="649"/>
      <c r="U378" s="649"/>
      <c r="V378" s="649"/>
      <c r="W378" s="649"/>
      <c r="X378" s="649"/>
      <c r="Y378" s="649"/>
      <c r="Z378" s="649"/>
    </row>
    <row r="379" spans="1:26" ht="14.25" customHeight="1" x14ac:dyDescent="0.2">
      <c r="A379" s="648"/>
      <c r="B379" s="649"/>
      <c r="C379" s="649"/>
      <c r="D379" s="649"/>
      <c r="E379" s="649"/>
      <c r="F379" s="649"/>
      <c r="G379" s="649"/>
      <c r="H379" s="649"/>
      <c r="I379" s="649"/>
      <c r="J379" s="649"/>
      <c r="K379" s="649"/>
      <c r="L379" s="649"/>
      <c r="M379" s="649"/>
      <c r="N379" s="649"/>
      <c r="O379" s="649"/>
      <c r="P379" s="649"/>
      <c r="Q379" s="649"/>
      <c r="R379" s="649"/>
      <c r="S379" s="649"/>
      <c r="T379" s="649"/>
      <c r="U379" s="649"/>
      <c r="V379" s="649"/>
      <c r="W379" s="649"/>
      <c r="X379" s="649"/>
      <c r="Y379" s="649"/>
      <c r="Z379" s="649"/>
    </row>
    <row r="380" spans="1:26" ht="14.25" customHeight="1" x14ac:dyDescent="0.2">
      <c r="A380" s="648"/>
      <c r="B380" s="649"/>
      <c r="C380" s="649"/>
      <c r="D380" s="649"/>
      <c r="E380" s="649"/>
      <c r="F380" s="649"/>
      <c r="G380" s="649"/>
      <c r="H380" s="649"/>
      <c r="I380" s="649"/>
      <c r="J380" s="649"/>
      <c r="K380" s="649"/>
      <c r="L380" s="649"/>
      <c r="M380" s="649"/>
      <c r="N380" s="649"/>
      <c r="O380" s="649"/>
      <c r="P380" s="649"/>
      <c r="Q380" s="649"/>
      <c r="R380" s="649"/>
      <c r="S380" s="649"/>
      <c r="T380" s="649"/>
      <c r="U380" s="649"/>
      <c r="V380" s="649"/>
      <c r="W380" s="649"/>
      <c r="X380" s="649"/>
      <c r="Y380" s="649"/>
      <c r="Z380" s="649"/>
    </row>
    <row r="381" spans="1:26" ht="14.25" customHeight="1" x14ac:dyDescent="0.2">
      <c r="A381" s="648"/>
      <c r="B381" s="649"/>
      <c r="C381" s="649"/>
      <c r="D381" s="649"/>
      <c r="E381" s="649"/>
      <c r="F381" s="649"/>
      <c r="G381" s="649"/>
      <c r="H381" s="649"/>
      <c r="I381" s="649"/>
      <c r="J381" s="649"/>
      <c r="K381" s="649"/>
      <c r="L381" s="649"/>
      <c r="M381" s="649"/>
      <c r="N381" s="649"/>
      <c r="O381" s="649"/>
      <c r="P381" s="649"/>
      <c r="Q381" s="649"/>
      <c r="R381" s="649"/>
      <c r="S381" s="649"/>
      <c r="T381" s="649"/>
      <c r="U381" s="649"/>
      <c r="V381" s="649"/>
      <c r="W381" s="649"/>
      <c r="X381" s="649"/>
      <c r="Y381" s="649"/>
      <c r="Z381" s="649"/>
    </row>
    <row r="382" spans="1:26" ht="14.25" customHeight="1" x14ac:dyDescent="0.2">
      <c r="A382" s="648"/>
      <c r="B382" s="649"/>
      <c r="C382" s="649"/>
      <c r="D382" s="649"/>
      <c r="E382" s="649"/>
      <c r="F382" s="649"/>
      <c r="G382" s="649"/>
      <c r="H382" s="649"/>
      <c r="I382" s="649"/>
      <c r="J382" s="649"/>
      <c r="K382" s="649"/>
      <c r="L382" s="649"/>
      <c r="M382" s="649"/>
      <c r="N382" s="649"/>
      <c r="O382" s="649"/>
      <c r="P382" s="649"/>
      <c r="Q382" s="649"/>
      <c r="R382" s="649"/>
      <c r="S382" s="649"/>
      <c r="T382" s="649"/>
      <c r="U382" s="649"/>
      <c r="V382" s="649"/>
      <c r="W382" s="649"/>
      <c r="X382" s="649"/>
      <c r="Y382" s="649"/>
      <c r="Z382" s="649"/>
    </row>
    <row r="383" spans="1:26" ht="14.25" customHeight="1" x14ac:dyDescent="0.2">
      <c r="A383" s="648"/>
      <c r="B383" s="649"/>
      <c r="C383" s="649"/>
      <c r="D383" s="649"/>
      <c r="E383" s="649"/>
      <c r="F383" s="649"/>
      <c r="G383" s="649"/>
      <c r="H383" s="649"/>
      <c r="I383" s="649"/>
      <c r="J383" s="649"/>
      <c r="K383" s="649"/>
      <c r="L383" s="649"/>
      <c r="M383" s="649"/>
      <c r="N383" s="649"/>
      <c r="O383" s="649"/>
      <c r="P383" s="649"/>
      <c r="Q383" s="649"/>
      <c r="R383" s="649"/>
      <c r="S383" s="649"/>
      <c r="T383" s="649"/>
      <c r="U383" s="649"/>
      <c r="V383" s="649"/>
      <c r="W383" s="649"/>
      <c r="X383" s="649"/>
      <c r="Y383" s="649"/>
      <c r="Z383" s="649"/>
    </row>
    <row r="384" spans="1:26" ht="14.25" customHeight="1" x14ac:dyDescent="0.2">
      <c r="A384" s="648"/>
      <c r="B384" s="649"/>
      <c r="C384" s="649"/>
      <c r="D384" s="649"/>
      <c r="E384" s="649"/>
      <c r="F384" s="649"/>
      <c r="G384" s="649"/>
      <c r="H384" s="649"/>
      <c r="I384" s="649"/>
      <c r="J384" s="649"/>
      <c r="K384" s="649"/>
      <c r="L384" s="649"/>
      <c r="M384" s="649"/>
      <c r="N384" s="649"/>
      <c r="O384" s="649"/>
      <c r="P384" s="649"/>
      <c r="Q384" s="649"/>
      <c r="R384" s="649"/>
      <c r="S384" s="649"/>
      <c r="T384" s="649"/>
      <c r="U384" s="649"/>
      <c r="V384" s="649"/>
      <c r="W384" s="649"/>
      <c r="X384" s="649"/>
      <c r="Y384" s="649"/>
      <c r="Z384" s="649"/>
    </row>
    <row r="385" spans="1:26" ht="14.25" customHeight="1" x14ac:dyDescent="0.2">
      <c r="A385" s="648"/>
      <c r="B385" s="649"/>
      <c r="C385" s="649"/>
      <c r="D385" s="649"/>
      <c r="E385" s="649"/>
      <c r="F385" s="649"/>
      <c r="G385" s="649"/>
      <c r="H385" s="649"/>
      <c r="I385" s="649"/>
      <c r="J385" s="649"/>
      <c r="K385" s="649"/>
      <c r="L385" s="649"/>
      <c r="M385" s="649"/>
      <c r="N385" s="649"/>
      <c r="O385" s="649"/>
      <c r="P385" s="649"/>
      <c r="Q385" s="649"/>
      <c r="R385" s="649"/>
      <c r="S385" s="649"/>
      <c r="T385" s="649"/>
      <c r="U385" s="649"/>
      <c r="V385" s="649"/>
      <c r="W385" s="649"/>
      <c r="X385" s="649"/>
      <c r="Y385" s="649"/>
      <c r="Z385" s="649"/>
    </row>
    <row r="386" spans="1:26" ht="14.25" customHeight="1" x14ac:dyDescent="0.2">
      <c r="A386" s="648"/>
      <c r="B386" s="649"/>
      <c r="C386" s="649"/>
      <c r="D386" s="649"/>
      <c r="E386" s="649"/>
      <c r="F386" s="649"/>
      <c r="G386" s="649"/>
      <c r="H386" s="649"/>
      <c r="I386" s="649"/>
      <c r="J386" s="649"/>
      <c r="K386" s="649"/>
      <c r="L386" s="649"/>
      <c r="M386" s="649"/>
      <c r="N386" s="649"/>
      <c r="O386" s="649"/>
      <c r="P386" s="649"/>
      <c r="Q386" s="649"/>
      <c r="R386" s="649"/>
      <c r="S386" s="649"/>
      <c r="T386" s="649"/>
      <c r="U386" s="649"/>
      <c r="V386" s="649"/>
      <c r="W386" s="649"/>
      <c r="X386" s="649"/>
      <c r="Y386" s="649"/>
      <c r="Z386" s="649"/>
    </row>
    <row r="387" spans="1:26" ht="14.25" customHeight="1" x14ac:dyDescent="0.2">
      <c r="A387" s="648"/>
      <c r="B387" s="649"/>
      <c r="C387" s="649"/>
      <c r="D387" s="649"/>
      <c r="E387" s="649"/>
      <c r="F387" s="649"/>
      <c r="G387" s="649"/>
      <c r="H387" s="649"/>
      <c r="I387" s="649"/>
      <c r="J387" s="649"/>
      <c r="K387" s="649"/>
      <c r="L387" s="649"/>
      <c r="M387" s="649"/>
      <c r="N387" s="649"/>
      <c r="O387" s="649"/>
      <c r="P387" s="649"/>
      <c r="Q387" s="649"/>
      <c r="R387" s="649"/>
      <c r="S387" s="649"/>
      <c r="T387" s="649"/>
      <c r="U387" s="649"/>
      <c r="V387" s="649"/>
      <c r="W387" s="649"/>
      <c r="X387" s="649"/>
      <c r="Y387" s="649"/>
      <c r="Z387" s="649"/>
    </row>
    <row r="388" spans="1:26" ht="14.25" customHeight="1" x14ac:dyDescent="0.2">
      <c r="A388" s="648"/>
      <c r="B388" s="649"/>
      <c r="C388" s="649"/>
      <c r="D388" s="649"/>
      <c r="E388" s="649"/>
      <c r="F388" s="649"/>
      <c r="G388" s="649"/>
      <c r="H388" s="649"/>
      <c r="I388" s="649"/>
      <c r="J388" s="649"/>
      <c r="K388" s="649"/>
      <c r="L388" s="649"/>
      <c r="M388" s="649"/>
      <c r="N388" s="649"/>
      <c r="O388" s="649"/>
      <c r="P388" s="649"/>
      <c r="Q388" s="649"/>
      <c r="R388" s="649"/>
      <c r="S388" s="649"/>
      <c r="T388" s="649"/>
      <c r="U388" s="649"/>
      <c r="V388" s="649"/>
      <c r="W388" s="649"/>
      <c r="X388" s="649"/>
      <c r="Y388" s="649"/>
      <c r="Z388" s="649"/>
    </row>
    <row r="389" spans="1:26" ht="14.25" customHeight="1" x14ac:dyDescent="0.2">
      <c r="A389" s="648"/>
      <c r="B389" s="649"/>
      <c r="C389" s="649"/>
      <c r="D389" s="649"/>
      <c r="E389" s="649"/>
      <c r="F389" s="649"/>
      <c r="G389" s="649"/>
      <c r="H389" s="649"/>
      <c r="I389" s="649"/>
      <c r="J389" s="649"/>
      <c r="K389" s="649"/>
      <c r="L389" s="649"/>
      <c r="M389" s="649"/>
      <c r="N389" s="649"/>
      <c r="O389" s="649"/>
      <c r="P389" s="649"/>
      <c r="Q389" s="649"/>
      <c r="R389" s="649"/>
      <c r="S389" s="649"/>
      <c r="T389" s="649"/>
      <c r="U389" s="649"/>
      <c r="V389" s="649"/>
      <c r="W389" s="649"/>
      <c r="X389" s="649"/>
      <c r="Y389" s="649"/>
      <c r="Z389" s="649"/>
    </row>
    <row r="390" spans="1:26" ht="14.25" customHeight="1" x14ac:dyDescent="0.2">
      <c r="A390" s="648"/>
      <c r="B390" s="649"/>
      <c r="C390" s="649"/>
      <c r="D390" s="649"/>
      <c r="E390" s="649"/>
      <c r="F390" s="649"/>
      <c r="G390" s="649"/>
      <c r="H390" s="649"/>
      <c r="I390" s="649"/>
      <c r="J390" s="649"/>
      <c r="K390" s="649"/>
      <c r="L390" s="649"/>
      <c r="M390" s="649"/>
      <c r="N390" s="649"/>
      <c r="O390" s="649"/>
      <c r="P390" s="649"/>
      <c r="Q390" s="649"/>
      <c r="R390" s="649"/>
      <c r="S390" s="649"/>
      <c r="T390" s="649"/>
      <c r="U390" s="649"/>
      <c r="V390" s="649"/>
      <c r="W390" s="649"/>
      <c r="X390" s="649"/>
      <c r="Y390" s="649"/>
      <c r="Z390" s="649"/>
    </row>
    <row r="391" spans="1:26" ht="14.25" customHeight="1" x14ac:dyDescent="0.2">
      <c r="A391" s="648"/>
      <c r="B391" s="649"/>
      <c r="C391" s="649"/>
      <c r="D391" s="649"/>
      <c r="E391" s="649"/>
      <c r="F391" s="649"/>
      <c r="G391" s="649"/>
      <c r="H391" s="649"/>
      <c r="I391" s="649"/>
      <c r="J391" s="649"/>
      <c r="K391" s="649"/>
      <c r="L391" s="649"/>
      <c r="M391" s="649"/>
      <c r="N391" s="649"/>
      <c r="O391" s="649"/>
      <c r="P391" s="649"/>
      <c r="Q391" s="649"/>
      <c r="R391" s="649"/>
      <c r="S391" s="649"/>
      <c r="T391" s="649"/>
      <c r="U391" s="649"/>
      <c r="V391" s="649"/>
      <c r="W391" s="649"/>
      <c r="X391" s="649"/>
      <c r="Y391" s="649"/>
      <c r="Z391" s="649"/>
    </row>
    <row r="392" spans="1:26" ht="14.25" customHeight="1" x14ac:dyDescent="0.2">
      <c r="A392" s="648"/>
      <c r="B392" s="649"/>
      <c r="C392" s="649"/>
      <c r="D392" s="649"/>
      <c r="E392" s="649"/>
      <c r="F392" s="649"/>
      <c r="G392" s="649"/>
      <c r="H392" s="649"/>
      <c r="I392" s="649"/>
      <c r="J392" s="649"/>
      <c r="K392" s="649"/>
      <c r="L392" s="649"/>
      <c r="M392" s="649"/>
      <c r="N392" s="649"/>
      <c r="O392" s="649"/>
      <c r="P392" s="649"/>
      <c r="Q392" s="649"/>
      <c r="R392" s="649"/>
      <c r="S392" s="649"/>
      <c r="T392" s="649"/>
      <c r="U392" s="649"/>
      <c r="V392" s="649"/>
      <c r="W392" s="649"/>
      <c r="X392" s="649"/>
      <c r="Y392" s="649"/>
      <c r="Z392" s="649"/>
    </row>
    <row r="393" spans="1:26" ht="14.25" customHeight="1" x14ac:dyDescent="0.2">
      <c r="A393" s="648"/>
      <c r="B393" s="649"/>
      <c r="C393" s="649"/>
      <c r="D393" s="649"/>
      <c r="E393" s="649"/>
      <c r="F393" s="649"/>
      <c r="G393" s="649"/>
      <c r="H393" s="649"/>
      <c r="I393" s="649"/>
      <c r="J393" s="649"/>
      <c r="K393" s="649"/>
      <c r="L393" s="649"/>
      <c r="M393" s="649"/>
      <c r="N393" s="649"/>
      <c r="O393" s="649"/>
      <c r="P393" s="649"/>
      <c r="Q393" s="649"/>
      <c r="R393" s="649"/>
      <c r="S393" s="649"/>
      <c r="T393" s="649"/>
      <c r="U393" s="649"/>
      <c r="V393" s="649"/>
      <c r="W393" s="649"/>
      <c r="X393" s="649"/>
      <c r="Y393" s="649"/>
      <c r="Z393" s="649"/>
    </row>
    <row r="394" spans="1:26" ht="14.25" customHeight="1" x14ac:dyDescent="0.2">
      <c r="A394" s="648"/>
      <c r="B394" s="649"/>
      <c r="C394" s="649"/>
      <c r="D394" s="649"/>
      <c r="E394" s="649"/>
      <c r="F394" s="649"/>
      <c r="G394" s="649"/>
      <c r="H394" s="649"/>
      <c r="I394" s="649"/>
      <c r="J394" s="649"/>
      <c r="K394" s="649"/>
      <c r="L394" s="649"/>
      <c r="M394" s="649"/>
      <c r="N394" s="649"/>
      <c r="O394" s="649"/>
      <c r="P394" s="649"/>
      <c r="Q394" s="649"/>
      <c r="R394" s="649"/>
      <c r="S394" s="649"/>
      <c r="T394" s="649"/>
      <c r="U394" s="649"/>
      <c r="V394" s="649"/>
      <c r="W394" s="649"/>
      <c r="X394" s="649"/>
      <c r="Y394" s="649"/>
      <c r="Z394" s="649"/>
    </row>
    <row r="395" spans="1:26" ht="14.25" customHeight="1" x14ac:dyDescent="0.2">
      <c r="A395" s="648"/>
      <c r="B395" s="649"/>
      <c r="C395" s="649"/>
      <c r="D395" s="649"/>
      <c r="E395" s="649"/>
      <c r="F395" s="649"/>
      <c r="G395" s="649"/>
      <c r="H395" s="649"/>
      <c r="I395" s="649"/>
      <c r="J395" s="649"/>
      <c r="K395" s="649"/>
      <c r="L395" s="649"/>
      <c r="M395" s="649"/>
      <c r="N395" s="649"/>
      <c r="O395" s="649"/>
      <c r="P395" s="649"/>
      <c r="Q395" s="649"/>
      <c r="R395" s="649"/>
      <c r="S395" s="649"/>
      <c r="T395" s="649"/>
      <c r="U395" s="649"/>
      <c r="V395" s="649"/>
      <c r="W395" s="649"/>
      <c r="X395" s="649"/>
      <c r="Y395" s="649"/>
      <c r="Z395" s="649"/>
    </row>
    <row r="396" spans="1:26" ht="14.25" customHeight="1" x14ac:dyDescent="0.2">
      <c r="A396" s="648"/>
      <c r="B396" s="649"/>
      <c r="C396" s="649"/>
      <c r="D396" s="649"/>
      <c r="E396" s="649"/>
      <c r="F396" s="649"/>
      <c r="G396" s="649"/>
      <c r="H396" s="649"/>
      <c r="I396" s="649"/>
      <c r="J396" s="649"/>
      <c r="K396" s="649"/>
      <c r="L396" s="649"/>
      <c r="M396" s="649"/>
      <c r="N396" s="649"/>
      <c r="O396" s="649"/>
      <c r="P396" s="649"/>
      <c r="Q396" s="649"/>
      <c r="R396" s="649"/>
      <c r="S396" s="649"/>
      <c r="T396" s="649"/>
      <c r="U396" s="649"/>
      <c r="V396" s="649"/>
      <c r="W396" s="649"/>
      <c r="X396" s="649"/>
      <c r="Y396" s="649"/>
      <c r="Z396" s="649"/>
    </row>
    <row r="397" spans="1:26" ht="14.25" customHeight="1" x14ac:dyDescent="0.2">
      <c r="A397" s="648"/>
      <c r="B397" s="649"/>
      <c r="C397" s="649"/>
      <c r="D397" s="649"/>
      <c r="E397" s="649"/>
      <c r="F397" s="649"/>
      <c r="G397" s="649"/>
      <c r="H397" s="649"/>
      <c r="I397" s="649"/>
      <c r="J397" s="649"/>
      <c r="K397" s="649"/>
      <c r="L397" s="649"/>
      <c r="M397" s="649"/>
      <c r="N397" s="649"/>
      <c r="O397" s="649"/>
      <c r="P397" s="649"/>
      <c r="Q397" s="649"/>
      <c r="R397" s="649"/>
      <c r="S397" s="649"/>
      <c r="T397" s="649"/>
      <c r="U397" s="649"/>
      <c r="V397" s="649"/>
      <c r="W397" s="649"/>
      <c r="X397" s="649"/>
      <c r="Y397" s="649"/>
      <c r="Z397" s="649"/>
    </row>
    <row r="398" spans="1:26" ht="14.25" customHeight="1" x14ac:dyDescent="0.2">
      <c r="A398" s="648"/>
      <c r="B398" s="649"/>
      <c r="C398" s="649"/>
      <c r="D398" s="649"/>
      <c r="E398" s="649"/>
      <c r="F398" s="649"/>
      <c r="G398" s="649"/>
      <c r="H398" s="649"/>
      <c r="I398" s="649"/>
      <c r="J398" s="649"/>
      <c r="K398" s="649"/>
      <c r="L398" s="649"/>
      <c r="M398" s="649"/>
      <c r="N398" s="649"/>
      <c r="O398" s="649"/>
      <c r="P398" s="649"/>
      <c r="Q398" s="649"/>
      <c r="R398" s="649"/>
      <c r="S398" s="649"/>
      <c r="T398" s="649"/>
      <c r="U398" s="649"/>
      <c r="V398" s="649"/>
      <c r="W398" s="649"/>
      <c r="X398" s="649"/>
      <c r="Y398" s="649"/>
      <c r="Z398" s="649"/>
    </row>
    <row r="399" spans="1:26" ht="14.25" customHeight="1" x14ac:dyDescent="0.2">
      <c r="A399" s="648"/>
      <c r="B399" s="649"/>
      <c r="C399" s="649"/>
      <c r="D399" s="649"/>
      <c r="E399" s="649"/>
      <c r="F399" s="649"/>
      <c r="G399" s="649"/>
      <c r="H399" s="649"/>
      <c r="I399" s="649"/>
      <c r="J399" s="649"/>
      <c r="K399" s="649"/>
      <c r="L399" s="649"/>
      <c r="M399" s="649"/>
      <c r="N399" s="649"/>
      <c r="O399" s="649"/>
      <c r="P399" s="649"/>
      <c r="Q399" s="649"/>
      <c r="R399" s="649"/>
      <c r="S399" s="649"/>
      <c r="T399" s="649"/>
      <c r="U399" s="649"/>
      <c r="V399" s="649"/>
      <c r="W399" s="649"/>
      <c r="X399" s="649"/>
      <c r="Y399" s="649"/>
      <c r="Z399" s="649"/>
    </row>
    <row r="400" spans="1:26" ht="14.25" customHeight="1" x14ac:dyDescent="0.2">
      <c r="A400" s="648"/>
      <c r="B400" s="649"/>
      <c r="C400" s="649"/>
      <c r="D400" s="649"/>
      <c r="E400" s="649"/>
      <c r="F400" s="649"/>
      <c r="G400" s="649"/>
      <c r="H400" s="649"/>
      <c r="I400" s="649"/>
      <c r="J400" s="649"/>
      <c r="K400" s="649"/>
      <c r="L400" s="649"/>
      <c r="M400" s="649"/>
      <c r="N400" s="649"/>
      <c r="O400" s="649"/>
      <c r="P400" s="649"/>
      <c r="Q400" s="649"/>
      <c r="R400" s="649"/>
      <c r="S400" s="649"/>
      <c r="T400" s="649"/>
      <c r="U400" s="649"/>
      <c r="V400" s="649"/>
      <c r="W400" s="649"/>
      <c r="X400" s="649"/>
      <c r="Y400" s="649"/>
      <c r="Z400" s="649"/>
    </row>
    <row r="401" spans="1:26" ht="14.25" customHeight="1" x14ac:dyDescent="0.2">
      <c r="A401" s="648"/>
      <c r="B401" s="649"/>
      <c r="C401" s="649"/>
      <c r="D401" s="649"/>
      <c r="E401" s="649"/>
      <c r="F401" s="649"/>
      <c r="G401" s="649"/>
      <c r="H401" s="649"/>
      <c r="I401" s="649"/>
      <c r="J401" s="649"/>
      <c r="K401" s="649"/>
      <c r="L401" s="649"/>
      <c r="M401" s="649"/>
      <c r="N401" s="649"/>
      <c r="O401" s="649"/>
      <c r="P401" s="649"/>
      <c r="Q401" s="649"/>
      <c r="R401" s="649"/>
      <c r="S401" s="649"/>
      <c r="T401" s="649"/>
      <c r="U401" s="649"/>
      <c r="V401" s="649"/>
      <c r="W401" s="649"/>
      <c r="X401" s="649"/>
      <c r="Y401" s="649"/>
      <c r="Z401" s="649"/>
    </row>
    <row r="402" spans="1:26" ht="14.25" customHeight="1" x14ac:dyDescent="0.2">
      <c r="A402" s="648"/>
      <c r="B402" s="649"/>
      <c r="C402" s="649"/>
      <c r="D402" s="649"/>
      <c r="E402" s="649"/>
      <c r="F402" s="649"/>
      <c r="G402" s="649"/>
      <c r="H402" s="649"/>
      <c r="I402" s="649"/>
      <c r="J402" s="649"/>
      <c r="K402" s="649"/>
      <c r="L402" s="649"/>
      <c r="M402" s="649"/>
      <c r="N402" s="649"/>
      <c r="O402" s="649"/>
      <c r="P402" s="649"/>
      <c r="Q402" s="649"/>
      <c r="R402" s="649"/>
      <c r="S402" s="649"/>
      <c r="T402" s="649"/>
      <c r="U402" s="649"/>
      <c r="V402" s="649"/>
      <c r="W402" s="649"/>
      <c r="X402" s="649"/>
      <c r="Y402" s="649"/>
      <c r="Z402" s="649"/>
    </row>
    <row r="403" spans="1:26" ht="14.25" customHeight="1" x14ac:dyDescent="0.2">
      <c r="A403" s="648"/>
      <c r="B403" s="649"/>
      <c r="C403" s="649"/>
      <c r="D403" s="649"/>
      <c r="E403" s="649"/>
      <c r="F403" s="649"/>
      <c r="G403" s="649"/>
      <c r="H403" s="649"/>
      <c r="I403" s="649"/>
      <c r="J403" s="649"/>
      <c r="K403" s="649"/>
      <c r="L403" s="649"/>
      <c r="M403" s="649"/>
      <c r="N403" s="649"/>
      <c r="O403" s="649"/>
      <c r="P403" s="649"/>
      <c r="Q403" s="649"/>
      <c r="R403" s="649"/>
      <c r="S403" s="649"/>
      <c r="T403" s="649"/>
      <c r="U403" s="649"/>
      <c r="V403" s="649"/>
      <c r="W403" s="649"/>
      <c r="X403" s="649"/>
      <c r="Y403" s="649"/>
      <c r="Z403" s="649"/>
    </row>
    <row r="404" spans="1:26" ht="14.25" customHeight="1" x14ac:dyDescent="0.2">
      <c r="A404" s="648"/>
      <c r="B404" s="649"/>
      <c r="C404" s="649"/>
      <c r="D404" s="649"/>
      <c r="E404" s="649"/>
      <c r="F404" s="649"/>
      <c r="G404" s="649"/>
      <c r="H404" s="649"/>
      <c r="I404" s="649"/>
      <c r="J404" s="649"/>
      <c r="K404" s="649"/>
      <c r="L404" s="649"/>
      <c r="M404" s="649"/>
      <c r="N404" s="649"/>
      <c r="O404" s="649"/>
      <c r="P404" s="649"/>
      <c r="Q404" s="649"/>
      <c r="R404" s="649"/>
      <c r="S404" s="649"/>
      <c r="T404" s="649"/>
      <c r="U404" s="649"/>
      <c r="V404" s="649"/>
      <c r="W404" s="649"/>
      <c r="X404" s="649"/>
      <c r="Y404" s="649"/>
      <c r="Z404" s="649"/>
    </row>
    <row r="405" spans="1:26" ht="14.25" customHeight="1" x14ac:dyDescent="0.2">
      <c r="A405" s="648"/>
      <c r="B405" s="649"/>
      <c r="C405" s="649"/>
      <c r="D405" s="649"/>
      <c r="E405" s="649"/>
      <c r="F405" s="649"/>
      <c r="G405" s="649"/>
      <c r="H405" s="649"/>
      <c r="I405" s="649"/>
      <c r="J405" s="649"/>
      <c r="K405" s="649"/>
      <c r="L405" s="649"/>
      <c r="M405" s="649"/>
      <c r="N405" s="649"/>
      <c r="O405" s="649"/>
      <c r="P405" s="649"/>
      <c r="Q405" s="649"/>
      <c r="R405" s="649"/>
      <c r="S405" s="649"/>
      <c r="T405" s="649"/>
      <c r="U405" s="649"/>
      <c r="V405" s="649"/>
      <c r="W405" s="649"/>
      <c r="X405" s="649"/>
      <c r="Y405" s="649"/>
      <c r="Z405" s="649"/>
    </row>
    <row r="406" spans="1:26" ht="14.25" customHeight="1" x14ac:dyDescent="0.2">
      <c r="A406" s="648"/>
      <c r="B406" s="649"/>
      <c r="C406" s="649"/>
      <c r="D406" s="649"/>
      <c r="E406" s="649"/>
      <c r="F406" s="649"/>
      <c r="G406" s="649"/>
      <c r="H406" s="649"/>
      <c r="I406" s="649"/>
      <c r="J406" s="649"/>
      <c r="K406" s="649"/>
      <c r="L406" s="649"/>
      <c r="M406" s="649"/>
      <c r="N406" s="649"/>
      <c r="O406" s="649"/>
      <c r="P406" s="649"/>
      <c r="Q406" s="649"/>
      <c r="R406" s="649"/>
      <c r="S406" s="649"/>
      <c r="T406" s="649"/>
      <c r="U406" s="649"/>
      <c r="V406" s="649"/>
      <c r="W406" s="649"/>
      <c r="X406" s="649"/>
      <c r="Y406" s="649"/>
      <c r="Z406" s="649"/>
    </row>
    <row r="407" spans="1:26" ht="14.25" customHeight="1" x14ac:dyDescent="0.2">
      <c r="A407" s="648"/>
      <c r="B407" s="649"/>
      <c r="C407" s="649"/>
      <c r="D407" s="649"/>
      <c r="E407" s="649"/>
      <c r="F407" s="649"/>
      <c r="G407" s="649"/>
      <c r="H407" s="649"/>
      <c r="I407" s="649"/>
      <c r="J407" s="649"/>
      <c r="K407" s="649"/>
      <c r="L407" s="649"/>
      <c r="M407" s="649"/>
      <c r="N407" s="649"/>
      <c r="O407" s="649"/>
      <c r="P407" s="649"/>
      <c r="Q407" s="649"/>
      <c r="R407" s="649"/>
      <c r="S407" s="649"/>
      <c r="T407" s="649"/>
      <c r="U407" s="649"/>
      <c r="V407" s="649"/>
      <c r="W407" s="649"/>
      <c r="X407" s="649"/>
      <c r="Y407" s="649"/>
      <c r="Z407" s="649"/>
    </row>
    <row r="408" spans="1:26" ht="14.25" customHeight="1" x14ac:dyDescent="0.2">
      <c r="A408" s="648"/>
      <c r="B408" s="649"/>
      <c r="C408" s="649"/>
      <c r="D408" s="649"/>
      <c r="E408" s="649"/>
      <c r="F408" s="649"/>
      <c r="G408" s="649"/>
      <c r="H408" s="649"/>
      <c r="I408" s="649"/>
      <c r="J408" s="649"/>
      <c r="K408" s="649"/>
      <c r="L408" s="649"/>
      <c r="M408" s="649"/>
      <c r="N408" s="649"/>
      <c r="O408" s="649"/>
      <c r="P408" s="649"/>
      <c r="Q408" s="649"/>
      <c r="R408" s="649"/>
      <c r="S408" s="649"/>
      <c r="T408" s="649"/>
      <c r="U408" s="649"/>
      <c r="V408" s="649"/>
      <c r="W408" s="649"/>
      <c r="X408" s="649"/>
      <c r="Y408" s="649"/>
      <c r="Z408" s="649"/>
    </row>
    <row r="409" spans="1:26" ht="14.25" customHeight="1" x14ac:dyDescent="0.2">
      <c r="A409" s="648"/>
      <c r="B409" s="649"/>
      <c r="C409" s="649"/>
      <c r="D409" s="649"/>
      <c r="E409" s="649"/>
      <c r="F409" s="649"/>
      <c r="G409" s="649"/>
      <c r="H409" s="649"/>
      <c r="I409" s="649"/>
      <c r="J409" s="649"/>
      <c r="K409" s="649"/>
      <c r="L409" s="649"/>
      <c r="M409" s="649"/>
      <c r="N409" s="649"/>
      <c r="O409" s="649"/>
      <c r="P409" s="649"/>
      <c r="Q409" s="649"/>
      <c r="R409" s="649"/>
      <c r="S409" s="649"/>
      <c r="T409" s="649"/>
      <c r="U409" s="649"/>
      <c r="V409" s="649"/>
      <c r="W409" s="649"/>
      <c r="X409" s="649"/>
      <c r="Y409" s="649"/>
      <c r="Z409" s="649"/>
    </row>
    <row r="410" spans="1:26" ht="14.25" customHeight="1" x14ac:dyDescent="0.2">
      <c r="A410" s="648"/>
      <c r="B410" s="649"/>
      <c r="C410" s="649"/>
      <c r="D410" s="649"/>
      <c r="E410" s="649"/>
      <c r="F410" s="649"/>
      <c r="G410" s="649"/>
      <c r="H410" s="649"/>
      <c r="I410" s="649"/>
      <c r="J410" s="649"/>
      <c r="K410" s="649"/>
      <c r="L410" s="649"/>
      <c r="M410" s="649"/>
      <c r="N410" s="649"/>
      <c r="O410" s="649"/>
      <c r="P410" s="649"/>
      <c r="Q410" s="649"/>
      <c r="R410" s="649"/>
      <c r="S410" s="649"/>
      <c r="T410" s="649"/>
      <c r="U410" s="649"/>
      <c r="V410" s="649"/>
      <c r="W410" s="649"/>
      <c r="X410" s="649"/>
      <c r="Y410" s="649"/>
      <c r="Z410" s="649"/>
    </row>
    <row r="411" spans="1:26" ht="14.25" customHeight="1" x14ac:dyDescent="0.2">
      <c r="A411" s="648"/>
      <c r="B411" s="649"/>
      <c r="C411" s="649"/>
      <c r="D411" s="649"/>
      <c r="E411" s="649"/>
      <c r="F411" s="649"/>
      <c r="G411" s="649"/>
      <c r="H411" s="649"/>
      <c r="I411" s="649"/>
      <c r="J411" s="649"/>
      <c r="K411" s="649"/>
      <c r="L411" s="649"/>
      <c r="M411" s="649"/>
      <c r="N411" s="649"/>
      <c r="O411" s="649"/>
      <c r="P411" s="649"/>
      <c r="Q411" s="649"/>
      <c r="R411" s="649"/>
      <c r="S411" s="649"/>
      <c r="T411" s="649"/>
      <c r="U411" s="649"/>
      <c r="V411" s="649"/>
      <c r="W411" s="649"/>
      <c r="X411" s="649"/>
      <c r="Y411" s="649"/>
      <c r="Z411" s="649"/>
    </row>
    <row r="412" spans="1:26" ht="14.25" customHeight="1" x14ac:dyDescent="0.2">
      <c r="A412" s="648"/>
      <c r="B412" s="649"/>
      <c r="C412" s="649"/>
      <c r="D412" s="649"/>
      <c r="E412" s="649"/>
      <c r="F412" s="649"/>
      <c r="G412" s="649"/>
      <c r="H412" s="649"/>
      <c r="I412" s="649"/>
      <c r="J412" s="649"/>
      <c r="K412" s="649"/>
      <c r="L412" s="649"/>
      <c r="M412" s="649"/>
      <c r="N412" s="649"/>
      <c r="O412" s="649"/>
      <c r="P412" s="649"/>
      <c r="Q412" s="649"/>
      <c r="R412" s="649"/>
      <c r="S412" s="649"/>
      <c r="T412" s="649"/>
      <c r="U412" s="649"/>
      <c r="V412" s="649"/>
      <c r="W412" s="649"/>
      <c r="X412" s="649"/>
      <c r="Y412" s="649"/>
      <c r="Z412" s="649"/>
    </row>
    <row r="413" spans="1:26" ht="14.25" customHeight="1" x14ac:dyDescent="0.2">
      <c r="A413" s="648"/>
      <c r="B413" s="649"/>
      <c r="C413" s="649"/>
      <c r="D413" s="649"/>
      <c r="E413" s="649"/>
      <c r="F413" s="649"/>
      <c r="G413" s="649"/>
      <c r="H413" s="649"/>
      <c r="I413" s="649"/>
      <c r="J413" s="649"/>
      <c r="K413" s="649"/>
      <c r="L413" s="649"/>
      <c r="M413" s="649"/>
      <c r="N413" s="649"/>
      <c r="O413" s="649"/>
      <c r="P413" s="649"/>
      <c r="Q413" s="649"/>
      <c r="R413" s="649"/>
      <c r="S413" s="649"/>
      <c r="T413" s="649"/>
      <c r="U413" s="649"/>
      <c r="V413" s="649"/>
      <c r="W413" s="649"/>
      <c r="X413" s="649"/>
      <c r="Y413" s="649"/>
      <c r="Z413" s="649"/>
    </row>
    <row r="414" spans="1:26" ht="14.25" customHeight="1" x14ac:dyDescent="0.2">
      <c r="A414" s="648"/>
      <c r="B414" s="649"/>
      <c r="C414" s="649"/>
      <c r="D414" s="649"/>
      <c r="E414" s="649"/>
      <c r="F414" s="649"/>
      <c r="G414" s="649"/>
      <c r="H414" s="649"/>
      <c r="I414" s="649"/>
      <c r="J414" s="649"/>
      <c r="K414" s="649"/>
      <c r="L414" s="649"/>
      <c r="M414" s="649"/>
      <c r="N414" s="649"/>
      <c r="O414" s="649"/>
      <c r="P414" s="649"/>
      <c r="Q414" s="649"/>
      <c r="R414" s="649"/>
      <c r="S414" s="649"/>
      <c r="T414" s="649"/>
      <c r="U414" s="649"/>
      <c r="V414" s="649"/>
      <c r="W414" s="649"/>
      <c r="X414" s="649"/>
      <c r="Y414" s="649"/>
      <c r="Z414" s="649"/>
    </row>
    <row r="415" spans="1:26" ht="14.25" customHeight="1" x14ac:dyDescent="0.2">
      <c r="A415" s="648"/>
      <c r="B415" s="649"/>
      <c r="C415" s="649"/>
      <c r="D415" s="649"/>
      <c r="E415" s="649"/>
      <c r="F415" s="649"/>
      <c r="G415" s="649"/>
      <c r="H415" s="649"/>
      <c r="I415" s="649"/>
      <c r="J415" s="649"/>
      <c r="K415" s="649"/>
      <c r="L415" s="649"/>
      <c r="M415" s="649"/>
      <c r="N415" s="649"/>
      <c r="O415" s="649"/>
      <c r="P415" s="649"/>
      <c r="Q415" s="649"/>
      <c r="R415" s="649"/>
      <c r="S415" s="649"/>
      <c r="T415" s="649"/>
      <c r="U415" s="649"/>
      <c r="V415" s="649"/>
      <c r="W415" s="649"/>
      <c r="X415" s="649"/>
      <c r="Y415" s="649"/>
      <c r="Z415" s="649"/>
    </row>
    <row r="416" spans="1:26" ht="14.25" customHeight="1" x14ac:dyDescent="0.2">
      <c r="A416" s="648"/>
      <c r="B416" s="649"/>
      <c r="C416" s="649"/>
      <c r="D416" s="649"/>
      <c r="E416" s="649"/>
      <c r="F416" s="649"/>
      <c r="G416" s="649"/>
      <c r="H416" s="649"/>
      <c r="I416" s="649"/>
      <c r="J416" s="649"/>
      <c r="K416" s="649"/>
      <c r="L416" s="649"/>
      <c r="M416" s="649"/>
      <c r="N416" s="649"/>
      <c r="O416" s="649"/>
      <c r="P416" s="649"/>
      <c r="Q416" s="649"/>
      <c r="R416" s="649"/>
      <c r="S416" s="649"/>
      <c r="T416" s="649"/>
      <c r="U416" s="649"/>
      <c r="V416" s="649"/>
      <c r="W416" s="649"/>
      <c r="X416" s="649"/>
      <c r="Y416" s="649"/>
      <c r="Z416" s="649"/>
    </row>
    <row r="417" spans="1:26" ht="14.25" customHeight="1" x14ac:dyDescent="0.2">
      <c r="A417" s="648"/>
      <c r="B417" s="649"/>
      <c r="C417" s="649"/>
      <c r="D417" s="649"/>
      <c r="E417" s="649"/>
      <c r="F417" s="649"/>
      <c r="G417" s="649"/>
      <c r="H417" s="649"/>
      <c r="I417" s="649"/>
      <c r="J417" s="649"/>
      <c r="K417" s="649"/>
      <c r="L417" s="649"/>
      <c r="M417" s="649"/>
      <c r="N417" s="649"/>
      <c r="O417" s="649"/>
      <c r="P417" s="649"/>
      <c r="Q417" s="649"/>
      <c r="R417" s="649"/>
      <c r="S417" s="649"/>
      <c r="T417" s="649"/>
      <c r="U417" s="649"/>
      <c r="V417" s="649"/>
      <c r="W417" s="649"/>
      <c r="X417" s="649"/>
      <c r="Y417" s="649"/>
      <c r="Z417" s="649"/>
    </row>
    <row r="418" spans="1:26" ht="14.25" customHeight="1" x14ac:dyDescent="0.2">
      <c r="A418" s="648"/>
      <c r="B418" s="649"/>
      <c r="C418" s="649"/>
      <c r="D418" s="649"/>
      <c r="E418" s="649"/>
      <c r="F418" s="649"/>
      <c r="G418" s="649"/>
      <c r="H418" s="649"/>
      <c r="I418" s="649"/>
      <c r="J418" s="649"/>
      <c r="K418" s="649"/>
      <c r="L418" s="649"/>
      <c r="M418" s="649"/>
      <c r="N418" s="649"/>
      <c r="O418" s="649"/>
      <c r="P418" s="649"/>
      <c r="Q418" s="649"/>
      <c r="R418" s="649"/>
      <c r="S418" s="649"/>
      <c r="T418" s="649"/>
      <c r="U418" s="649"/>
      <c r="V418" s="649"/>
      <c r="W418" s="649"/>
      <c r="X418" s="649"/>
      <c r="Y418" s="649"/>
      <c r="Z418" s="649"/>
    </row>
    <row r="419" spans="1:26" ht="14.25" customHeight="1" x14ac:dyDescent="0.2">
      <c r="A419" s="648"/>
      <c r="B419" s="649"/>
      <c r="C419" s="649"/>
      <c r="D419" s="649"/>
      <c r="E419" s="649"/>
      <c r="F419" s="649"/>
      <c r="G419" s="649"/>
      <c r="H419" s="649"/>
      <c r="I419" s="649"/>
      <c r="J419" s="649"/>
      <c r="K419" s="649"/>
      <c r="L419" s="649"/>
      <c r="M419" s="649"/>
      <c r="N419" s="649"/>
      <c r="O419" s="649"/>
      <c r="P419" s="649"/>
      <c r="Q419" s="649"/>
      <c r="R419" s="649"/>
      <c r="S419" s="649"/>
      <c r="T419" s="649"/>
      <c r="U419" s="649"/>
      <c r="V419" s="649"/>
      <c r="W419" s="649"/>
      <c r="X419" s="649"/>
      <c r="Y419" s="649"/>
      <c r="Z419" s="649"/>
    </row>
    <row r="420" spans="1:26" ht="14.25" customHeight="1" x14ac:dyDescent="0.2">
      <c r="A420" s="648"/>
      <c r="B420" s="649"/>
      <c r="C420" s="649"/>
      <c r="D420" s="649"/>
      <c r="E420" s="649"/>
      <c r="F420" s="649"/>
      <c r="G420" s="649"/>
      <c r="H420" s="649"/>
      <c r="I420" s="649"/>
      <c r="J420" s="649"/>
      <c r="K420" s="649"/>
      <c r="L420" s="649"/>
      <c r="M420" s="649"/>
      <c r="N420" s="649"/>
      <c r="O420" s="649"/>
      <c r="P420" s="649"/>
      <c r="Q420" s="649"/>
      <c r="R420" s="649"/>
      <c r="S420" s="649"/>
      <c r="T420" s="649"/>
      <c r="U420" s="649"/>
      <c r="V420" s="649"/>
      <c r="W420" s="649"/>
      <c r="X420" s="649"/>
      <c r="Y420" s="649"/>
      <c r="Z420" s="649"/>
    </row>
    <row r="421" spans="1:26" ht="14.25" customHeight="1" x14ac:dyDescent="0.2">
      <c r="A421" s="648"/>
      <c r="B421" s="649"/>
      <c r="C421" s="649"/>
      <c r="D421" s="649"/>
      <c r="E421" s="649"/>
      <c r="F421" s="649"/>
      <c r="G421" s="649"/>
      <c r="H421" s="649"/>
      <c r="I421" s="649"/>
      <c r="J421" s="649"/>
      <c r="K421" s="649"/>
      <c r="L421" s="649"/>
      <c r="M421" s="649"/>
      <c r="N421" s="649"/>
      <c r="O421" s="649"/>
      <c r="P421" s="649"/>
      <c r="Q421" s="649"/>
      <c r="R421" s="649"/>
      <c r="S421" s="649"/>
      <c r="T421" s="649"/>
      <c r="U421" s="649"/>
      <c r="V421" s="649"/>
      <c r="W421" s="649"/>
      <c r="X421" s="649"/>
      <c r="Y421" s="649"/>
      <c r="Z421" s="649"/>
    </row>
    <row r="422" spans="1:26" ht="14.25" customHeight="1" x14ac:dyDescent="0.2">
      <c r="A422" s="648"/>
      <c r="B422" s="649"/>
      <c r="C422" s="649"/>
      <c r="D422" s="649"/>
      <c r="E422" s="649"/>
      <c r="F422" s="649"/>
      <c r="G422" s="649"/>
      <c r="H422" s="649"/>
      <c r="I422" s="649"/>
      <c r="J422" s="649"/>
      <c r="K422" s="649"/>
      <c r="L422" s="649"/>
      <c r="M422" s="649"/>
      <c r="N422" s="649"/>
      <c r="O422" s="649"/>
      <c r="P422" s="649"/>
      <c r="Q422" s="649"/>
      <c r="R422" s="649"/>
      <c r="S422" s="649"/>
      <c r="T422" s="649"/>
      <c r="U422" s="649"/>
      <c r="V422" s="649"/>
      <c r="W422" s="649"/>
      <c r="X422" s="649"/>
      <c r="Y422" s="649"/>
      <c r="Z422" s="649"/>
    </row>
    <row r="423" spans="1:26" ht="14.25" customHeight="1" x14ac:dyDescent="0.2">
      <c r="A423" s="648"/>
      <c r="B423" s="649"/>
      <c r="C423" s="649"/>
      <c r="D423" s="649"/>
      <c r="E423" s="649"/>
      <c r="F423" s="649"/>
      <c r="G423" s="649"/>
      <c r="H423" s="649"/>
      <c r="I423" s="649"/>
      <c r="J423" s="649"/>
      <c r="K423" s="649"/>
      <c r="L423" s="649"/>
      <c r="M423" s="649"/>
      <c r="N423" s="649"/>
      <c r="O423" s="649"/>
      <c r="P423" s="649"/>
      <c r="Q423" s="649"/>
      <c r="R423" s="649"/>
      <c r="S423" s="649"/>
      <c r="T423" s="649"/>
      <c r="U423" s="649"/>
      <c r="V423" s="649"/>
      <c r="W423" s="649"/>
      <c r="X423" s="649"/>
      <c r="Y423" s="649"/>
      <c r="Z423" s="649"/>
    </row>
    <row r="424" spans="1:26" ht="14.25" customHeight="1" x14ac:dyDescent="0.2">
      <c r="A424" s="648"/>
      <c r="B424" s="649"/>
      <c r="C424" s="649"/>
      <c r="D424" s="649"/>
      <c r="E424" s="649"/>
      <c r="F424" s="649"/>
      <c r="G424" s="649"/>
      <c r="H424" s="649"/>
      <c r="I424" s="649"/>
      <c r="J424" s="649"/>
      <c r="K424" s="649"/>
      <c r="L424" s="649"/>
      <c r="M424" s="649"/>
      <c r="N424" s="649"/>
      <c r="O424" s="649"/>
      <c r="P424" s="649"/>
      <c r="Q424" s="649"/>
      <c r="R424" s="649"/>
      <c r="S424" s="649"/>
      <c r="T424" s="649"/>
      <c r="U424" s="649"/>
      <c r="V424" s="649"/>
      <c r="W424" s="649"/>
      <c r="X424" s="649"/>
      <c r="Y424" s="649"/>
      <c r="Z424" s="649"/>
    </row>
    <row r="425" spans="1:26" ht="14.25" customHeight="1" x14ac:dyDescent="0.2">
      <c r="A425" s="648"/>
      <c r="B425" s="649"/>
      <c r="C425" s="649"/>
      <c r="D425" s="649"/>
      <c r="E425" s="649"/>
      <c r="F425" s="649"/>
      <c r="G425" s="649"/>
      <c r="H425" s="649"/>
      <c r="I425" s="649"/>
      <c r="J425" s="649"/>
      <c r="K425" s="649"/>
      <c r="L425" s="649"/>
      <c r="M425" s="649"/>
      <c r="N425" s="649"/>
      <c r="O425" s="649"/>
      <c r="P425" s="649"/>
      <c r="Q425" s="649"/>
      <c r="R425" s="649"/>
      <c r="S425" s="649"/>
      <c r="T425" s="649"/>
      <c r="U425" s="649"/>
      <c r="V425" s="649"/>
      <c r="W425" s="649"/>
      <c r="X425" s="649"/>
      <c r="Y425" s="649"/>
      <c r="Z425" s="649"/>
    </row>
    <row r="426" spans="1:26" ht="14.25" customHeight="1" x14ac:dyDescent="0.2">
      <c r="A426" s="648"/>
      <c r="B426" s="649"/>
      <c r="C426" s="649"/>
      <c r="D426" s="649"/>
      <c r="E426" s="649"/>
      <c r="F426" s="649"/>
      <c r="G426" s="649"/>
      <c r="H426" s="649"/>
      <c r="I426" s="649"/>
      <c r="J426" s="649"/>
      <c r="K426" s="649"/>
      <c r="L426" s="649"/>
      <c r="M426" s="649"/>
      <c r="N426" s="649"/>
      <c r="O426" s="649"/>
      <c r="P426" s="649"/>
      <c r="Q426" s="649"/>
      <c r="R426" s="649"/>
      <c r="S426" s="649"/>
      <c r="T426" s="649"/>
      <c r="U426" s="649"/>
      <c r="V426" s="649"/>
      <c r="W426" s="649"/>
      <c r="X426" s="649"/>
      <c r="Y426" s="649"/>
      <c r="Z426" s="649"/>
    </row>
    <row r="427" spans="1:26" ht="14.25" customHeight="1" x14ac:dyDescent="0.2">
      <c r="A427" s="648"/>
      <c r="B427" s="649"/>
      <c r="C427" s="649"/>
      <c r="D427" s="649"/>
      <c r="E427" s="649"/>
      <c r="F427" s="649"/>
      <c r="G427" s="649"/>
      <c r="H427" s="649"/>
      <c r="I427" s="649"/>
      <c r="J427" s="649"/>
      <c r="K427" s="649"/>
      <c r="L427" s="649"/>
      <c r="M427" s="649"/>
      <c r="N427" s="649"/>
      <c r="O427" s="649"/>
      <c r="P427" s="649"/>
      <c r="Q427" s="649"/>
      <c r="R427" s="649"/>
      <c r="S427" s="649"/>
      <c r="T427" s="649"/>
      <c r="U427" s="649"/>
      <c r="V427" s="649"/>
      <c r="W427" s="649"/>
      <c r="X427" s="649"/>
      <c r="Y427" s="649"/>
      <c r="Z427" s="649"/>
    </row>
    <row r="428" spans="1:26" ht="14.25" customHeight="1" x14ac:dyDescent="0.2">
      <c r="A428" s="648"/>
      <c r="B428" s="649"/>
      <c r="C428" s="649"/>
      <c r="D428" s="649"/>
      <c r="E428" s="649"/>
      <c r="F428" s="649"/>
      <c r="G428" s="649"/>
      <c r="H428" s="649"/>
      <c r="I428" s="649"/>
      <c r="J428" s="649"/>
      <c r="K428" s="649"/>
      <c r="L428" s="649"/>
      <c r="M428" s="649"/>
      <c r="N428" s="649"/>
      <c r="O428" s="649"/>
      <c r="P428" s="649"/>
      <c r="Q428" s="649"/>
      <c r="R428" s="649"/>
      <c r="S428" s="649"/>
      <c r="T428" s="649"/>
      <c r="U428" s="649"/>
      <c r="V428" s="649"/>
      <c r="W428" s="649"/>
      <c r="X428" s="649"/>
      <c r="Y428" s="649"/>
      <c r="Z428" s="649"/>
    </row>
    <row r="429" spans="1:26" ht="14.25" customHeight="1" x14ac:dyDescent="0.2">
      <c r="A429" s="648"/>
      <c r="B429" s="649"/>
      <c r="C429" s="649"/>
      <c r="D429" s="649"/>
      <c r="E429" s="649"/>
      <c r="F429" s="649"/>
      <c r="G429" s="649"/>
      <c r="H429" s="649"/>
      <c r="I429" s="649"/>
      <c r="J429" s="649"/>
      <c r="K429" s="649"/>
      <c r="L429" s="649"/>
      <c r="M429" s="649"/>
      <c r="N429" s="649"/>
      <c r="O429" s="649"/>
      <c r="P429" s="649"/>
      <c r="Q429" s="649"/>
      <c r="R429" s="649"/>
      <c r="S429" s="649"/>
      <c r="T429" s="649"/>
      <c r="U429" s="649"/>
      <c r="V429" s="649"/>
      <c r="W429" s="649"/>
      <c r="X429" s="649"/>
      <c r="Y429" s="649"/>
      <c r="Z429" s="649"/>
    </row>
    <row r="430" spans="1:26" ht="14.25" customHeight="1" x14ac:dyDescent="0.2">
      <c r="A430" s="648"/>
      <c r="B430" s="649"/>
      <c r="C430" s="649"/>
      <c r="D430" s="649"/>
      <c r="E430" s="649"/>
      <c r="F430" s="649"/>
      <c r="G430" s="649"/>
      <c r="H430" s="649"/>
      <c r="I430" s="649"/>
      <c r="J430" s="649"/>
      <c r="K430" s="649"/>
      <c r="L430" s="649"/>
      <c r="M430" s="649"/>
      <c r="N430" s="649"/>
      <c r="O430" s="649"/>
      <c r="P430" s="649"/>
      <c r="Q430" s="649"/>
      <c r="R430" s="649"/>
      <c r="S430" s="649"/>
      <c r="T430" s="649"/>
      <c r="U430" s="649"/>
      <c r="V430" s="649"/>
      <c r="W430" s="649"/>
      <c r="X430" s="649"/>
      <c r="Y430" s="649"/>
      <c r="Z430" s="649"/>
    </row>
    <row r="431" spans="1:26" ht="14.25" customHeight="1" x14ac:dyDescent="0.2">
      <c r="A431" s="648"/>
      <c r="B431" s="649"/>
      <c r="C431" s="649"/>
      <c r="D431" s="649"/>
      <c r="E431" s="649"/>
      <c r="F431" s="649"/>
      <c r="G431" s="649"/>
      <c r="H431" s="649"/>
      <c r="I431" s="649"/>
      <c r="J431" s="649"/>
      <c r="K431" s="649"/>
      <c r="L431" s="649"/>
      <c r="M431" s="649"/>
      <c r="N431" s="649"/>
      <c r="O431" s="649"/>
      <c r="P431" s="649"/>
      <c r="Q431" s="649"/>
      <c r="R431" s="649"/>
      <c r="S431" s="649"/>
      <c r="T431" s="649"/>
      <c r="U431" s="649"/>
      <c r="V431" s="649"/>
      <c r="W431" s="649"/>
      <c r="X431" s="649"/>
      <c r="Y431" s="649"/>
      <c r="Z431" s="649"/>
    </row>
    <row r="432" spans="1:26" ht="14.25" customHeight="1" x14ac:dyDescent="0.2">
      <c r="A432" s="648"/>
      <c r="B432" s="649"/>
      <c r="C432" s="649"/>
      <c r="D432" s="649"/>
      <c r="E432" s="649"/>
      <c r="F432" s="649"/>
      <c r="G432" s="649"/>
      <c r="H432" s="649"/>
      <c r="I432" s="649"/>
      <c r="J432" s="649"/>
      <c r="K432" s="649"/>
      <c r="L432" s="649"/>
      <c r="M432" s="649"/>
      <c r="N432" s="649"/>
      <c r="O432" s="649"/>
      <c r="P432" s="649"/>
      <c r="Q432" s="649"/>
      <c r="R432" s="649"/>
      <c r="S432" s="649"/>
      <c r="T432" s="649"/>
      <c r="U432" s="649"/>
      <c r="V432" s="649"/>
      <c r="W432" s="649"/>
      <c r="X432" s="649"/>
      <c r="Y432" s="649"/>
      <c r="Z432" s="649"/>
    </row>
    <row r="433" spans="1:26" ht="14.25" customHeight="1" x14ac:dyDescent="0.2">
      <c r="A433" s="648"/>
      <c r="B433" s="649"/>
      <c r="C433" s="649"/>
      <c r="D433" s="649"/>
      <c r="E433" s="649"/>
      <c r="F433" s="649"/>
      <c r="G433" s="649"/>
      <c r="H433" s="649"/>
      <c r="I433" s="649"/>
      <c r="J433" s="649"/>
      <c r="K433" s="649"/>
      <c r="L433" s="649"/>
      <c r="M433" s="649"/>
      <c r="N433" s="649"/>
      <c r="O433" s="649"/>
      <c r="P433" s="649"/>
      <c r="Q433" s="649"/>
      <c r="R433" s="649"/>
      <c r="S433" s="649"/>
      <c r="T433" s="649"/>
      <c r="U433" s="649"/>
      <c r="V433" s="649"/>
      <c r="W433" s="649"/>
      <c r="X433" s="649"/>
      <c r="Y433" s="649"/>
      <c r="Z433" s="649"/>
    </row>
    <row r="434" spans="1:26" ht="14.25" customHeight="1" x14ac:dyDescent="0.2">
      <c r="A434" s="648"/>
      <c r="B434" s="649"/>
      <c r="C434" s="649"/>
      <c r="D434" s="649"/>
      <c r="E434" s="649"/>
      <c r="F434" s="649"/>
      <c r="G434" s="649"/>
      <c r="H434" s="649"/>
      <c r="I434" s="649"/>
      <c r="J434" s="649"/>
      <c r="K434" s="649"/>
      <c r="L434" s="649"/>
      <c r="M434" s="649"/>
      <c r="N434" s="649"/>
      <c r="O434" s="649"/>
      <c r="P434" s="649"/>
      <c r="Q434" s="649"/>
      <c r="R434" s="649"/>
      <c r="S434" s="649"/>
      <c r="T434" s="649"/>
      <c r="U434" s="649"/>
      <c r="V434" s="649"/>
      <c r="W434" s="649"/>
      <c r="X434" s="649"/>
      <c r="Y434" s="649"/>
      <c r="Z434" s="649"/>
    </row>
    <row r="435" spans="1:26" ht="14.25" customHeight="1" x14ac:dyDescent="0.2">
      <c r="A435" s="648"/>
      <c r="B435" s="649"/>
      <c r="C435" s="649"/>
      <c r="D435" s="649"/>
      <c r="E435" s="649"/>
      <c r="F435" s="649"/>
      <c r="G435" s="649"/>
      <c r="H435" s="649"/>
      <c r="I435" s="649"/>
      <c r="J435" s="649"/>
      <c r="K435" s="649"/>
      <c r="L435" s="649"/>
      <c r="M435" s="649"/>
      <c r="N435" s="649"/>
      <c r="O435" s="649"/>
      <c r="P435" s="649"/>
      <c r="Q435" s="649"/>
      <c r="R435" s="649"/>
      <c r="S435" s="649"/>
      <c r="T435" s="649"/>
      <c r="U435" s="649"/>
      <c r="V435" s="649"/>
      <c r="W435" s="649"/>
      <c r="X435" s="649"/>
      <c r="Y435" s="649"/>
      <c r="Z435" s="649"/>
    </row>
    <row r="436" spans="1:26" ht="14.25" customHeight="1" x14ac:dyDescent="0.2">
      <c r="A436" s="648"/>
      <c r="B436" s="649"/>
      <c r="C436" s="649"/>
      <c r="D436" s="649"/>
      <c r="E436" s="649"/>
      <c r="F436" s="649"/>
      <c r="G436" s="649"/>
      <c r="H436" s="649"/>
      <c r="I436" s="649"/>
      <c r="J436" s="649"/>
      <c r="K436" s="649"/>
      <c r="L436" s="649"/>
      <c r="M436" s="649"/>
      <c r="N436" s="649"/>
      <c r="O436" s="649"/>
      <c r="P436" s="649"/>
      <c r="Q436" s="649"/>
      <c r="R436" s="649"/>
      <c r="S436" s="649"/>
      <c r="T436" s="649"/>
      <c r="U436" s="649"/>
      <c r="V436" s="649"/>
      <c r="W436" s="649"/>
      <c r="X436" s="649"/>
      <c r="Y436" s="649"/>
      <c r="Z436" s="649"/>
    </row>
    <row r="437" spans="1:26" ht="14.25" customHeight="1" x14ac:dyDescent="0.2">
      <c r="A437" s="648"/>
      <c r="B437" s="649"/>
      <c r="C437" s="649"/>
      <c r="D437" s="649"/>
      <c r="E437" s="649"/>
      <c r="F437" s="649"/>
      <c r="G437" s="649"/>
      <c r="H437" s="649"/>
      <c r="I437" s="649"/>
      <c r="J437" s="649"/>
      <c r="K437" s="649"/>
      <c r="L437" s="649"/>
      <c r="M437" s="649"/>
      <c r="N437" s="649"/>
      <c r="O437" s="649"/>
      <c r="P437" s="649"/>
      <c r="Q437" s="649"/>
      <c r="R437" s="649"/>
      <c r="S437" s="649"/>
      <c r="T437" s="649"/>
      <c r="U437" s="649"/>
      <c r="V437" s="649"/>
      <c r="W437" s="649"/>
      <c r="X437" s="649"/>
      <c r="Y437" s="649"/>
      <c r="Z437" s="649"/>
    </row>
    <row r="438" spans="1:26" ht="14.25" customHeight="1" x14ac:dyDescent="0.2">
      <c r="A438" s="648"/>
      <c r="B438" s="649"/>
      <c r="C438" s="649"/>
      <c r="D438" s="649"/>
      <c r="E438" s="649"/>
      <c r="F438" s="649"/>
      <c r="G438" s="649"/>
      <c r="H438" s="649"/>
      <c r="I438" s="649"/>
      <c r="J438" s="649"/>
      <c r="K438" s="649"/>
      <c r="L438" s="649"/>
      <c r="M438" s="649"/>
      <c r="N438" s="649"/>
      <c r="O438" s="649"/>
      <c r="P438" s="649"/>
      <c r="Q438" s="649"/>
      <c r="R438" s="649"/>
      <c r="S438" s="649"/>
      <c r="T438" s="649"/>
      <c r="U438" s="649"/>
      <c r="V438" s="649"/>
      <c r="W438" s="649"/>
      <c r="X438" s="649"/>
      <c r="Y438" s="649"/>
      <c r="Z438" s="649"/>
    </row>
    <row r="439" spans="1:26" ht="14.25" customHeight="1" x14ac:dyDescent="0.2">
      <c r="A439" s="648"/>
      <c r="B439" s="649"/>
      <c r="C439" s="649"/>
      <c r="D439" s="649"/>
      <c r="E439" s="649"/>
      <c r="F439" s="649"/>
      <c r="G439" s="649"/>
      <c r="H439" s="649"/>
      <c r="I439" s="649"/>
      <c r="J439" s="649"/>
      <c r="K439" s="649"/>
      <c r="L439" s="649"/>
      <c r="M439" s="649"/>
      <c r="N439" s="649"/>
      <c r="O439" s="649"/>
      <c r="P439" s="649"/>
      <c r="Q439" s="649"/>
      <c r="R439" s="649"/>
      <c r="S439" s="649"/>
      <c r="T439" s="649"/>
      <c r="U439" s="649"/>
      <c r="V439" s="649"/>
      <c r="W439" s="649"/>
      <c r="X439" s="649"/>
      <c r="Y439" s="649"/>
      <c r="Z439" s="649"/>
    </row>
    <row r="440" spans="1:26" ht="14.25" customHeight="1" x14ac:dyDescent="0.2">
      <c r="A440" s="648"/>
      <c r="B440" s="649"/>
      <c r="C440" s="649"/>
      <c r="D440" s="649"/>
      <c r="E440" s="649"/>
      <c r="F440" s="649"/>
      <c r="G440" s="649"/>
      <c r="H440" s="649"/>
      <c r="I440" s="649"/>
      <c r="J440" s="649"/>
      <c r="K440" s="649"/>
      <c r="L440" s="649"/>
      <c r="M440" s="649"/>
      <c r="N440" s="649"/>
      <c r="O440" s="649"/>
      <c r="P440" s="649"/>
      <c r="Q440" s="649"/>
      <c r="R440" s="649"/>
      <c r="S440" s="649"/>
      <c r="T440" s="649"/>
      <c r="U440" s="649"/>
      <c r="V440" s="649"/>
      <c r="W440" s="649"/>
      <c r="X440" s="649"/>
      <c r="Y440" s="649"/>
      <c r="Z440" s="649"/>
    </row>
    <row r="441" spans="1:26" ht="14.25" customHeight="1" x14ac:dyDescent="0.2">
      <c r="A441" s="648"/>
      <c r="B441" s="649"/>
      <c r="C441" s="649"/>
      <c r="D441" s="649"/>
      <c r="E441" s="649"/>
      <c r="F441" s="649"/>
      <c r="G441" s="649"/>
      <c r="H441" s="649"/>
      <c r="I441" s="649"/>
      <c r="J441" s="649"/>
      <c r="K441" s="649"/>
      <c r="L441" s="649"/>
      <c r="M441" s="649"/>
      <c r="N441" s="649"/>
      <c r="O441" s="649"/>
      <c r="P441" s="649"/>
      <c r="Q441" s="649"/>
      <c r="R441" s="649"/>
      <c r="S441" s="649"/>
      <c r="T441" s="649"/>
      <c r="U441" s="649"/>
      <c r="V441" s="649"/>
      <c r="W441" s="649"/>
      <c r="X441" s="649"/>
      <c r="Y441" s="649"/>
      <c r="Z441" s="649"/>
    </row>
    <row r="442" spans="1:26" ht="14.25" customHeight="1" x14ac:dyDescent="0.2">
      <c r="A442" s="648"/>
      <c r="B442" s="649"/>
      <c r="C442" s="649"/>
      <c r="D442" s="649"/>
      <c r="E442" s="649"/>
      <c r="F442" s="649"/>
      <c r="G442" s="649"/>
      <c r="H442" s="649"/>
      <c r="I442" s="649"/>
      <c r="J442" s="649"/>
      <c r="K442" s="649"/>
      <c r="L442" s="649"/>
      <c r="M442" s="649"/>
      <c r="N442" s="649"/>
      <c r="O442" s="649"/>
      <c r="P442" s="649"/>
      <c r="Q442" s="649"/>
      <c r="R442" s="649"/>
      <c r="S442" s="649"/>
      <c r="T442" s="649"/>
      <c r="U442" s="649"/>
      <c r="V442" s="649"/>
      <c r="W442" s="649"/>
      <c r="X442" s="649"/>
      <c r="Y442" s="649"/>
      <c r="Z442" s="649"/>
    </row>
    <row r="443" spans="1:26" ht="14.25" customHeight="1" x14ac:dyDescent="0.2">
      <c r="A443" s="648"/>
      <c r="B443" s="649"/>
      <c r="C443" s="649"/>
      <c r="D443" s="649"/>
      <c r="E443" s="649"/>
      <c r="F443" s="649"/>
      <c r="G443" s="649"/>
      <c r="H443" s="649"/>
      <c r="I443" s="649"/>
      <c r="J443" s="649"/>
      <c r="K443" s="649"/>
      <c r="L443" s="649"/>
      <c r="M443" s="649"/>
      <c r="N443" s="649"/>
      <c r="O443" s="649"/>
      <c r="P443" s="649"/>
      <c r="Q443" s="649"/>
      <c r="R443" s="649"/>
      <c r="S443" s="649"/>
      <c r="T443" s="649"/>
      <c r="U443" s="649"/>
      <c r="V443" s="649"/>
      <c r="W443" s="649"/>
      <c r="X443" s="649"/>
      <c r="Y443" s="649"/>
      <c r="Z443" s="649"/>
    </row>
    <row r="444" spans="1:26" ht="14.25" customHeight="1" x14ac:dyDescent="0.2">
      <c r="A444" s="648"/>
      <c r="B444" s="649"/>
      <c r="C444" s="649"/>
      <c r="D444" s="649"/>
      <c r="E444" s="649"/>
      <c r="F444" s="649"/>
      <c r="G444" s="649"/>
      <c r="H444" s="649"/>
      <c r="I444" s="649"/>
      <c r="J444" s="649"/>
      <c r="K444" s="649"/>
      <c r="L444" s="649"/>
      <c r="M444" s="649"/>
      <c r="N444" s="649"/>
      <c r="O444" s="649"/>
      <c r="P444" s="649"/>
      <c r="Q444" s="649"/>
      <c r="R444" s="649"/>
      <c r="S444" s="649"/>
      <c r="T444" s="649"/>
      <c r="U444" s="649"/>
      <c r="V444" s="649"/>
      <c r="W444" s="649"/>
      <c r="X444" s="649"/>
      <c r="Y444" s="649"/>
      <c r="Z444" s="649"/>
    </row>
    <row r="445" spans="1:26" ht="14.25" customHeight="1" x14ac:dyDescent="0.2">
      <c r="A445" s="648"/>
      <c r="B445" s="649"/>
      <c r="C445" s="649"/>
      <c r="D445" s="649"/>
      <c r="E445" s="649"/>
      <c r="F445" s="649"/>
      <c r="G445" s="649"/>
      <c r="H445" s="649"/>
      <c r="I445" s="649"/>
      <c r="J445" s="649"/>
      <c r="K445" s="649"/>
      <c r="L445" s="649"/>
      <c r="M445" s="649"/>
      <c r="N445" s="649"/>
      <c r="O445" s="649"/>
      <c r="P445" s="649"/>
      <c r="Q445" s="649"/>
      <c r="R445" s="649"/>
      <c r="S445" s="649"/>
      <c r="T445" s="649"/>
      <c r="U445" s="649"/>
      <c r="V445" s="649"/>
      <c r="W445" s="649"/>
      <c r="X445" s="649"/>
      <c r="Y445" s="649"/>
      <c r="Z445" s="649"/>
    </row>
    <row r="446" spans="1:26" ht="14.25" customHeight="1" x14ac:dyDescent="0.2">
      <c r="A446" s="648"/>
      <c r="B446" s="649"/>
      <c r="C446" s="649"/>
      <c r="D446" s="649"/>
      <c r="E446" s="649"/>
      <c r="F446" s="649"/>
      <c r="G446" s="649"/>
      <c r="H446" s="649"/>
      <c r="I446" s="649"/>
      <c r="J446" s="649"/>
      <c r="K446" s="649"/>
      <c r="L446" s="649"/>
      <c r="M446" s="649"/>
      <c r="N446" s="649"/>
      <c r="O446" s="649"/>
      <c r="P446" s="649"/>
      <c r="Q446" s="649"/>
      <c r="R446" s="649"/>
      <c r="S446" s="649"/>
      <c r="T446" s="649"/>
      <c r="U446" s="649"/>
      <c r="V446" s="649"/>
      <c r="W446" s="649"/>
      <c r="X446" s="649"/>
      <c r="Y446" s="649"/>
      <c r="Z446" s="649"/>
    </row>
    <row r="447" spans="1:26" ht="14.25" customHeight="1" x14ac:dyDescent="0.2">
      <c r="A447" s="648"/>
      <c r="B447" s="649"/>
      <c r="C447" s="649"/>
      <c r="D447" s="649"/>
      <c r="E447" s="649"/>
      <c r="F447" s="649"/>
      <c r="G447" s="649"/>
      <c r="H447" s="649"/>
      <c r="I447" s="649"/>
      <c r="J447" s="649"/>
      <c r="K447" s="649"/>
      <c r="L447" s="649"/>
      <c r="M447" s="649"/>
      <c r="N447" s="649"/>
      <c r="O447" s="649"/>
      <c r="P447" s="649"/>
      <c r="Q447" s="649"/>
      <c r="R447" s="649"/>
      <c r="S447" s="649"/>
      <c r="T447" s="649"/>
      <c r="U447" s="649"/>
      <c r="V447" s="649"/>
      <c r="W447" s="649"/>
      <c r="X447" s="649"/>
      <c r="Y447" s="649"/>
      <c r="Z447" s="649"/>
    </row>
    <row r="448" spans="1:26" ht="14.25" customHeight="1" x14ac:dyDescent="0.2">
      <c r="A448" s="648"/>
      <c r="B448" s="649"/>
      <c r="C448" s="649"/>
      <c r="D448" s="649"/>
      <c r="E448" s="649"/>
      <c r="F448" s="649"/>
      <c r="G448" s="649"/>
      <c r="H448" s="649"/>
      <c r="I448" s="649"/>
      <c r="J448" s="649"/>
      <c r="K448" s="649"/>
      <c r="L448" s="649"/>
      <c r="M448" s="649"/>
      <c r="N448" s="649"/>
      <c r="O448" s="649"/>
      <c r="P448" s="649"/>
      <c r="Q448" s="649"/>
      <c r="R448" s="649"/>
      <c r="S448" s="649"/>
      <c r="T448" s="649"/>
      <c r="U448" s="649"/>
      <c r="V448" s="649"/>
      <c r="W448" s="649"/>
      <c r="X448" s="649"/>
      <c r="Y448" s="649"/>
      <c r="Z448" s="649"/>
    </row>
    <row r="449" spans="1:26" ht="14.25" customHeight="1" x14ac:dyDescent="0.2">
      <c r="A449" s="648"/>
      <c r="B449" s="649"/>
      <c r="C449" s="649"/>
      <c r="D449" s="649"/>
      <c r="E449" s="649"/>
      <c r="F449" s="649"/>
      <c r="G449" s="649"/>
      <c r="H449" s="649"/>
      <c r="I449" s="649"/>
      <c r="J449" s="649"/>
      <c r="K449" s="649"/>
      <c r="L449" s="649"/>
      <c r="M449" s="649"/>
      <c r="N449" s="649"/>
      <c r="O449" s="649"/>
      <c r="P449" s="649"/>
      <c r="Q449" s="649"/>
      <c r="R449" s="649"/>
      <c r="S449" s="649"/>
      <c r="T449" s="649"/>
      <c r="U449" s="649"/>
      <c r="V449" s="649"/>
      <c r="W449" s="649"/>
      <c r="X449" s="649"/>
      <c r="Y449" s="649"/>
      <c r="Z449" s="649"/>
    </row>
    <row r="450" spans="1:26" ht="14.25" customHeight="1" x14ac:dyDescent="0.2">
      <c r="A450" s="648"/>
      <c r="B450" s="649"/>
      <c r="C450" s="649"/>
      <c r="D450" s="649"/>
      <c r="E450" s="649"/>
      <c r="F450" s="649"/>
      <c r="G450" s="649"/>
      <c r="H450" s="649"/>
      <c r="I450" s="649"/>
      <c r="J450" s="649"/>
      <c r="K450" s="649"/>
      <c r="L450" s="649"/>
      <c r="M450" s="649"/>
      <c r="N450" s="649"/>
      <c r="O450" s="649"/>
      <c r="P450" s="649"/>
      <c r="Q450" s="649"/>
      <c r="R450" s="649"/>
      <c r="S450" s="649"/>
      <c r="T450" s="649"/>
      <c r="U450" s="649"/>
      <c r="V450" s="649"/>
      <c r="W450" s="649"/>
      <c r="X450" s="649"/>
      <c r="Y450" s="649"/>
      <c r="Z450" s="649"/>
    </row>
    <row r="451" spans="1:26" ht="14.25" customHeight="1" x14ac:dyDescent="0.2">
      <c r="A451" s="648"/>
      <c r="B451" s="649"/>
      <c r="C451" s="649"/>
      <c r="D451" s="649"/>
      <c r="E451" s="649"/>
      <c r="F451" s="649"/>
      <c r="G451" s="649"/>
      <c r="H451" s="649"/>
      <c r="I451" s="649"/>
      <c r="J451" s="649"/>
      <c r="K451" s="649"/>
      <c r="L451" s="649"/>
      <c r="M451" s="649"/>
      <c r="N451" s="649"/>
      <c r="O451" s="649"/>
      <c r="P451" s="649"/>
      <c r="Q451" s="649"/>
      <c r="R451" s="649"/>
      <c r="S451" s="649"/>
      <c r="T451" s="649"/>
      <c r="U451" s="649"/>
      <c r="V451" s="649"/>
      <c r="W451" s="649"/>
      <c r="X451" s="649"/>
      <c r="Y451" s="649"/>
      <c r="Z451" s="649"/>
    </row>
    <row r="452" spans="1:26" ht="14.25" customHeight="1" x14ac:dyDescent="0.2">
      <c r="A452" s="648"/>
      <c r="B452" s="649"/>
      <c r="C452" s="649"/>
      <c r="D452" s="649"/>
      <c r="E452" s="649"/>
      <c r="F452" s="649"/>
      <c r="G452" s="649"/>
      <c r="H452" s="649"/>
      <c r="I452" s="649"/>
      <c r="J452" s="649"/>
      <c r="K452" s="649"/>
      <c r="L452" s="649"/>
      <c r="M452" s="649"/>
      <c r="N452" s="649"/>
      <c r="O452" s="649"/>
      <c r="P452" s="649"/>
      <c r="Q452" s="649"/>
      <c r="R452" s="649"/>
      <c r="S452" s="649"/>
      <c r="T452" s="649"/>
      <c r="U452" s="649"/>
      <c r="V452" s="649"/>
      <c r="W452" s="649"/>
      <c r="X452" s="649"/>
      <c r="Y452" s="649"/>
      <c r="Z452" s="649"/>
    </row>
    <row r="453" spans="1:26" ht="14.25" customHeight="1" x14ac:dyDescent="0.2">
      <c r="A453" s="648"/>
      <c r="B453" s="649"/>
      <c r="C453" s="649"/>
      <c r="D453" s="649"/>
      <c r="E453" s="649"/>
      <c r="F453" s="649"/>
      <c r="G453" s="649"/>
      <c r="H453" s="649"/>
      <c r="I453" s="649"/>
      <c r="J453" s="649"/>
      <c r="K453" s="649"/>
      <c r="L453" s="649"/>
      <c r="M453" s="649"/>
      <c r="N453" s="649"/>
      <c r="O453" s="649"/>
      <c r="P453" s="649"/>
      <c r="Q453" s="649"/>
      <c r="R453" s="649"/>
      <c r="S453" s="649"/>
      <c r="T453" s="649"/>
      <c r="U453" s="649"/>
      <c r="V453" s="649"/>
      <c r="W453" s="649"/>
      <c r="X453" s="649"/>
      <c r="Y453" s="649"/>
      <c r="Z453" s="649"/>
    </row>
    <row r="454" spans="1:26" ht="14.25" customHeight="1" x14ac:dyDescent="0.2">
      <c r="A454" s="648"/>
      <c r="B454" s="649"/>
      <c r="C454" s="649"/>
      <c r="D454" s="649"/>
      <c r="E454" s="649"/>
      <c r="F454" s="649"/>
      <c r="G454" s="649"/>
      <c r="H454" s="649"/>
      <c r="I454" s="649"/>
      <c r="J454" s="649"/>
      <c r="K454" s="649"/>
      <c r="L454" s="649"/>
      <c r="M454" s="649"/>
      <c r="N454" s="649"/>
      <c r="O454" s="649"/>
      <c r="P454" s="649"/>
      <c r="Q454" s="649"/>
      <c r="R454" s="649"/>
      <c r="S454" s="649"/>
      <c r="T454" s="649"/>
      <c r="U454" s="649"/>
      <c r="V454" s="649"/>
      <c r="W454" s="649"/>
      <c r="X454" s="649"/>
      <c r="Y454" s="649"/>
      <c r="Z454" s="649"/>
    </row>
    <row r="455" spans="1:26" ht="14.25" customHeight="1" x14ac:dyDescent="0.2">
      <c r="A455" s="648"/>
      <c r="B455" s="649"/>
      <c r="C455" s="649"/>
      <c r="D455" s="649"/>
      <c r="E455" s="649"/>
      <c r="F455" s="649"/>
      <c r="G455" s="649"/>
      <c r="H455" s="649"/>
      <c r="I455" s="649"/>
      <c r="J455" s="649"/>
      <c r="K455" s="649"/>
      <c r="L455" s="649"/>
      <c r="M455" s="649"/>
      <c r="N455" s="649"/>
      <c r="O455" s="649"/>
      <c r="P455" s="649"/>
      <c r="Q455" s="649"/>
      <c r="R455" s="649"/>
      <c r="S455" s="649"/>
      <c r="T455" s="649"/>
      <c r="U455" s="649"/>
      <c r="V455" s="649"/>
      <c r="W455" s="649"/>
      <c r="X455" s="649"/>
      <c r="Y455" s="649"/>
      <c r="Z455" s="649"/>
    </row>
    <row r="456" spans="1:26" ht="14.25" customHeight="1" x14ac:dyDescent="0.2">
      <c r="A456" s="648"/>
      <c r="B456" s="649"/>
      <c r="C456" s="649"/>
      <c r="D456" s="649"/>
      <c r="E456" s="649"/>
      <c r="F456" s="649"/>
      <c r="G456" s="649"/>
      <c r="H456" s="649"/>
      <c r="I456" s="649"/>
      <c r="J456" s="649"/>
      <c r="K456" s="649"/>
      <c r="L456" s="649"/>
      <c r="M456" s="649"/>
      <c r="N456" s="649"/>
      <c r="O456" s="649"/>
      <c r="P456" s="649"/>
      <c r="Q456" s="649"/>
      <c r="R456" s="649"/>
      <c r="S456" s="649"/>
      <c r="T456" s="649"/>
      <c r="U456" s="649"/>
      <c r="V456" s="649"/>
      <c r="W456" s="649"/>
      <c r="X456" s="649"/>
      <c r="Y456" s="649"/>
      <c r="Z456" s="649"/>
    </row>
    <row r="457" spans="1:26" ht="14.25" customHeight="1" x14ac:dyDescent="0.2">
      <c r="A457" s="648"/>
      <c r="B457" s="649"/>
      <c r="C457" s="649"/>
      <c r="D457" s="649"/>
      <c r="E457" s="649"/>
      <c r="F457" s="649"/>
      <c r="G457" s="649"/>
      <c r="H457" s="649"/>
      <c r="I457" s="649"/>
      <c r="J457" s="649"/>
      <c r="K457" s="649"/>
      <c r="L457" s="649"/>
      <c r="M457" s="649"/>
      <c r="N457" s="649"/>
      <c r="O457" s="649"/>
      <c r="P457" s="649"/>
      <c r="Q457" s="649"/>
      <c r="R457" s="649"/>
      <c r="S457" s="649"/>
      <c r="T457" s="649"/>
      <c r="U457" s="649"/>
      <c r="V457" s="649"/>
      <c r="W457" s="649"/>
      <c r="X457" s="649"/>
      <c r="Y457" s="649"/>
      <c r="Z457" s="649"/>
    </row>
    <row r="458" spans="1:26" ht="14.25" customHeight="1" x14ac:dyDescent="0.2">
      <c r="A458" s="648"/>
      <c r="B458" s="649"/>
      <c r="C458" s="649"/>
      <c r="D458" s="649"/>
      <c r="E458" s="649"/>
      <c r="F458" s="649"/>
      <c r="G458" s="649"/>
      <c r="H458" s="649"/>
      <c r="I458" s="649"/>
      <c r="J458" s="649"/>
      <c r="K458" s="649"/>
      <c r="L458" s="649"/>
      <c r="M458" s="649"/>
      <c r="N458" s="649"/>
      <c r="O458" s="649"/>
      <c r="P458" s="649"/>
      <c r="Q458" s="649"/>
      <c r="R458" s="649"/>
      <c r="S458" s="649"/>
      <c r="T458" s="649"/>
      <c r="U458" s="649"/>
      <c r="V458" s="649"/>
      <c r="W458" s="649"/>
      <c r="X458" s="649"/>
      <c r="Y458" s="649"/>
      <c r="Z458" s="649"/>
    </row>
    <row r="459" spans="1:26" ht="14.25" customHeight="1" x14ac:dyDescent="0.2">
      <c r="A459" s="648"/>
      <c r="B459" s="649"/>
      <c r="C459" s="649"/>
      <c r="D459" s="649"/>
      <c r="E459" s="649"/>
      <c r="F459" s="649"/>
      <c r="G459" s="649"/>
      <c r="H459" s="649"/>
      <c r="I459" s="649"/>
      <c r="J459" s="649"/>
      <c r="K459" s="649"/>
      <c r="L459" s="649"/>
      <c r="M459" s="649"/>
      <c r="N459" s="649"/>
      <c r="O459" s="649"/>
      <c r="P459" s="649"/>
      <c r="Q459" s="649"/>
      <c r="R459" s="649"/>
      <c r="S459" s="649"/>
      <c r="T459" s="649"/>
      <c r="U459" s="649"/>
      <c r="V459" s="649"/>
      <c r="W459" s="649"/>
      <c r="X459" s="649"/>
      <c r="Y459" s="649"/>
      <c r="Z459" s="649"/>
    </row>
    <row r="460" spans="1:26" ht="14.25" customHeight="1" x14ac:dyDescent="0.2">
      <c r="A460" s="648"/>
      <c r="B460" s="649"/>
      <c r="C460" s="649"/>
      <c r="D460" s="649"/>
      <c r="E460" s="649"/>
      <c r="F460" s="649"/>
      <c r="G460" s="649"/>
      <c r="H460" s="649"/>
      <c r="I460" s="649"/>
      <c r="J460" s="649"/>
      <c r="K460" s="649"/>
      <c r="L460" s="649"/>
      <c r="M460" s="649"/>
      <c r="N460" s="649"/>
      <c r="O460" s="649"/>
      <c r="P460" s="649"/>
      <c r="Q460" s="649"/>
      <c r="R460" s="649"/>
      <c r="S460" s="649"/>
      <c r="T460" s="649"/>
      <c r="U460" s="649"/>
      <c r="V460" s="649"/>
      <c r="W460" s="649"/>
      <c r="X460" s="649"/>
      <c r="Y460" s="649"/>
      <c r="Z460" s="649"/>
    </row>
    <row r="461" spans="1:26" ht="14.25" customHeight="1" x14ac:dyDescent="0.2">
      <c r="A461" s="648"/>
      <c r="B461" s="649"/>
      <c r="C461" s="649"/>
      <c r="D461" s="649"/>
      <c r="E461" s="649"/>
      <c r="F461" s="649"/>
      <c r="G461" s="649"/>
      <c r="H461" s="649"/>
      <c r="I461" s="649"/>
      <c r="J461" s="649"/>
      <c r="K461" s="649"/>
      <c r="L461" s="649"/>
      <c r="M461" s="649"/>
      <c r="N461" s="649"/>
      <c r="O461" s="649"/>
      <c r="P461" s="649"/>
      <c r="Q461" s="649"/>
      <c r="R461" s="649"/>
      <c r="S461" s="649"/>
      <c r="T461" s="649"/>
      <c r="U461" s="649"/>
      <c r="V461" s="649"/>
      <c r="W461" s="649"/>
      <c r="X461" s="649"/>
      <c r="Y461" s="649"/>
      <c r="Z461" s="649"/>
    </row>
    <row r="462" spans="1:26" ht="14.25" customHeight="1" x14ac:dyDescent="0.2">
      <c r="A462" s="648"/>
      <c r="B462" s="649"/>
      <c r="C462" s="649"/>
      <c r="D462" s="649"/>
      <c r="E462" s="649"/>
      <c r="F462" s="649"/>
      <c r="G462" s="649"/>
      <c r="H462" s="649"/>
      <c r="I462" s="649"/>
      <c r="J462" s="649"/>
      <c r="K462" s="649"/>
      <c r="L462" s="649"/>
      <c r="M462" s="649"/>
      <c r="N462" s="649"/>
      <c r="O462" s="649"/>
      <c r="P462" s="649"/>
      <c r="Q462" s="649"/>
      <c r="R462" s="649"/>
      <c r="S462" s="649"/>
      <c r="T462" s="649"/>
      <c r="U462" s="649"/>
      <c r="V462" s="649"/>
      <c r="W462" s="649"/>
      <c r="X462" s="649"/>
      <c r="Y462" s="649"/>
      <c r="Z462" s="649"/>
    </row>
    <row r="463" spans="1:26" ht="14.25" customHeight="1" x14ac:dyDescent="0.2">
      <c r="A463" s="648"/>
      <c r="B463" s="649"/>
      <c r="C463" s="649"/>
      <c r="D463" s="649"/>
      <c r="E463" s="649"/>
      <c r="F463" s="649"/>
      <c r="G463" s="649"/>
      <c r="H463" s="649"/>
      <c r="I463" s="649"/>
      <c r="J463" s="649"/>
      <c r="K463" s="649"/>
      <c r="L463" s="649"/>
      <c r="M463" s="649"/>
      <c r="N463" s="649"/>
      <c r="O463" s="649"/>
      <c r="P463" s="649"/>
      <c r="Q463" s="649"/>
      <c r="R463" s="649"/>
      <c r="S463" s="649"/>
      <c r="T463" s="649"/>
      <c r="U463" s="649"/>
      <c r="V463" s="649"/>
      <c r="W463" s="649"/>
      <c r="X463" s="649"/>
      <c r="Y463" s="649"/>
      <c r="Z463" s="649"/>
    </row>
    <row r="464" spans="1:26" ht="14.25" customHeight="1" x14ac:dyDescent="0.2">
      <c r="A464" s="648"/>
      <c r="B464" s="649"/>
      <c r="C464" s="649"/>
      <c r="D464" s="649"/>
      <c r="E464" s="649"/>
      <c r="F464" s="649"/>
      <c r="G464" s="649"/>
      <c r="H464" s="649"/>
      <c r="I464" s="649"/>
      <c r="J464" s="649"/>
      <c r="K464" s="649"/>
      <c r="L464" s="649"/>
      <c r="M464" s="649"/>
      <c r="N464" s="649"/>
      <c r="O464" s="649"/>
      <c r="P464" s="649"/>
      <c r="Q464" s="649"/>
      <c r="R464" s="649"/>
      <c r="S464" s="649"/>
      <c r="T464" s="649"/>
      <c r="U464" s="649"/>
      <c r="V464" s="649"/>
      <c r="W464" s="649"/>
      <c r="X464" s="649"/>
      <c r="Y464" s="649"/>
      <c r="Z464" s="649"/>
    </row>
    <row r="465" spans="1:26" ht="14.25" customHeight="1" x14ac:dyDescent="0.2">
      <c r="A465" s="648"/>
      <c r="B465" s="649"/>
      <c r="C465" s="649"/>
      <c r="D465" s="649"/>
      <c r="E465" s="649"/>
      <c r="F465" s="649"/>
      <c r="G465" s="649"/>
      <c r="H465" s="649"/>
      <c r="I465" s="649"/>
      <c r="J465" s="649"/>
      <c r="K465" s="649"/>
      <c r="L465" s="649"/>
      <c r="M465" s="649"/>
      <c r="N465" s="649"/>
      <c r="O465" s="649"/>
      <c r="P465" s="649"/>
      <c r="Q465" s="649"/>
      <c r="R465" s="649"/>
      <c r="S465" s="649"/>
      <c r="T465" s="649"/>
      <c r="U465" s="649"/>
      <c r="V465" s="649"/>
      <c r="W465" s="649"/>
      <c r="X465" s="649"/>
      <c r="Y465" s="649"/>
      <c r="Z465" s="649"/>
    </row>
    <row r="466" spans="1:26" ht="14.25" customHeight="1" x14ac:dyDescent="0.2">
      <c r="A466" s="648"/>
      <c r="B466" s="649"/>
      <c r="C466" s="649"/>
      <c r="D466" s="649"/>
      <c r="E466" s="649"/>
      <c r="F466" s="649"/>
      <c r="G466" s="649"/>
      <c r="H466" s="649"/>
      <c r="I466" s="649"/>
      <c r="J466" s="649"/>
      <c r="K466" s="649"/>
      <c r="L466" s="649"/>
      <c r="M466" s="649"/>
      <c r="N466" s="649"/>
      <c r="O466" s="649"/>
      <c r="P466" s="649"/>
      <c r="Q466" s="649"/>
      <c r="R466" s="649"/>
      <c r="S466" s="649"/>
      <c r="T466" s="649"/>
      <c r="U466" s="649"/>
      <c r="V466" s="649"/>
      <c r="W466" s="649"/>
      <c r="X466" s="649"/>
      <c r="Y466" s="649"/>
      <c r="Z466" s="649"/>
    </row>
    <row r="467" spans="1:26" ht="14.25" customHeight="1" x14ac:dyDescent="0.2">
      <c r="A467" s="648"/>
      <c r="B467" s="649"/>
      <c r="C467" s="649"/>
      <c r="D467" s="649"/>
      <c r="E467" s="649"/>
      <c r="F467" s="649"/>
      <c r="G467" s="649"/>
      <c r="H467" s="649"/>
      <c r="I467" s="649"/>
      <c r="J467" s="649"/>
      <c r="K467" s="649"/>
      <c r="L467" s="649"/>
      <c r="M467" s="649"/>
      <c r="N467" s="649"/>
      <c r="O467" s="649"/>
      <c r="P467" s="649"/>
      <c r="Q467" s="649"/>
      <c r="R467" s="649"/>
      <c r="S467" s="649"/>
      <c r="T467" s="649"/>
      <c r="U467" s="649"/>
      <c r="V467" s="649"/>
      <c r="W467" s="649"/>
      <c r="X467" s="649"/>
      <c r="Y467" s="649"/>
      <c r="Z467" s="649"/>
    </row>
    <row r="468" spans="1:26" ht="14.25" customHeight="1" x14ac:dyDescent="0.2">
      <c r="A468" s="648"/>
      <c r="B468" s="649"/>
      <c r="C468" s="649"/>
      <c r="D468" s="649"/>
      <c r="E468" s="649"/>
      <c r="F468" s="649"/>
      <c r="G468" s="649"/>
      <c r="H468" s="649"/>
      <c r="I468" s="649"/>
      <c r="J468" s="649"/>
      <c r="K468" s="649"/>
      <c r="L468" s="649"/>
      <c r="M468" s="649"/>
      <c r="N468" s="649"/>
      <c r="O468" s="649"/>
      <c r="P468" s="649"/>
      <c r="Q468" s="649"/>
      <c r="R468" s="649"/>
      <c r="S468" s="649"/>
      <c r="T468" s="649"/>
      <c r="U468" s="649"/>
      <c r="V468" s="649"/>
      <c r="W468" s="649"/>
      <c r="X468" s="649"/>
      <c r="Y468" s="649"/>
      <c r="Z468" s="649"/>
    </row>
    <row r="469" spans="1:26" ht="14.25" customHeight="1" x14ac:dyDescent="0.2">
      <c r="A469" s="648"/>
      <c r="B469" s="649"/>
      <c r="C469" s="649"/>
      <c r="D469" s="649"/>
      <c r="E469" s="649"/>
      <c r="F469" s="649"/>
      <c r="G469" s="649"/>
      <c r="H469" s="649"/>
      <c r="I469" s="649"/>
      <c r="J469" s="649"/>
      <c r="K469" s="649"/>
      <c r="L469" s="649"/>
      <c r="M469" s="649"/>
      <c r="N469" s="649"/>
      <c r="O469" s="649"/>
      <c r="P469" s="649"/>
      <c r="Q469" s="649"/>
      <c r="R469" s="649"/>
      <c r="S469" s="649"/>
      <c r="T469" s="649"/>
      <c r="U469" s="649"/>
      <c r="V469" s="649"/>
      <c r="W469" s="649"/>
      <c r="X469" s="649"/>
      <c r="Y469" s="649"/>
      <c r="Z469" s="649"/>
    </row>
    <row r="470" spans="1:26" ht="14.25" customHeight="1" x14ac:dyDescent="0.2">
      <c r="A470" s="648"/>
      <c r="B470" s="649"/>
      <c r="C470" s="649"/>
      <c r="D470" s="649"/>
      <c r="E470" s="649"/>
      <c r="F470" s="649"/>
      <c r="G470" s="649"/>
      <c r="H470" s="649"/>
      <c r="I470" s="649"/>
      <c r="J470" s="649"/>
      <c r="K470" s="649"/>
      <c r="L470" s="649"/>
      <c r="M470" s="649"/>
      <c r="N470" s="649"/>
      <c r="O470" s="649"/>
      <c r="P470" s="649"/>
      <c r="Q470" s="649"/>
      <c r="R470" s="649"/>
      <c r="S470" s="649"/>
      <c r="T470" s="649"/>
      <c r="U470" s="649"/>
      <c r="V470" s="649"/>
      <c r="W470" s="649"/>
      <c r="X470" s="649"/>
      <c r="Y470" s="649"/>
      <c r="Z470" s="649"/>
    </row>
    <row r="471" spans="1:26" ht="14.25" customHeight="1" x14ac:dyDescent="0.2">
      <c r="A471" s="648"/>
      <c r="B471" s="649"/>
      <c r="C471" s="649"/>
      <c r="D471" s="649"/>
      <c r="E471" s="649"/>
      <c r="F471" s="649"/>
      <c r="G471" s="649"/>
      <c r="H471" s="649"/>
      <c r="I471" s="649"/>
      <c r="J471" s="649"/>
      <c r="K471" s="649"/>
      <c r="L471" s="649"/>
      <c r="M471" s="649"/>
      <c r="N471" s="649"/>
      <c r="O471" s="649"/>
      <c r="P471" s="649"/>
      <c r="Q471" s="649"/>
      <c r="R471" s="649"/>
      <c r="S471" s="649"/>
      <c r="T471" s="649"/>
      <c r="U471" s="649"/>
      <c r="V471" s="649"/>
      <c r="W471" s="649"/>
      <c r="X471" s="649"/>
      <c r="Y471" s="649"/>
      <c r="Z471" s="649"/>
    </row>
    <row r="472" spans="1:26" ht="14.25" customHeight="1" x14ac:dyDescent="0.2">
      <c r="A472" s="648"/>
      <c r="B472" s="649"/>
      <c r="C472" s="649"/>
      <c r="D472" s="649"/>
      <c r="E472" s="649"/>
      <c r="F472" s="649"/>
      <c r="G472" s="649"/>
      <c r="H472" s="649"/>
      <c r="I472" s="649"/>
      <c r="J472" s="649"/>
      <c r="K472" s="649"/>
      <c r="L472" s="649"/>
      <c r="M472" s="649"/>
      <c r="N472" s="649"/>
      <c r="O472" s="649"/>
      <c r="P472" s="649"/>
      <c r="Q472" s="649"/>
      <c r="R472" s="649"/>
      <c r="S472" s="649"/>
      <c r="T472" s="649"/>
      <c r="U472" s="649"/>
      <c r="V472" s="649"/>
      <c r="W472" s="649"/>
      <c r="X472" s="649"/>
      <c r="Y472" s="649"/>
      <c r="Z472" s="649"/>
    </row>
    <row r="473" spans="1:26" ht="14.25" customHeight="1" x14ac:dyDescent="0.2">
      <c r="A473" s="648"/>
      <c r="B473" s="649"/>
      <c r="C473" s="649"/>
      <c r="D473" s="649"/>
      <c r="E473" s="649"/>
      <c r="F473" s="649"/>
      <c r="G473" s="649"/>
      <c r="H473" s="649"/>
      <c r="I473" s="649"/>
      <c r="J473" s="649"/>
      <c r="K473" s="649"/>
      <c r="L473" s="649"/>
      <c r="M473" s="649"/>
      <c r="N473" s="649"/>
      <c r="O473" s="649"/>
      <c r="P473" s="649"/>
      <c r="Q473" s="649"/>
      <c r="R473" s="649"/>
      <c r="S473" s="649"/>
      <c r="T473" s="649"/>
      <c r="U473" s="649"/>
      <c r="V473" s="649"/>
      <c r="W473" s="649"/>
      <c r="X473" s="649"/>
      <c r="Y473" s="649"/>
      <c r="Z473" s="649"/>
    </row>
    <row r="474" spans="1:26" ht="14.25" customHeight="1" x14ac:dyDescent="0.2">
      <c r="A474" s="648"/>
      <c r="B474" s="649"/>
      <c r="C474" s="649"/>
      <c r="D474" s="649"/>
      <c r="E474" s="649"/>
      <c r="F474" s="649"/>
      <c r="G474" s="649"/>
      <c r="H474" s="649"/>
      <c r="I474" s="649"/>
      <c r="J474" s="649"/>
      <c r="K474" s="649"/>
      <c r="L474" s="649"/>
      <c r="M474" s="649"/>
      <c r="N474" s="649"/>
      <c r="O474" s="649"/>
      <c r="P474" s="649"/>
      <c r="Q474" s="649"/>
      <c r="R474" s="649"/>
      <c r="S474" s="649"/>
      <c r="T474" s="649"/>
      <c r="U474" s="649"/>
      <c r="V474" s="649"/>
      <c r="W474" s="649"/>
      <c r="X474" s="649"/>
      <c r="Y474" s="649"/>
      <c r="Z474" s="649"/>
    </row>
    <row r="475" spans="1:26" ht="14.25" customHeight="1" x14ac:dyDescent="0.2">
      <c r="A475" s="648"/>
      <c r="B475" s="649"/>
      <c r="C475" s="649"/>
      <c r="D475" s="649"/>
      <c r="E475" s="649"/>
      <c r="F475" s="649"/>
      <c r="G475" s="649"/>
      <c r="H475" s="649"/>
      <c r="I475" s="649"/>
      <c r="J475" s="649"/>
      <c r="K475" s="649"/>
      <c r="L475" s="649"/>
      <c r="M475" s="649"/>
      <c r="N475" s="649"/>
      <c r="O475" s="649"/>
      <c r="P475" s="649"/>
      <c r="Q475" s="649"/>
      <c r="R475" s="649"/>
      <c r="S475" s="649"/>
      <c r="T475" s="649"/>
      <c r="U475" s="649"/>
      <c r="V475" s="649"/>
      <c r="W475" s="649"/>
      <c r="X475" s="649"/>
      <c r="Y475" s="649"/>
      <c r="Z475" s="649"/>
    </row>
    <row r="476" spans="1:26" ht="14.25" customHeight="1" x14ac:dyDescent="0.2">
      <c r="A476" s="648"/>
      <c r="B476" s="649"/>
      <c r="C476" s="649"/>
      <c r="D476" s="649"/>
      <c r="E476" s="649"/>
      <c r="F476" s="649"/>
      <c r="G476" s="649"/>
      <c r="H476" s="649"/>
      <c r="I476" s="649"/>
      <c r="J476" s="649"/>
      <c r="K476" s="649"/>
      <c r="L476" s="649"/>
      <c r="M476" s="649"/>
      <c r="N476" s="649"/>
      <c r="O476" s="649"/>
      <c r="P476" s="649"/>
      <c r="Q476" s="649"/>
      <c r="R476" s="649"/>
      <c r="S476" s="649"/>
      <c r="T476" s="649"/>
      <c r="U476" s="649"/>
      <c r="V476" s="649"/>
      <c r="W476" s="649"/>
      <c r="X476" s="649"/>
      <c r="Y476" s="649"/>
      <c r="Z476" s="649"/>
    </row>
    <row r="477" spans="1:26" ht="14.25" customHeight="1" x14ac:dyDescent="0.2">
      <c r="A477" s="648"/>
      <c r="B477" s="649"/>
      <c r="C477" s="649"/>
      <c r="D477" s="649"/>
      <c r="E477" s="649"/>
      <c r="F477" s="649"/>
      <c r="G477" s="649"/>
      <c r="H477" s="649"/>
      <c r="I477" s="649"/>
      <c r="J477" s="649"/>
      <c r="K477" s="649"/>
      <c r="L477" s="649"/>
      <c r="M477" s="649"/>
      <c r="N477" s="649"/>
      <c r="O477" s="649"/>
      <c r="P477" s="649"/>
      <c r="Q477" s="649"/>
      <c r="R477" s="649"/>
      <c r="S477" s="649"/>
      <c r="T477" s="649"/>
      <c r="U477" s="649"/>
      <c r="V477" s="649"/>
      <c r="W477" s="649"/>
      <c r="X477" s="649"/>
      <c r="Y477" s="649"/>
      <c r="Z477" s="649"/>
    </row>
    <row r="478" spans="1:26" ht="14.25" customHeight="1" x14ac:dyDescent="0.2">
      <c r="A478" s="648"/>
      <c r="B478" s="649"/>
      <c r="C478" s="649"/>
      <c r="D478" s="649"/>
      <c r="E478" s="649"/>
      <c r="F478" s="649"/>
      <c r="G478" s="649"/>
      <c r="H478" s="649"/>
      <c r="I478" s="649"/>
      <c r="J478" s="649"/>
      <c r="K478" s="649"/>
      <c r="L478" s="649"/>
      <c r="M478" s="649"/>
      <c r="N478" s="649"/>
      <c r="O478" s="649"/>
      <c r="P478" s="649"/>
      <c r="Q478" s="649"/>
      <c r="R478" s="649"/>
      <c r="S478" s="649"/>
      <c r="T478" s="649"/>
      <c r="U478" s="649"/>
      <c r="V478" s="649"/>
      <c r="W478" s="649"/>
      <c r="X478" s="649"/>
      <c r="Y478" s="649"/>
      <c r="Z478" s="649"/>
    </row>
    <row r="479" spans="1:26" ht="14.25" customHeight="1" x14ac:dyDescent="0.2">
      <c r="A479" s="648"/>
      <c r="B479" s="649"/>
      <c r="C479" s="649"/>
      <c r="D479" s="649"/>
      <c r="E479" s="649"/>
      <c r="F479" s="649"/>
      <c r="G479" s="649"/>
      <c r="H479" s="649"/>
      <c r="I479" s="649"/>
      <c r="J479" s="649"/>
      <c r="K479" s="649"/>
      <c r="L479" s="649"/>
      <c r="M479" s="649"/>
      <c r="N479" s="649"/>
      <c r="O479" s="649"/>
      <c r="P479" s="649"/>
      <c r="Q479" s="649"/>
      <c r="R479" s="649"/>
      <c r="S479" s="649"/>
      <c r="T479" s="649"/>
      <c r="U479" s="649"/>
      <c r="V479" s="649"/>
      <c r="W479" s="649"/>
      <c r="X479" s="649"/>
      <c r="Y479" s="649"/>
      <c r="Z479" s="649"/>
    </row>
    <row r="480" spans="1:26" ht="14.25" customHeight="1" x14ac:dyDescent="0.2">
      <c r="A480" s="648"/>
      <c r="B480" s="649"/>
      <c r="C480" s="649"/>
      <c r="D480" s="649"/>
      <c r="E480" s="649"/>
      <c r="F480" s="649"/>
      <c r="G480" s="649"/>
      <c r="H480" s="649"/>
      <c r="I480" s="649"/>
      <c r="J480" s="649"/>
      <c r="K480" s="649"/>
      <c r="L480" s="649"/>
      <c r="M480" s="649"/>
      <c r="N480" s="649"/>
      <c r="O480" s="649"/>
      <c r="P480" s="649"/>
      <c r="Q480" s="649"/>
      <c r="R480" s="649"/>
      <c r="S480" s="649"/>
      <c r="T480" s="649"/>
      <c r="U480" s="649"/>
      <c r="V480" s="649"/>
      <c r="W480" s="649"/>
      <c r="X480" s="649"/>
      <c r="Y480" s="649"/>
      <c r="Z480" s="649"/>
    </row>
    <row r="481" spans="1:26" ht="14.25" customHeight="1" x14ac:dyDescent="0.2">
      <c r="A481" s="648"/>
      <c r="B481" s="649"/>
      <c r="C481" s="649"/>
      <c r="D481" s="649"/>
      <c r="E481" s="649"/>
      <c r="F481" s="649"/>
      <c r="G481" s="649"/>
      <c r="H481" s="649"/>
      <c r="I481" s="649"/>
      <c r="J481" s="649"/>
      <c r="K481" s="649"/>
      <c r="L481" s="649"/>
      <c r="M481" s="649"/>
      <c r="N481" s="649"/>
      <c r="O481" s="649"/>
      <c r="P481" s="649"/>
      <c r="Q481" s="649"/>
      <c r="R481" s="649"/>
      <c r="S481" s="649"/>
      <c r="T481" s="649"/>
      <c r="U481" s="649"/>
      <c r="V481" s="649"/>
      <c r="W481" s="649"/>
      <c r="X481" s="649"/>
      <c r="Y481" s="649"/>
      <c r="Z481" s="649"/>
    </row>
    <row r="482" spans="1:26" ht="14.25" customHeight="1" x14ac:dyDescent="0.2">
      <c r="A482" s="648"/>
      <c r="B482" s="649"/>
      <c r="C482" s="649"/>
      <c r="D482" s="649"/>
      <c r="E482" s="649"/>
      <c r="F482" s="649"/>
      <c r="G482" s="649"/>
      <c r="H482" s="649"/>
      <c r="I482" s="649"/>
      <c r="J482" s="649"/>
      <c r="K482" s="649"/>
      <c r="L482" s="649"/>
      <c r="M482" s="649"/>
      <c r="N482" s="649"/>
      <c r="O482" s="649"/>
      <c r="P482" s="649"/>
      <c r="Q482" s="649"/>
      <c r="R482" s="649"/>
      <c r="S482" s="649"/>
      <c r="T482" s="649"/>
      <c r="U482" s="649"/>
      <c r="V482" s="649"/>
      <c r="W482" s="649"/>
      <c r="X482" s="649"/>
      <c r="Y482" s="649"/>
      <c r="Z482" s="649"/>
    </row>
    <row r="483" spans="1:26" ht="14.25" customHeight="1" x14ac:dyDescent="0.2">
      <c r="A483" s="648"/>
      <c r="B483" s="649"/>
      <c r="C483" s="649"/>
      <c r="D483" s="649"/>
      <c r="E483" s="649"/>
      <c r="F483" s="649"/>
      <c r="G483" s="649"/>
      <c r="H483" s="649"/>
      <c r="I483" s="649"/>
      <c r="J483" s="649"/>
      <c r="K483" s="649"/>
      <c r="L483" s="649"/>
      <c r="M483" s="649"/>
      <c r="N483" s="649"/>
      <c r="O483" s="649"/>
      <c r="P483" s="649"/>
      <c r="Q483" s="649"/>
      <c r="R483" s="649"/>
      <c r="S483" s="649"/>
      <c r="T483" s="649"/>
      <c r="U483" s="649"/>
      <c r="V483" s="649"/>
      <c r="W483" s="649"/>
      <c r="X483" s="649"/>
      <c r="Y483" s="649"/>
      <c r="Z483" s="649"/>
    </row>
    <row r="484" spans="1:26" ht="14.25" customHeight="1" x14ac:dyDescent="0.2">
      <c r="A484" s="648"/>
      <c r="B484" s="649"/>
      <c r="C484" s="649"/>
      <c r="D484" s="649"/>
      <c r="E484" s="649"/>
      <c r="F484" s="649"/>
      <c r="G484" s="649"/>
      <c r="H484" s="649"/>
      <c r="I484" s="649"/>
      <c r="J484" s="649"/>
      <c r="K484" s="649"/>
      <c r="L484" s="649"/>
      <c r="M484" s="649"/>
      <c r="N484" s="649"/>
      <c r="O484" s="649"/>
      <c r="P484" s="649"/>
      <c r="Q484" s="649"/>
      <c r="R484" s="649"/>
      <c r="S484" s="649"/>
      <c r="T484" s="649"/>
      <c r="U484" s="649"/>
      <c r="V484" s="649"/>
      <c r="W484" s="649"/>
      <c r="X484" s="649"/>
      <c r="Y484" s="649"/>
      <c r="Z484" s="649"/>
    </row>
    <row r="485" spans="1:26" ht="14.25" customHeight="1" x14ac:dyDescent="0.2">
      <c r="A485" s="648"/>
      <c r="B485" s="649"/>
      <c r="C485" s="649"/>
      <c r="D485" s="649"/>
      <c r="E485" s="649"/>
      <c r="F485" s="649"/>
      <c r="G485" s="649"/>
      <c r="H485" s="649"/>
      <c r="I485" s="649"/>
      <c r="J485" s="649"/>
      <c r="K485" s="649"/>
      <c r="L485" s="649"/>
      <c r="M485" s="649"/>
      <c r="N485" s="649"/>
      <c r="O485" s="649"/>
      <c r="P485" s="649"/>
      <c r="Q485" s="649"/>
      <c r="R485" s="649"/>
      <c r="S485" s="649"/>
      <c r="T485" s="649"/>
      <c r="U485" s="649"/>
      <c r="V485" s="649"/>
      <c r="W485" s="649"/>
      <c r="X485" s="649"/>
      <c r="Y485" s="649"/>
      <c r="Z485" s="649"/>
    </row>
    <row r="486" spans="1:26" ht="14.25" customHeight="1" x14ac:dyDescent="0.2">
      <c r="A486" s="648"/>
      <c r="B486" s="649"/>
      <c r="C486" s="649"/>
      <c r="D486" s="649"/>
      <c r="E486" s="649"/>
      <c r="F486" s="649"/>
      <c r="G486" s="649"/>
      <c r="H486" s="649"/>
      <c r="I486" s="649"/>
      <c r="J486" s="649"/>
      <c r="K486" s="649"/>
      <c r="L486" s="649"/>
      <c r="M486" s="649"/>
      <c r="N486" s="649"/>
      <c r="O486" s="649"/>
      <c r="P486" s="649"/>
      <c r="Q486" s="649"/>
      <c r="R486" s="649"/>
      <c r="S486" s="649"/>
      <c r="T486" s="649"/>
      <c r="U486" s="649"/>
      <c r="V486" s="649"/>
      <c r="W486" s="649"/>
      <c r="X486" s="649"/>
      <c r="Y486" s="649"/>
      <c r="Z486" s="649"/>
    </row>
    <row r="487" spans="1:26" ht="14.25" customHeight="1" x14ac:dyDescent="0.2">
      <c r="A487" s="648"/>
      <c r="B487" s="649"/>
      <c r="C487" s="649"/>
      <c r="D487" s="649"/>
      <c r="E487" s="649"/>
      <c r="F487" s="649"/>
      <c r="G487" s="649"/>
      <c r="H487" s="649"/>
      <c r="I487" s="649"/>
      <c r="J487" s="649"/>
      <c r="K487" s="649"/>
      <c r="L487" s="649"/>
      <c r="M487" s="649"/>
      <c r="N487" s="649"/>
      <c r="O487" s="649"/>
      <c r="P487" s="649"/>
      <c r="Q487" s="649"/>
      <c r="R487" s="649"/>
      <c r="S487" s="649"/>
      <c r="T487" s="649"/>
      <c r="U487" s="649"/>
      <c r="V487" s="649"/>
      <c r="W487" s="649"/>
      <c r="X487" s="649"/>
      <c r="Y487" s="649"/>
      <c r="Z487" s="649"/>
    </row>
    <row r="488" spans="1:26" ht="14.25" customHeight="1" x14ac:dyDescent="0.2">
      <c r="A488" s="648"/>
      <c r="B488" s="649"/>
      <c r="C488" s="649"/>
      <c r="D488" s="649"/>
      <c r="E488" s="649"/>
      <c r="F488" s="649"/>
      <c r="G488" s="649"/>
      <c r="H488" s="649"/>
      <c r="I488" s="649"/>
      <c r="J488" s="649"/>
      <c r="K488" s="649"/>
      <c r="L488" s="649"/>
      <c r="M488" s="649"/>
      <c r="N488" s="649"/>
      <c r="O488" s="649"/>
      <c r="P488" s="649"/>
      <c r="Q488" s="649"/>
      <c r="R488" s="649"/>
      <c r="S488" s="649"/>
      <c r="T488" s="649"/>
      <c r="U488" s="649"/>
      <c r="V488" s="649"/>
      <c r="W488" s="649"/>
      <c r="X488" s="649"/>
      <c r="Y488" s="649"/>
      <c r="Z488" s="649"/>
    </row>
    <row r="489" spans="1:26" ht="14.25" customHeight="1" x14ac:dyDescent="0.2">
      <c r="A489" s="648"/>
      <c r="B489" s="649"/>
      <c r="C489" s="649"/>
      <c r="D489" s="649"/>
      <c r="E489" s="649"/>
      <c r="F489" s="649"/>
      <c r="G489" s="649"/>
      <c r="H489" s="649"/>
      <c r="I489" s="649"/>
      <c r="J489" s="649"/>
      <c r="K489" s="649"/>
      <c r="L489" s="649"/>
      <c r="M489" s="649"/>
      <c r="N489" s="649"/>
      <c r="O489" s="649"/>
      <c r="P489" s="649"/>
      <c r="Q489" s="649"/>
      <c r="R489" s="649"/>
      <c r="S489" s="649"/>
      <c r="T489" s="649"/>
      <c r="U489" s="649"/>
      <c r="V489" s="649"/>
      <c r="W489" s="649"/>
      <c r="X489" s="649"/>
      <c r="Y489" s="649"/>
      <c r="Z489" s="649"/>
    </row>
    <row r="490" spans="1:26" ht="14.25" customHeight="1" x14ac:dyDescent="0.2">
      <c r="A490" s="648"/>
      <c r="B490" s="649"/>
      <c r="C490" s="649"/>
      <c r="D490" s="649"/>
      <c r="E490" s="649"/>
      <c r="F490" s="649"/>
      <c r="G490" s="649"/>
      <c r="H490" s="649"/>
      <c r="I490" s="649"/>
      <c r="J490" s="649"/>
      <c r="K490" s="649"/>
      <c r="L490" s="649"/>
      <c r="M490" s="649"/>
      <c r="N490" s="649"/>
      <c r="O490" s="649"/>
      <c r="P490" s="649"/>
      <c r="Q490" s="649"/>
      <c r="R490" s="649"/>
      <c r="S490" s="649"/>
      <c r="T490" s="649"/>
      <c r="U490" s="649"/>
      <c r="V490" s="649"/>
      <c r="W490" s="649"/>
      <c r="X490" s="649"/>
      <c r="Y490" s="649"/>
      <c r="Z490" s="649"/>
    </row>
    <row r="491" spans="1:26" ht="14.25" customHeight="1" x14ac:dyDescent="0.2">
      <c r="A491" s="648"/>
      <c r="B491" s="649"/>
      <c r="C491" s="649"/>
      <c r="D491" s="649"/>
      <c r="E491" s="649"/>
      <c r="F491" s="649"/>
      <c r="G491" s="649"/>
      <c r="H491" s="649"/>
      <c r="I491" s="649"/>
      <c r="J491" s="649"/>
      <c r="K491" s="649"/>
      <c r="L491" s="649"/>
      <c r="M491" s="649"/>
      <c r="N491" s="649"/>
      <c r="O491" s="649"/>
      <c r="P491" s="649"/>
      <c r="Q491" s="649"/>
      <c r="R491" s="649"/>
      <c r="S491" s="649"/>
      <c r="T491" s="649"/>
      <c r="U491" s="649"/>
      <c r="V491" s="649"/>
      <c r="W491" s="649"/>
      <c r="X491" s="649"/>
      <c r="Y491" s="649"/>
      <c r="Z491" s="649"/>
    </row>
    <row r="492" spans="1:26" ht="14.25" customHeight="1" x14ac:dyDescent="0.2">
      <c r="A492" s="648"/>
      <c r="B492" s="649"/>
      <c r="C492" s="649"/>
      <c r="D492" s="649"/>
      <c r="E492" s="649"/>
      <c r="F492" s="649"/>
      <c r="G492" s="649"/>
      <c r="H492" s="649"/>
      <c r="I492" s="649"/>
      <c r="J492" s="649"/>
      <c r="K492" s="649"/>
      <c r="L492" s="649"/>
      <c r="M492" s="649"/>
      <c r="N492" s="649"/>
      <c r="O492" s="649"/>
      <c r="P492" s="649"/>
      <c r="Q492" s="649"/>
      <c r="R492" s="649"/>
      <c r="S492" s="649"/>
      <c r="T492" s="649"/>
      <c r="U492" s="649"/>
      <c r="V492" s="649"/>
      <c r="W492" s="649"/>
      <c r="X492" s="649"/>
      <c r="Y492" s="649"/>
      <c r="Z492" s="649"/>
    </row>
    <row r="493" spans="1:26" ht="14.25" customHeight="1" x14ac:dyDescent="0.2">
      <c r="A493" s="648"/>
      <c r="B493" s="649"/>
      <c r="C493" s="649"/>
      <c r="D493" s="649"/>
      <c r="E493" s="649"/>
      <c r="F493" s="649"/>
      <c r="G493" s="649"/>
      <c r="H493" s="649"/>
      <c r="I493" s="649"/>
      <c r="J493" s="649"/>
      <c r="K493" s="649"/>
      <c r="L493" s="649"/>
      <c r="M493" s="649"/>
      <c r="N493" s="649"/>
      <c r="O493" s="649"/>
      <c r="P493" s="649"/>
      <c r="Q493" s="649"/>
      <c r="R493" s="649"/>
      <c r="S493" s="649"/>
      <c r="T493" s="649"/>
      <c r="U493" s="649"/>
      <c r="V493" s="649"/>
      <c r="W493" s="649"/>
      <c r="X493" s="649"/>
      <c r="Y493" s="649"/>
      <c r="Z493" s="649"/>
    </row>
    <row r="494" spans="1:26" ht="14.25" customHeight="1" x14ac:dyDescent="0.2">
      <c r="A494" s="648"/>
      <c r="B494" s="649"/>
      <c r="C494" s="649"/>
      <c r="D494" s="649"/>
      <c r="E494" s="649"/>
      <c r="F494" s="649"/>
      <c r="G494" s="649"/>
      <c r="H494" s="649"/>
      <c r="I494" s="649"/>
      <c r="J494" s="649"/>
      <c r="K494" s="649"/>
      <c r="L494" s="649"/>
      <c r="M494" s="649"/>
      <c r="N494" s="649"/>
      <c r="O494" s="649"/>
      <c r="P494" s="649"/>
      <c r="Q494" s="649"/>
      <c r="R494" s="649"/>
      <c r="S494" s="649"/>
      <c r="T494" s="649"/>
      <c r="U494" s="649"/>
      <c r="V494" s="649"/>
      <c r="W494" s="649"/>
      <c r="X494" s="649"/>
      <c r="Y494" s="649"/>
      <c r="Z494" s="649"/>
    </row>
    <row r="495" spans="1:26" ht="14.25" customHeight="1" x14ac:dyDescent="0.2">
      <c r="A495" s="648"/>
      <c r="B495" s="649"/>
      <c r="C495" s="649"/>
      <c r="D495" s="649"/>
      <c r="E495" s="649"/>
      <c r="F495" s="649"/>
      <c r="G495" s="649"/>
      <c r="H495" s="649"/>
      <c r="I495" s="649"/>
      <c r="J495" s="649"/>
      <c r="K495" s="649"/>
      <c r="L495" s="649"/>
      <c r="M495" s="649"/>
      <c r="N495" s="649"/>
      <c r="O495" s="649"/>
      <c r="P495" s="649"/>
      <c r="Q495" s="649"/>
      <c r="R495" s="649"/>
      <c r="S495" s="649"/>
      <c r="T495" s="649"/>
      <c r="U495" s="649"/>
      <c r="V495" s="649"/>
      <c r="W495" s="649"/>
      <c r="X495" s="649"/>
      <c r="Y495" s="649"/>
      <c r="Z495" s="649"/>
    </row>
    <row r="496" spans="1:26" ht="14.25" customHeight="1" x14ac:dyDescent="0.2">
      <c r="A496" s="648"/>
      <c r="B496" s="649"/>
      <c r="C496" s="649"/>
      <c r="D496" s="649"/>
      <c r="E496" s="649"/>
      <c r="F496" s="649"/>
      <c r="G496" s="649"/>
      <c r="H496" s="649"/>
      <c r="I496" s="649"/>
      <c r="J496" s="649"/>
      <c r="K496" s="649"/>
      <c r="L496" s="649"/>
      <c r="M496" s="649"/>
      <c r="N496" s="649"/>
      <c r="O496" s="649"/>
      <c r="P496" s="649"/>
      <c r="Q496" s="649"/>
      <c r="R496" s="649"/>
      <c r="S496" s="649"/>
      <c r="T496" s="649"/>
      <c r="U496" s="649"/>
      <c r="V496" s="649"/>
      <c r="W496" s="649"/>
      <c r="X496" s="649"/>
      <c r="Y496" s="649"/>
      <c r="Z496" s="649"/>
    </row>
    <row r="497" spans="1:26" ht="14.25" customHeight="1" x14ac:dyDescent="0.2">
      <c r="A497" s="648"/>
      <c r="B497" s="649"/>
      <c r="C497" s="649"/>
      <c r="D497" s="649"/>
      <c r="E497" s="649"/>
      <c r="F497" s="649"/>
      <c r="G497" s="649"/>
      <c r="H497" s="649"/>
      <c r="I497" s="649"/>
      <c r="J497" s="649"/>
      <c r="K497" s="649"/>
      <c r="L497" s="649"/>
      <c r="M497" s="649"/>
      <c r="N497" s="649"/>
      <c r="O497" s="649"/>
      <c r="P497" s="649"/>
      <c r="Q497" s="649"/>
      <c r="R497" s="649"/>
      <c r="S497" s="649"/>
      <c r="T497" s="649"/>
      <c r="U497" s="649"/>
      <c r="V497" s="649"/>
      <c r="W497" s="649"/>
      <c r="X497" s="649"/>
      <c r="Y497" s="649"/>
      <c r="Z497" s="649"/>
    </row>
    <row r="498" spans="1:26" ht="14.25" customHeight="1" x14ac:dyDescent="0.2">
      <c r="A498" s="648"/>
      <c r="B498" s="649"/>
      <c r="C498" s="649"/>
      <c r="D498" s="649"/>
      <c r="E498" s="649"/>
      <c r="F498" s="649"/>
      <c r="G498" s="649"/>
      <c r="H498" s="649"/>
      <c r="I498" s="649"/>
      <c r="J498" s="649"/>
      <c r="K498" s="649"/>
      <c r="L498" s="649"/>
      <c r="M498" s="649"/>
      <c r="N498" s="649"/>
      <c r="O498" s="649"/>
      <c r="P498" s="649"/>
      <c r="Q498" s="649"/>
      <c r="R498" s="649"/>
      <c r="S498" s="649"/>
      <c r="T498" s="649"/>
      <c r="U498" s="649"/>
      <c r="V498" s="649"/>
      <c r="W498" s="649"/>
      <c r="X498" s="649"/>
      <c r="Y498" s="649"/>
      <c r="Z498" s="649"/>
    </row>
    <row r="499" spans="1:26" ht="14.25" customHeight="1" x14ac:dyDescent="0.2">
      <c r="A499" s="648"/>
      <c r="B499" s="649"/>
      <c r="C499" s="649"/>
      <c r="D499" s="649"/>
      <c r="E499" s="649"/>
      <c r="F499" s="649"/>
      <c r="G499" s="649"/>
      <c r="H499" s="649"/>
      <c r="I499" s="649"/>
      <c r="J499" s="649"/>
      <c r="K499" s="649"/>
      <c r="L499" s="649"/>
      <c r="M499" s="649"/>
      <c r="N499" s="649"/>
      <c r="O499" s="649"/>
      <c r="P499" s="649"/>
      <c r="Q499" s="649"/>
      <c r="R499" s="649"/>
      <c r="S499" s="649"/>
      <c r="T499" s="649"/>
      <c r="U499" s="649"/>
      <c r="V499" s="649"/>
      <c r="W499" s="649"/>
      <c r="X499" s="649"/>
      <c r="Y499" s="649"/>
      <c r="Z499" s="649"/>
    </row>
    <row r="500" spans="1:26" ht="14.25" customHeight="1" x14ac:dyDescent="0.2">
      <c r="A500" s="648"/>
      <c r="B500" s="649"/>
      <c r="C500" s="649"/>
      <c r="D500" s="649"/>
      <c r="E500" s="649"/>
      <c r="F500" s="649"/>
      <c r="G500" s="649"/>
      <c r="H500" s="649"/>
      <c r="I500" s="649"/>
      <c r="J500" s="649"/>
      <c r="K500" s="649"/>
      <c r="L500" s="649"/>
      <c r="M500" s="649"/>
      <c r="N500" s="649"/>
      <c r="O500" s="649"/>
      <c r="P500" s="649"/>
      <c r="Q500" s="649"/>
      <c r="R500" s="649"/>
      <c r="S500" s="649"/>
      <c r="T500" s="649"/>
      <c r="U500" s="649"/>
      <c r="V500" s="649"/>
      <c r="W500" s="649"/>
      <c r="X500" s="649"/>
      <c r="Y500" s="649"/>
      <c r="Z500" s="649"/>
    </row>
    <row r="501" spans="1:26" ht="14.25" customHeight="1" x14ac:dyDescent="0.2">
      <c r="A501" s="648"/>
      <c r="B501" s="649"/>
      <c r="C501" s="649"/>
      <c r="D501" s="649"/>
      <c r="E501" s="649"/>
      <c r="F501" s="649"/>
      <c r="G501" s="649"/>
      <c r="H501" s="649"/>
      <c r="I501" s="649"/>
      <c r="J501" s="649"/>
      <c r="K501" s="649"/>
      <c r="L501" s="649"/>
      <c r="M501" s="649"/>
      <c r="N501" s="649"/>
      <c r="O501" s="649"/>
      <c r="P501" s="649"/>
      <c r="Q501" s="649"/>
      <c r="R501" s="649"/>
      <c r="S501" s="649"/>
      <c r="T501" s="649"/>
      <c r="U501" s="649"/>
      <c r="V501" s="649"/>
      <c r="W501" s="649"/>
      <c r="X501" s="649"/>
      <c r="Y501" s="649"/>
      <c r="Z501" s="649"/>
    </row>
    <row r="502" spans="1:26" ht="14.25" customHeight="1" x14ac:dyDescent="0.2">
      <c r="A502" s="648"/>
      <c r="B502" s="649"/>
      <c r="C502" s="649"/>
      <c r="D502" s="649"/>
      <c r="E502" s="649"/>
      <c r="F502" s="649"/>
      <c r="G502" s="649"/>
      <c r="H502" s="649"/>
      <c r="I502" s="649"/>
      <c r="J502" s="649"/>
      <c r="K502" s="649"/>
      <c r="L502" s="649"/>
      <c r="M502" s="649"/>
      <c r="N502" s="649"/>
      <c r="O502" s="649"/>
      <c r="P502" s="649"/>
      <c r="Q502" s="649"/>
      <c r="R502" s="649"/>
      <c r="S502" s="649"/>
      <c r="T502" s="649"/>
      <c r="U502" s="649"/>
      <c r="V502" s="649"/>
      <c r="W502" s="649"/>
      <c r="X502" s="649"/>
      <c r="Y502" s="649"/>
      <c r="Z502" s="649"/>
    </row>
    <row r="503" spans="1:26" ht="14.25" customHeight="1" x14ac:dyDescent="0.2">
      <c r="A503" s="648"/>
      <c r="B503" s="649"/>
      <c r="C503" s="649"/>
      <c r="D503" s="649"/>
      <c r="E503" s="649"/>
      <c r="F503" s="649"/>
      <c r="G503" s="649"/>
      <c r="H503" s="649"/>
      <c r="I503" s="649"/>
      <c r="J503" s="649"/>
      <c r="K503" s="649"/>
      <c r="L503" s="649"/>
      <c r="M503" s="649"/>
      <c r="N503" s="649"/>
      <c r="O503" s="649"/>
      <c r="P503" s="649"/>
      <c r="Q503" s="649"/>
      <c r="R503" s="649"/>
      <c r="S503" s="649"/>
      <c r="T503" s="649"/>
      <c r="U503" s="649"/>
      <c r="V503" s="649"/>
      <c r="W503" s="649"/>
      <c r="X503" s="649"/>
      <c r="Y503" s="649"/>
      <c r="Z503" s="649"/>
    </row>
    <row r="504" spans="1:26" ht="14.25" customHeight="1" x14ac:dyDescent="0.2">
      <c r="A504" s="648"/>
      <c r="B504" s="649"/>
      <c r="C504" s="649"/>
      <c r="D504" s="649"/>
      <c r="E504" s="649"/>
      <c r="F504" s="649"/>
      <c r="G504" s="649"/>
      <c r="H504" s="649"/>
      <c r="I504" s="649"/>
      <c r="J504" s="649"/>
      <c r="K504" s="649"/>
      <c r="L504" s="649"/>
      <c r="M504" s="649"/>
      <c r="N504" s="649"/>
      <c r="O504" s="649"/>
      <c r="P504" s="649"/>
      <c r="Q504" s="649"/>
      <c r="R504" s="649"/>
      <c r="S504" s="649"/>
      <c r="T504" s="649"/>
      <c r="U504" s="649"/>
      <c r="V504" s="649"/>
      <c r="W504" s="649"/>
      <c r="X504" s="649"/>
      <c r="Y504" s="649"/>
      <c r="Z504" s="649"/>
    </row>
    <row r="505" spans="1:26" ht="14.25" customHeight="1" x14ac:dyDescent="0.2">
      <c r="A505" s="648"/>
      <c r="B505" s="649"/>
      <c r="C505" s="649"/>
      <c r="D505" s="649"/>
      <c r="E505" s="649"/>
      <c r="F505" s="649"/>
      <c r="G505" s="649"/>
      <c r="H505" s="649"/>
      <c r="I505" s="649"/>
      <c r="J505" s="649"/>
      <c r="K505" s="649"/>
      <c r="L505" s="649"/>
      <c r="M505" s="649"/>
      <c r="N505" s="649"/>
      <c r="O505" s="649"/>
      <c r="P505" s="649"/>
      <c r="Q505" s="649"/>
      <c r="R505" s="649"/>
      <c r="S505" s="649"/>
      <c r="T505" s="649"/>
      <c r="U505" s="649"/>
      <c r="V505" s="649"/>
      <c r="W505" s="649"/>
      <c r="X505" s="649"/>
      <c r="Y505" s="649"/>
      <c r="Z505" s="649"/>
    </row>
    <row r="506" spans="1:26" ht="14.25" customHeight="1" x14ac:dyDescent="0.2">
      <c r="A506" s="648"/>
      <c r="B506" s="649"/>
      <c r="C506" s="649"/>
      <c r="D506" s="649"/>
      <c r="E506" s="649"/>
      <c r="F506" s="649"/>
      <c r="G506" s="649"/>
      <c r="H506" s="649"/>
      <c r="I506" s="649"/>
      <c r="J506" s="649"/>
      <c r="K506" s="649"/>
      <c r="L506" s="649"/>
      <c r="M506" s="649"/>
      <c r="N506" s="649"/>
      <c r="O506" s="649"/>
      <c r="P506" s="649"/>
      <c r="Q506" s="649"/>
      <c r="R506" s="649"/>
      <c r="S506" s="649"/>
      <c r="T506" s="649"/>
      <c r="U506" s="649"/>
      <c r="V506" s="649"/>
      <c r="W506" s="649"/>
      <c r="X506" s="649"/>
      <c r="Y506" s="649"/>
      <c r="Z506" s="649"/>
    </row>
    <row r="507" spans="1:26" ht="14.25" customHeight="1" x14ac:dyDescent="0.2">
      <c r="A507" s="648"/>
      <c r="B507" s="649"/>
      <c r="C507" s="649"/>
      <c r="D507" s="649"/>
      <c r="E507" s="649"/>
      <c r="F507" s="649"/>
      <c r="G507" s="649"/>
      <c r="H507" s="649"/>
      <c r="I507" s="649"/>
      <c r="J507" s="649"/>
      <c r="K507" s="649"/>
      <c r="L507" s="649"/>
      <c r="M507" s="649"/>
      <c r="N507" s="649"/>
      <c r="O507" s="649"/>
      <c r="P507" s="649"/>
      <c r="Q507" s="649"/>
      <c r="R507" s="649"/>
      <c r="S507" s="649"/>
      <c r="T507" s="649"/>
      <c r="U507" s="649"/>
      <c r="V507" s="649"/>
      <c r="W507" s="649"/>
      <c r="X507" s="649"/>
      <c r="Y507" s="649"/>
      <c r="Z507" s="649"/>
    </row>
    <row r="508" spans="1:26" ht="14.25" customHeight="1" x14ac:dyDescent="0.2">
      <c r="A508" s="648"/>
      <c r="B508" s="649"/>
      <c r="C508" s="649"/>
      <c r="D508" s="649"/>
      <c r="E508" s="649"/>
      <c r="F508" s="649"/>
      <c r="G508" s="649"/>
      <c r="H508" s="649"/>
      <c r="I508" s="649"/>
      <c r="J508" s="649"/>
      <c r="K508" s="649"/>
      <c r="L508" s="649"/>
      <c r="M508" s="649"/>
      <c r="N508" s="649"/>
      <c r="O508" s="649"/>
      <c r="P508" s="649"/>
      <c r="Q508" s="649"/>
      <c r="R508" s="649"/>
      <c r="S508" s="649"/>
      <c r="T508" s="649"/>
      <c r="U508" s="649"/>
      <c r="V508" s="649"/>
      <c r="W508" s="649"/>
      <c r="X508" s="649"/>
      <c r="Y508" s="649"/>
      <c r="Z508" s="649"/>
    </row>
    <row r="509" spans="1:26" ht="14.25" customHeight="1" x14ac:dyDescent="0.2">
      <c r="A509" s="648"/>
      <c r="B509" s="649"/>
      <c r="C509" s="649"/>
      <c r="D509" s="649"/>
      <c r="E509" s="649"/>
      <c r="F509" s="649"/>
      <c r="G509" s="649"/>
      <c r="H509" s="649"/>
      <c r="I509" s="649"/>
      <c r="J509" s="649"/>
      <c r="K509" s="649"/>
      <c r="L509" s="649"/>
      <c r="M509" s="649"/>
      <c r="N509" s="649"/>
      <c r="O509" s="649"/>
      <c r="P509" s="649"/>
      <c r="Q509" s="649"/>
      <c r="R509" s="649"/>
      <c r="S509" s="649"/>
      <c r="T509" s="649"/>
      <c r="U509" s="649"/>
      <c r="V509" s="649"/>
      <c r="W509" s="649"/>
      <c r="X509" s="649"/>
      <c r="Y509" s="649"/>
      <c r="Z509" s="649"/>
    </row>
    <row r="510" spans="1:26" ht="14.25" customHeight="1" x14ac:dyDescent="0.2">
      <c r="A510" s="648"/>
      <c r="B510" s="649"/>
      <c r="C510" s="649"/>
      <c r="D510" s="649"/>
      <c r="E510" s="649"/>
      <c r="F510" s="649"/>
      <c r="G510" s="649"/>
      <c r="H510" s="649"/>
      <c r="I510" s="649"/>
      <c r="J510" s="649"/>
      <c r="K510" s="649"/>
      <c r="L510" s="649"/>
      <c r="M510" s="649"/>
      <c r="N510" s="649"/>
      <c r="O510" s="649"/>
      <c r="P510" s="649"/>
      <c r="Q510" s="649"/>
      <c r="R510" s="649"/>
      <c r="S510" s="649"/>
      <c r="T510" s="649"/>
      <c r="U510" s="649"/>
      <c r="V510" s="649"/>
      <c r="W510" s="649"/>
      <c r="X510" s="649"/>
      <c r="Y510" s="649"/>
      <c r="Z510" s="649"/>
    </row>
    <row r="511" spans="1:26" ht="14.25" customHeight="1" x14ac:dyDescent="0.2">
      <c r="A511" s="648"/>
      <c r="B511" s="649"/>
      <c r="C511" s="649"/>
      <c r="D511" s="649"/>
      <c r="E511" s="649"/>
      <c r="F511" s="649"/>
      <c r="G511" s="649"/>
      <c r="H511" s="649"/>
      <c r="I511" s="649"/>
      <c r="J511" s="649"/>
      <c r="K511" s="649"/>
      <c r="L511" s="649"/>
      <c r="M511" s="649"/>
      <c r="N511" s="649"/>
      <c r="O511" s="649"/>
      <c r="P511" s="649"/>
      <c r="Q511" s="649"/>
      <c r="R511" s="649"/>
      <c r="S511" s="649"/>
      <c r="T511" s="649"/>
      <c r="U511" s="649"/>
      <c r="V511" s="649"/>
      <c r="W511" s="649"/>
      <c r="X511" s="649"/>
      <c r="Y511" s="649"/>
      <c r="Z511" s="649"/>
    </row>
    <row r="512" spans="1:26" ht="14.25" customHeight="1" x14ac:dyDescent="0.2">
      <c r="A512" s="648"/>
      <c r="B512" s="649"/>
      <c r="C512" s="649"/>
      <c r="D512" s="649"/>
      <c r="E512" s="649"/>
      <c r="F512" s="649"/>
      <c r="G512" s="649"/>
      <c r="H512" s="649"/>
      <c r="I512" s="649"/>
      <c r="J512" s="649"/>
      <c r="K512" s="649"/>
      <c r="L512" s="649"/>
      <c r="M512" s="649"/>
      <c r="N512" s="649"/>
      <c r="O512" s="649"/>
      <c r="P512" s="649"/>
      <c r="Q512" s="649"/>
      <c r="R512" s="649"/>
      <c r="S512" s="649"/>
      <c r="T512" s="649"/>
      <c r="U512" s="649"/>
      <c r="V512" s="649"/>
      <c r="W512" s="649"/>
      <c r="X512" s="649"/>
      <c r="Y512" s="649"/>
      <c r="Z512" s="649"/>
    </row>
    <row r="513" spans="1:26" ht="14.25" customHeight="1" x14ac:dyDescent="0.2">
      <c r="A513" s="648"/>
      <c r="B513" s="649"/>
      <c r="C513" s="649"/>
      <c r="D513" s="649"/>
      <c r="E513" s="649"/>
      <c r="F513" s="649"/>
      <c r="G513" s="649"/>
      <c r="H513" s="649"/>
      <c r="I513" s="649"/>
      <c r="J513" s="649"/>
      <c r="K513" s="649"/>
      <c r="L513" s="649"/>
      <c r="M513" s="649"/>
      <c r="N513" s="649"/>
      <c r="O513" s="649"/>
      <c r="P513" s="649"/>
      <c r="Q513" s="649"/>
      <c r="R513" s="649"/>
      <c r="S513" s="649"/>
      <c r="T513" s="649"/>
      <c r="U513" s="649"/>
      <c r="V513" s="649"/>
      <c r="W513" s="649"/>
      <c r="X513" s="649"/>
      <c r="Y513" s="649"/>
      <c r="Z513" s="649"/>
    </row>
    <row r="514" spans="1:26" ht="14.25" customHeight="1" x14ac:dyDescent="0.2">
      <c r="A514" s="648"/>
      <c r="B514" s="649"/>
      <c r="C514" s="649"/>
      <c r="D514" s="649"/>
      <c r="E514" s="649"/>
      <c r="F514" s="649"/>
      <c r="G514" s="649"/>
      <c r="H514" s="649"/>
      <c r="I514" s="649"/>
      <c r="J514" s="649"/>
      <c r="K514" s="649"/>
      <c r="L514" s="649"/>
      <c r="M514" s="649"/>
      <c r="N514" s="649"/>
      <c r="O514" s="649"/>
      <c r="P514" s="649"/>
      <c r="Q514" s="649"/>
      <c r="R514" s="649"/>
      <c r="S514" s="649"/>
      <c r="T514" s="649"/>
      <c r="U514" s="649"/>
      <c r="V514" s="649"/>
      <c r="W514" s="649"/>
      <c r="X514" s="649"/>
      <c r="Y514" s="649"/>
      <c r="Z514" s="649"/>
    </row>
    <row r="515" spans="1:26" ht="14.25" customHeight="1" x14ac:dyDescent="0.2">
      <c r="A515" s="648"/>
      <c r="B515" s="649"/>
      <c r="C515" s="649"/>
      <c r="D515" s="649"/>
      <c r="E515" s="649"/>
      <c r="F515" s="649"/>
      <c r="G515" s="649"/>
      <c r="H515" s="649"/>
      <c r="I515" s="649"/>
      <c r="J515" s="649"/>
      <c r="K515" s="649"/>
      <c r="L515" s="649"/>
      <c r="M515" s="649"/>
      <c r="N515" s="649"/>
      <c r="O515" s="649"/>
      <c r="P515" s="649"/>
      <c r="Q515" s="649"/>
      <c r="R515" s="649"/>
      <c r="S515" s="649"/>
      <c r="T515" s="649"/>
      <c r="U515" s="649"/>
      <c r="V515" s="649"/>
      <c r="W515" s="649"/>
      <c r="X515" s="649"/>
      <c r="Y515" s="649"/>
      <c r="Z515" s="649"/>
    </row>
    <row r="516" spans="1:26" ht="14.25" customHeight="1" x14ac:dyDescent="0.2">
      <c r="A516" s="648"/>
      <c r="B516" s="649"/>
      <c r="C516" s="649"/>
      <c r="D516" s="649"/>
      <c r="E516" s="649"/>
      <c r="F516" s="649"/>
      <c r="G516" s="649"/>
      <c r="H516" s="649"/>
      <c r="I516" s="649"/>
      <c r="J516" s="649"/>
      <c r="K516" s="649"/>
      <c r="L516" s="649"/>
      <c r="M516" s="649"/>
      <c r="N516" s="649"/>
      <c r="O516" s="649"/>
      <c r="P516" s="649"/>
      <c r="Q516" s="649"/>
      <c r="R516" s="649"/>
      <c r="S516" s="649"/>
      <c r="T516" s="649"/>
      <c r="U516" s="649"/>
      <c r="V516" s="649"/>
      <c r="W516" s="649"/>
      <c r="X516" s="649"/>
      <c r="Y516" s="649"/>
      <c r="Z516" s="649"/>
    </row>
    <row r="517" spans="1:26" ht="14.25" customHeight="1" x14ac:dyDescent="0.2">
      <c r="A517" s="648"/>
      <c r="B517" s="649"/>
      <c r="C517" s="649"/>
      <c r="D517" s="649"/>
      <c r="E517" s="649"/>
      <c r="F517" s="649"/>
      <c r="G517" s="649"/>
      <c r="H517" s="649"/>
      <c r="I517" s="649"/>
      <c r="J517" s="649"/>
      <c r="K517" s="649"/>
      <c r="L517" s="649"/>
      <c r="M517" s="649"/>
      <c r="N517" s="649"/>
      <c r="O517" s="649"/>
      <c r="P517" s="649"/>
      <c r="Q517" s="649"/>
      <c r="R517" s="649"/>
      <c r="S517" s="649"/>
      <c r="T517" s="649"/>
      <c r="U517" s="649"/>
      <c r="V517" s="649"/>
      <c r="W517" s="649"/>
      <c r="X517" s="649"/>
      <c r="Y517" s="649"/>
      <c r="Z517" s="649"/>
    </row>
    <row r="518" spans="1:26" ht="14.25" customHeight="1" x14ac:dyDescent="0.2">
      <c r="A518" s="648"/>
      <c r="B518" s="649"/>
      <c r="C518" s="649"/>
      <c r="D518" s="649"/>
      <c r="E518" s="649"/>
      <c r="F518" s="649"/>
      <c r="G518" s="649"/>
      <c r="H518" s="649"/>
      <c r="I518" s="649"/>
      <c r="J518" s="649"/>
      <c r="K518" s="649"/>
      <c r="L518" s="649"/>
      <c r="M518" s="649"/>
      <c r="N518" s="649"/>
      <c r="O518" s="649"/>
      <c r="P518" s="649"/>
      <c r="Q518" s="649"/>
      <c r="R518" s="649"/>
      <c r="S518" s="649"/>
      <c r="T518" s="649"/>
      <c r="U518" s="649"/>
      <c r="V518" s="649"/>
      <c r="W518" s="649"/>
      <c r="X518" s="649"/>
      <c r="Y518" s="649"/>
      <c r="Z518" s="649"/>
    </row>
    <row r="519" spans="1:26" ht="14.25" customHeight="1" x14ac:dyDescent="0.2">
      <c r="A519" s="648"/>
      <c r="B519" s="649"/>
      <c r="C519" s="649"/>
      <c r="D519" s="649"/>
      <c r="E519" s="649"/>
      <c r="F519" s="649"/>
      <c r="G519" s="649"/>
      <c r="H519" s="649"/>
      <c r="I519" s="649"/>
      <c r="J519" s="649"/>
      <c r="K519" s="649"/>
      <c r="L519" s="649"/>
      <c r="M519" s="649"/>
      <c r="N519" s="649"/>
      <c r="O519" s="649"/>
      <c r="P519" s="649"/>
      <c r="Q519" s="649"/>
      <c r="R519" s="649"/>
      <c r="S519" s="649"/>
      <c r="T519" s="649"/>
      <c r="U519" s="649"/>
      <c r="V519" s="649"/>
      <c r="W519" s="649"/>
      <c r="X519" s="649"/>
      <c r="Y519" s="649"/>
      <c r="Z519" s="649"/>
    </row>
    <row r="520" spans="1:26" ht="14.25" customHeight="1" x14ac:dyDescent="0.2">
      <c r="A520" s="648"/>
      <c r="B520" s="649"/>
      <c r="C520" s="649"/>
      <c r="D520" s="649"/>
      <c r="E520" s="649"/>
      <c r="F520" s="649"/>
      <c r="G520" s="649"/>
      <c r="H520" s="649"/>
      <c r="I520" s="649"/>
      <c r="J520" s="649"/>
      <c r="K520" s="649"/>
      <c r="L520" s="649"/>
      <c r="M520" s="649"/>
      <c r="N520" s="649"/>
      <c r="O520" s="649"/>
      <c r="P520" s="649"/>
      <c r="Q520" s="649"/>
      <c r="R520" s="649"/>
      <c r="S520" s="649"/>
      <c r="T520" s="649"/>
      <c r="U520" s="649"/>
      <c r="V520" s="649"/>
      <c r="W520" s="649"/>
      <c r="X520" s="649"/>
      <c r="Y520" s="649"/>
      <c r="Z520" s="649"/>
    </row>
    <row r="521" spans="1:26" ht="14.25" customHeight="1" x14ac:dyDescent="0.2">
      <c r="A521" s="648"/>
      <c r="B521" s="649"/>
      <c r="C521" s="649"/>
      <c r="D521" s="649"/>
      <c r="E521" s="649"/>
      <c r="F521" s="649"/>
      <c r="G521" s="649"/>
      <c r="H521" s="649"/>
      <c r="I521" s="649"/>
      <c r="J521" s="649"/>
      <c r="K521" s="649"/>
      <c r="L521" s="649"/>
      <c r="M521" s="649"/>
      <c r="N521" s="649"/>
      <c r="O521" s="649"/>
      <c r="P521" s="649"/>
      <c r="Q521" s="649"/>
      <c r="R521" s="649"/>
      <c r="S521" s="649"/>
      <c r="T521" s="649"/>
      <c r="U521" s="649"/>
      <c r="V521" s="649"/>
      <c r="W521" s="649"/>
      <c r="X521" s="649"/>
      <c r="Y521" s="649"/>
      <c r="Z521" s="649"/>
    </row>
    <row r="522" spans="1:26" ht="14.25" customHeight="1" x14ac:dyDescent="0.2">
      <c r="A522" s="648"/>
      <c r="B522" s="649"/>
      <c r="C522" s="649"/>
      <c r="D522" s="649"/>
      <c r="E522" s="649"/>
      <c r="F522" s="649"/>
      <c r="G522" s="649"/>
      <c r="H522" s="649"/>
      <c r="I522" s="649"/>
      <c r="J522" s="649"/>
      <c r="K522" s="649"/>
      <c r="L522" s="649"/>
      <c r="M522" s="649"/>
      <c r="N522" s="649"/>
      <c r="O522" s="649"/>
      <c r="P522" s="649"/>
      <c r="Q522" s="649"/>
      <c r="R522" s="649"/>
      <c r="S522" s="649"/>
      <c r="T522" s="649"/>
      <c r="U522" s="649"/>
      <c r="V522" s="649"/>
      <c r="W522" s="649"/>
      <c r="X522" s="649"/>
      <c r="Y522" s="649"/>
      <c r="Z522" s="649"/>
    </row>
    <row r="523" spans="1:26" ht="14.25" customHeight="1" x14ac:dyDescent="0.2">
      <c r="A523" s="648"/>
      <c r="B523" s="649"/>
      <c r="C523" s="649"/>
      <c r="D523" s="649"/>
      <c r="E523" s="649"/>
      <c r="F523" s="649"/>
      <c r="G523" s="649"/>
      <c r="H523" s="649"/>
      <c r="I523" s="649"/>
      <c r="J523" s="649"/>
      <c r="K523" s="649"/>
      <c r="L523" s="649"/>
      <c r="M523" s="649"/>
      <c r="N523" s="649"/>
      <c r="O523" s="649"/>
      <c r="P523" s="649"/>
      <c r="Q523" s="649"/>
      <c r="R523" s="649"/>
      <c r="S523" s="649"/>
      <c r="T523" s="649"/>
      <c r="U523" s="649"/>
      <c r="V523" s="649"/>
      <c r="W523" s="649"/>
      <c r="X523" s="649"/>
      <c r="Y523" s="649"/>
      <c r="Z523" s="649"/>
    </row>
    <row r="524" spans="1:26" ht="14.25" customHeight="1" x14ac:dyDescent="0.2">
      <c r="A524" s="648"/>
      <c r="B524" s="649"/>
      <c r="C524" s="649"/>
      <c r="D524" s="649"/>
      <c r="E524" s="649"/>
      <c r="F524" s="649"/>
      <c r="G524" s="649"/>
      <c r="H524" s="649"/>
      <c r="I524" s="649"/>
      <c r="J524" s="649"/>
      <c r="K524" s="649"/>
      <c r="L524" s="649"/>
      <c r="M524" s="649"/>
      <c r="N524" s="649"/>
      <c r="O524" s="649"/>
      <c r="P524" s="649"/>
      <c r="Q524" s="649"/>
      <c r="R524" s="649"/>
      <c r="S524" s="649"/>
      <c r="T524" s="649"/>
      <c r="U524" s="649"/>
      <c r="V524" s="649"/>
      <c r="W524" s="649"/>
      <c r="X524" s="649"/>
      <c r="Y524" s="649"/>
      <c r="Z524" s="649"/>
    </row>
    <row r="525" spans="1:26" ht="14.25" customHeight="1" x14ac:dyDescent="0.2">
      <c r="A525" s="648"/>
      <c r="B525" s="649"/>
      <c r="C525" s="649"/>
      <c r="D525" s="649"/>
      <c r="E525" s="649"/>
      <c r="F525" s="649"/>
      <c r="G525" s="649"/>
      <c r="H525" s="649"/>
      <c r="I525" s="649"/>
      <c r="J525" s="649"/>
      <c r="K525" s="649"/>
      <c r="L525" s="649"/>
      <c r="M525" s="649"/>
      <c r="N525" s="649"/>
      <c r="O525" s="649"/>
      <c r="P525" s="649"/>
      <c r="Q525" s="649"/>
      <c r="R525" s="649"/>
      <c r="S525" s="649"/>
      <c r="T525" s="649"/>
      <c r="U525" s="649"/>
      <c r="V525" s="649"/>
      <c r="W525" s="649"/>
      <c r="X525" s="649"/>
      <c r="Y525" s="649"/>
      <c r="Z525" s="649"/>
    </row>
    <row r="526" spans="1:26" ht="14.25" customHeight="1" x14ac:dyDescent="0.2">
      <c r="A526" s="648"/>
      <c r="B526" s="649"/>
      <c r="C526" s="649"/>
      <c r="D526" s="649"/>
      <c r="E526" s="649"/>
      <c r="F526" s="649"/>
      <c r="G526" s="649"/>
      <c r="H526" s="649"/>
      <c r="I526" s="649"/>
      <c r="J526" s="649"/>
      <c r="K526" s="649"/>
      <c r="L526" s="649"/>
      <c r="M526" s="649"/>
      <c r="N526" s="649"/>
      <c r="O526" s="649"/>
      <c r="P526" s="649"/>
      <c r="Q526" s="649"/>
      <c r="R526" s="649"/>
      <c r="S526" s="649"/>
      <c r="T526" s="649"/>
      <c r="U526" s="649"/>
      <c r="V526" s="649"/>
      <c r="W526" s="649"/>
      <c r="X526" s="649"/>
      <c r="Y526" s="649"/>
      <c r="Z526" s="649"/>
    </row>
    <row r="527" spans="1:26" ht="14.25" customHeight="1" x14ac:dyDescent="0.2">
      <c r="A527" s="648"/>
      <c r="B527" s="649"/>
      <c r="C527" s="649"/>
      <c r="D527" s="649"/>
      <c r="E527" s="649"/>
      <c r="F527" s="649"/>
      <c r="G527" s="649"/>
      <c r="H527" s="649"/>
      <c r="I527" s="649"/>
      <c r="J527" s="649"/>
      <c r="K527" s="649"/>
      <c r="L527" s="649"/>
      <c r="M527" s="649"/>
      <c r="N527" s="649"/>
      <c r="O527" s="649"/>
      <c r="P527" s="649"/>
      <c r="Q527" s="649"/>
      <c r="R527" s="649"/>
      <c r="S527" s="649"/>
      <c r="T527" s="649"/>
      <c r="U527" s="649"/>
      <c r="V527" s="649"/>
      <c r="W527" s="649"/>
      <c r="X527" s="649"/>
      <c r="Y527" s="649"/>
      <c r="Z527" s="649"/>
    </row>
    <row r="528" spans="1:26" ht="14.25" customHeight="1" x14ac:dyDescent="0.2">
      <c r="A528" s="648"/>
      <c r="B528" s="649"/>
      <c r="C528" s="649"/>
      <c r="D528" s="649"/>
      <c r="E528" s="649"/>
      <c r="F528" s="649"/>
      <c r="G528" s="649"/>
      <c r="H528" s="649"/>
      <c r="I528" s="649"/>
      <c r="J528" s="649"/>
      <c r="K528" s="649"/>
      <c r="L528" s="649"/>
      <c r="M528" s="649"/>
      <c r="N528" s="649"/>
      <c r="O528" s="649"/>
      <c r="P528" s="649"/>
      <c r="Q528" s="649"/>
      <c r="R528" s="649"/>
      <c r="S528" s="649"/>
      <c r="T528" s="649"/>
      <c r="U528" s="649"/>
      <c r="V528" s="649"/>
      <c r="W528" s="649"/>
      <c r="X528" s="649"/>
      <c r="Y528" s="649"/>
      <c r="Z528" s="649"/>
    </row>
    <row r="529" spans="1:26" ht="14.25" customHeight="1" x14ac:dyDescent="0.2">
      <c r="A529" s="648"/>
      <c r="B529" s="649"/>
      <c r="C529" s="649"/>
      <c r="D529" s="649"/>
      <c r="E529" s="649"/>
      <c r="F529" s="649"/>
      <c r="G529" s="649"/>
      <c r="H529" s="649"/>
      <c r="I529" s="649"/>
      <c r="J529" s="649"/>
      <c r="K529" s="649"/>
      <c r="L529" s="649"/>
      <c r="M529" s="649"/>
      <c r="N529" s="649"/>
      <c r="O529" s="649"/>
      <c r="P529" s="649"/>
      <c r="Q529" s="649"/>
      <c r="R529" s="649"/>
      <c r="S529" s="649"/>
      <c r="T529" s="649"/>
      <c r="U529" s="649"/>
      <c r="V529" s="649"/>
      <c r="W529" s="649"/>
      <c r="X529" s="649"/>
      <c r="Y529" s="649"/>
      <c r="Z529" s="649"/>
    </row>
    <row r="530" spans="1:26" ht="14.25" customHeight="1" x14ac:dyDescent="0.2">
      <c r="A530" s="648"/>
      <c r="B530" s="649"/>
      <c r="C530" s="649"/>
      <c r="D530" s="649"/>
      <c r="E530" s="649"/>
      <c r="F530" s="649"/>
      <c r="G530" s="649"/>
      <c r="H530" s="649"/>
      <c r="I530" s="649"/>
      <c r="J530" s="649"/>
      <c r="K530" s="649"/>
      <c r="L530" s="649"/>
      <c r="M530" s="649"/>
      <c r="N530" s="649"/>
      <c r="O530" s="649"/>
      <c r="P530" s="649"/>
      <c r="Q530" s="649"/>
      <c r="R530" s="649"/>
      <c r="S530" s="649"/>
      <c r="T530" s="649"/>
      <c r="U530" s="649"/>
      <c r="V530" s="649"/>
      <c r="W530" s="649"/>
      <c r="X530" s="649"/>
      <c r="Y530" s="649"/>
      <c r="Z530" s="649"/>
    </row>
    <row r="531" spans="1:26" ht="14.25" customHeight="1" x14ac:dyDescent="0.2">
      <c r="A531" s="648"/>
      <c r="B531" s="649"/>
      <c r="C531" s="649"/>
      <c r="D531" s="649"/>
      <c r="E531" s="649"/>
      <c r="F531" s="649"/>
      <c r="G531" s="649"/>
      <c r="H531" s="649"/>
      <c r="I531" s="649"/>
      <c r="J531" s="649"/>
      <c r="K531" s="649"/>
      <c r="L531" s="649"/>
      <c r="M531" s="649"/>
      <c r="N531" s="649"/>
      <c r="O531" s="649"/>
      <c r="P531" s="649"/>
      <c r="Q531" s="649"/>
      <c r="R531" s="649"/>
      <c r="S531" s="649"/>
      <c r="T531" s="649"/>
      <c r="U531" s="649"/>
      <c r="V531" s="649"/>
      <c r="W531" s="649"/>
      <c r="X531" s="649"/>
      <c r="Y531" s="649"/>
      <c r="Z531" s="649"/>
    </row>
    <row r="532" spans="1:26" ht="14.25" customHeight="1" x14ac:dyDescent="0.2">
      <c r="A532" s="648"/>
      <c r="B532" s="649"/>
      <c r="C532" s="649"/>
      <c r="D532" s="649"/>
      <c r="E532" s="649"/>
      <c r="F532" s="649"/>
      <c r="G532" s="649"/>
      <c r="H532" s="649"/>
      <c r="I532" s="649"/>
      <c r="J532" s="649"/>
      <c r="K532" s="649"/>
      <c r="L532" s="649"/>
      <c r="M532" s="649"/>
      <c r="N532" s="649"/>
      <c r="O532" s="649"/>
      <c r="P532" s="649"/>
      <c r="Q532" s="649"/>
      <c r="R532" s="649"/>
      <c r="S532" s="649"/>
      <c r="T532" s="649"/>
      <c r="U532" s="649"/>
      <c r="V532" s="649"/>
      <c r="W532" s="649"/>
      <c r="X532" s="649"/>
      <c r="Y532" s="649"/>
      <c r="Z532" s="649"/>
    </row>
    <row r="533" spans="1:26" ht="14.25" customHeight="1" x14ac:dyDescent="0.2">
      <c r="A533" s="648"/>
      <c r="B533" s="649"/>
      <c r="C533" s="649"/>
      <c r="D533" s="649"/>
      <c r="E533" s="649"/>
      <c r="F533" s="649"/>
      <c r="G533" s="649"/>
      <c r="H533" s="649"/>
      <c r="I533" s="649"/>
      <c r="J533" s="649"/>
      <c r="K533" s="649"/>
      <c r="L533" s="649"/>
      <c r="M533" s="649"/>
      <c r="N533" s="649"/>
      <c r="O533" s="649"/>
      <c r="P533" s="649"/>
      <c r="Q533" s="649"/>
      <c r="R533" s="649"/>
      <c r="S533" s="649"/>
      <c r="T533" s="649"/>
      <c r="U533" s="649"/>
      <c r="V533" s="649"/>
      <c r="W533" s="649"/>
      <c r="X533" s="649"/>
      <c r="Y533" s="649"/>
      <c r="Z533" s="649"/>
    </row>
    <row r="534" spans="1:26" ht="14.25" customHeight="1" x14ac:dyDescent="0.2">
      <c r="A534" s="648"/>
      <c r="B534" s="649"/>
      <c r="C534" s="649"/>
      <c r="D534" s="649"/>
      <c r="E534" s="649"/>
      <c r="F534" s="649"/>
      <c r="G534" s="649"/>
      <c r="H534" s="649"/>
      <c r="I534" s="649"/>
      <c r="J534" s="649"/>
      <c r="K534" s="649"/>
      <c r="L534" s="649"/>
      <c r="M534" s="649"/>
      <c r="N534" s="649"/>
      <c r="O534" s="649"/>
      <c r="P534" s="649"/>
      <c r="Q534" s="649"/>
      <c r="R534" s="649"/>
      <c r="S534" s="649"/>
      <c r="T534" s="649"/>
      <c r="U534" s="649"/>
      <c r="V534" s="649"/>
      <c r="W534" s="649"/>
      <c r="X534" s="649"/>
      <c r="Y534" s="649"/>
      <c r="Z534" s="649"/>
    </row>
    <row r="535" spans="1:26" ht="14.25" customHeight="1" x14ac:dyDescent="0.2">
      <c r="A535" s="648"/>
      <c r="B535" s="649"/>
      <c r="C535" s="649"/>
      <c r="D535" s="649"/>
      <c r="E535" s="649"/>
      <c r="F535" s="649"/>
      <c r="G535" s="649"/>
      <c r="H535" s="649"/>
      <c r="I535" s="649"/>
      <c r="J535" s="649"/>
      <c r="K535" s="649"/>
      <c r="L535" s="649"/>
      <c r="M535" s="649"/>
      <c r="N535" s="649"/>
      <c r="O535" s="649"/>
      <c r="P535" s="649"/>
      <c r="Q535" s="649"/>
      <c r="R535" s="649"/>
      <c r="S535" s="649"/>
      <c r="T535" s="649"/>
      <c r="U535" s="649"/>
      <c r="V535" s="649"/>
      <c r="W535" s="649"/>
      <c r="X535" s="649"/>
      <c r="Y535" s="649"/>
      <c r="Z535" s="649"/>
    </row>
    <row r="536" spans="1:26" ht="14.25" customHeight="1" x14ac:dyDescent="0.2">
      <c r="A536" s="648"/>
      <c r="B536" s="649"/>
      <c r="C536" s="649"/>
      <c r="D536" s="649"/>
      <c r="E536" s="649"/>
      <c r="F536" s="649"/>
      <c r="G536" s="649"/>
      <c r="H536" s="649"/>
      <c r="I536" s="649"/>
      <c r="J536" s="649"/>
      <c r="K536" s="649"/>
      <c r="L536" s="649"/>
      <c r="M536" s="649"/>
      <c r="N536" s="649"/>
      <c r="O536" s="649"/>
      <c r="P536" s="649"/>
      <c r="Q536" s="649"/>
      <c r="R536" s="649"/>
      <c r="S536" s="649"/>
      <c r="T536" s="649"/>
      <c r="U536" s="649"/>
      <c r="V536" s="649"/>
      <c r="W536" s="649"/>
      <c r="X536" s="649"/>
      <c r="Y536" s="649"/>
      <c r="Z536" s="649"/>
    </row>
    <row r="537" spans="1:26" ht="14.25" customHeight="1" x14ac:dyDescent="0.2">
      <c r="A537" s="648"/>
      <c r="B537" s="649"/>
      <c r="C537" s="649"/>
      <c r="D537" s="649"/>
      <c r="E537" s="649"/>
      <c r="F537" s="649"/>
      <c r="G537" s="649"/>
      <c r="H537" s="649"/>
      <c r="I537" s="649"/>
      <c r="J537" s="649"/>
      <c r="K537" s="649"/>
      <c r="L537" s="649"/>
      <c r="M537" s="649"/>
      <c r="N537" s="649"/>
      <c r="O537" s="649"/>
      <c r="P537" s="649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4.25" customHeight="1" x14ac:dyDescent="0.2">
      <c r="A538" s="648"/>
      <c r="B538" s="649"/>
      <c r="C538" s="649"/>
      <c r="D538" s="649"/>
      <c r="E538" s="649"/>
      <c r="F538" s="649"/>
      <c r="G538" s="649"/>
      <c r="H538" s="649"/>
      <c r="I538" s="649"/>
      <c r="J538" s="649"/>
      <c r="K538" s="649"/>
      <c r="L538" s="649"/>
      <c r="M538" s="649"/>
      <c r="N538" s="649"/>
      <c r="O538" s="649"/>
      <c r="P538" s="649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4.25" customHeight="1" x14ac:dyDescent="0.2">
      <c r="A539" s="648"/>
      <c r="B539" s="649"/>
      <c r="C539" s="649"/>
      <c r="D539" s="649"/>
      <c r="E539" s="649"/>
      <c r="F539" s="649"/>
      <c r="G539" s="649"/>
      <c r="H539" s="649"/>
      <c r="I539" s="649"/>
      <c r="J539" s="649"/>
      <c r="K539" s="649"/>
      <c r="L539" s="649"/>
      <c r="M539" s="649"/>
      <c r="N539" s="649"/>
      <c r="O539" s="649"/>
      <c r="P539" s="649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4.25" customHeight="1" x14ac:dyDescent="0.2">
      <c r="A540" s="648"/>
      <c r="B540" s="649"/>
      <c r="C540" s="649"/>
      <c r="D540" s="649"/>
      <c r="E540" s="649"/>
      <c r="F540" s="649"/>
      <c r="G540" s="649"/>
      <c r="H540" s="649"/>
      <c r="I540" s="649"/>
      <c r="J540" s="649"/>
      <c r="K540" s="649"/>
      <c r="L540" s="649"/>
      <c r="M540" s="649"/>
      <c r="N540" s="649"/>
      <c r="O540" s="649"/>
      <c r="P540" s="649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4.25" customHeight="1" x14ac:dyDescent="0.2">
      <c r="A541" s="648"/>
      <c r="B541" s="649"/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4.25" customHeight="1" x14ac:dyDescent="0.2">
      <c r="A542" s="648"/>
      <c r="B542" s="649"/>
      <c r="C542" s="649"/>
      <c r="D542" s="649"/>
      <c r="E542" s="649"/>
      <c r="F542" s="649"/>
      <c r="G542" s="649"/>
      <c r="H542" s="649"/>
      <c r="I542" s="649"/>
      <c r="J542" s="649"/>
      <c r="K542" s="649"/>
      <c r="L542" s="649"/>
      <c r="M542" s="649"/>
      <c r="N542" s="649"/>
      <c r="O542" s="649"/>
      <c r="P542" s="649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4.25" customHeight="1" x14ac:dyDescent="0.2">
      <c r="A543" s="648"/>
      <c r="B543" s="649"/>
      <c r="C543" s="649"/>
      <c r="D543" s="649"/>
      <c r="E543" s="649"/>
      <c r="F543" s="649"/>
      <c r="G543" s="649"/>
      <c r="H543" s="649"/>
      <c r="I543" s="649"/>
      <c r="J543" s="649"/>
      <c r="K543" s="649"/>
      <c r="L543" s="649"/>
      <c r="M543" s="649"/>
      <c r="N543" s="649"/>
      <c r="O543" s="649"/>
      <c r="P543" s="649"/>
      <c r="Q543" s="649"/>
      <c r="R543" s="649"/>
      <c r="S543" s="649"/>
      <c r="T543" s="649"/>
      <c r="U543" s="649"/>
      <c r="V543" s="649"/>
      <c r="W543" s="649"/>
      <c r="X543" s="649"/>
      <c r="Y543" s="649"/>
      <c r="Z543" s="649"/>
    </row>
    <row r="544" spans="1:26" ht="14.25" customHeight="1" x14ac:dyDescent="0.2">
      <c r="A544" s="648"/>
      <c r="B544" s="649"/>
      <c r="C544" s="649"/>
      <c r="D544" s="649"/>
      <c r="E544" s="649"/>
      <c r="F544" s="649"/>
      <c r="G544" s="649"/>
      <c r="H544" s="649"/>
      <c r="I544" s="649"/>
      <c r="J544" s="649"/>
      <c r="K544" s="649"/>
      <c r="L544" s="649"/>
      <c r="M544" s="649"/>
      <c r="N544" s="649"/>
      <c r="O544" s="649"/>
      <c r="P544" s="649"/>
      <c r="Q544" s="649"/>
      <c r="R544" s="649"/>
      <c r="S544" s="649"/>
      <c r="T544" s="649"/>
      <c r="U544" s="649"/>
      <c r="V544" s="649"/>
      <c r="W544" s="649"/>
      <c r="X544" s="649"/>
      <c r="Y544" s="649"/>
      <c r="Z544" s="649"/>
    </row>
    <row r="545" spans="1:26" ht="14.25" customHeight="1" x14ac:dyDescent="0.2">
      <c r="A545" s="648"/>
      <c r="B545" s="649"/>
      <c r="C545" s="649"/>
      <c r="D545" s="649"/>
      <c r="E545" s="649"/>
      <c r="F545" s="649"/>
      <c r="G545" s="649"/>
      <c r="H545" s="649"/>
      <c r="I545" s="649"/>
      <c r="J545" s="649"/>
      <c r="K545" s="649"/>
      <c r="L545" s="649"/>
      <c r="M545" s="649"/>
      <c r="N545" s="649"/>
      <c r="O545" s="649"/>
      <c r="P545" s="649"/>
      <c r="Q545" s="649"/>
      <c r="R545" s="649"/>
      <c r="S545" s="649"/>
      <c r="T545" s="649"/>
      <c r="U545" s="649"/>
      <c r="V545" s="649"/>
      <c r="W545" s="649"/>
      <c r="X545" s="649"/>
      <c r="Y545" s="649"/>
      <c r="Z545" s="649"/>
    </row>
    <row r="546" spans="1:26" ht="14.25" customHeight="1" x14ac:dyDescent="0.2">
      <c r="A546" s="648"/>
      <c r="B546" s="649"/>
      <c r="C546" s="649"/>
      <c r="D546" s="649"/>
      <c r="E546" s="649"/>
      <c r="F546" s="649"/>
      <c r="G546" s="649"/>
      <c r="H546" s="649"/>
      <c r="I546" s="649"/>
      <c r="J546" s="649"/>
      <c r="K546" s="649"/>
      <c r="L546" s="649"/>
      <c r="M546" s="649"/>
      <c r="N546" s="649"/>
      <c r="O546" s="649"/>
      <c r="P546" s="649"/>
      <c r="Q546" s="649"/>
      <c r="R546" s="649"/>
      <c r="S546" s="649"/>
      <c r="T546" s="649"/>
      <c r="U546" s="649"/>
      <c r="V546" s="649"/>
      <c r="W546" s="649"/>
      <c r="X546" s="649"/>
      <c r="Y546" s="649"/>
      <c r="Z546" s="649"/>
    </row>
    <row r="547" spans="1:26" ht="14.25" customHeight="1" x14ac:dyDescent="0.2">
      <c r="A547" s="648"/>
      <c r="B547" s="649"/>
      <c r="C547" s="649"/>
      <c r="D547" s="649"/>
      <c r="E547" s="649"/>
      <c r="F547" s="649"/>
      <c r="G547" s="649"/>
      <c r="H547" s="649"/>
      <c r="I547" s="649"/>
      <c r="J547" s="649"/>
      <c r="K547" s="649"/>
      <c r="L547" s="649"/>
      <c r="M547" s="649"/>
      <c r="N547" s="649"/>
      <c r="O547" s="649"/>
      <c r="P547" s="649"/>
      <c r="Q547" s="649"/>
      <c r="R547" s="649"/>
      <c r="S547" s="649"/>
      <c r="T547" s="649"/>
      <c r="U547" s="649"/>
      <c r="V547" s="649"/>
      <c r="W547" s="649"/>
      <c r="X547" s="649"/>
      <c r="Y547" s="649"/>
      <c r="Z547" s="649"/>
    </row>
    <row r="548" spans="1:26" ht="14.25" customHeight="1" x14ac:dyDescent="0.2">
      <c r="A548" s="648"/>
      <c r="B548" s="649"/>
      <c r="C548" s="649"/>
      <c r="D548" s="649"/>
      <c r="E548" s="649"/>
      <c r="F548" s="649"/>
      <c r="G548" s="649"/>
      <c r="H548" s="649"/>
      <c r="I548" s="649"/>
      <c r="J548" s="649"/>
      <c r="K548" s="649"/>
      <c r="L548" s="649"/>
      <c r="M548" s="649"/>
      <c r="N548" s="649"/>
      <c r="O548" s="649"/>
      <c r="P548" s="649"/>
      <c r="Q548" s="649"/>
      <c r="R548" s="649"/>
      <c r="S548" s="649"/>
      <c r="T548" s="649"/>
      <c r="U548" s="649"/>
      <c r="V548" s="649"/>
      <c r="W548" s="649"/>
      <c r="X548" s="649"/>
      <c r="Y548" s="649"/>
      <c r="Z548" s="649"/>
    </row>
    <row r="549" spans="1:26" ht="14.25" customHeight="1" x14ac:dyDescent="0.2">
      <c r="A549" s="648"/>
      <c r="B549" s="649"/>
      <c r="C549" s="649"/>
      <c r="D549" s="649"/>
      <c r="E549" s="649"/>
      <c r="F549" s="649"/>
      <c r="G549" s="649"/>
      <c r="H549" s="649"/>
      <c r="I549" s="649"/>
      <c r="J549" s="649"/>
      <c r="K549" s="649"/>
      <c r="L549" s="649"/>
      <c r="M549" s="649"/>
      <c r="N549" s="649"/>
      <c r="O549" s="649"/>
      <c r="P549" s="649"/>
      <c r="Q549" s="649"/>
      <c r="R549" s="649"/>
      <c r="S549" s="649"/>
      <c r="T549" s="649"/>
      <c r="U549" s="649"/>
      <c r="V549" s="649"/>
      <c r="W549" s="649"/>
      <c r="X549" s="649"/>
      <c r="Y549" s="649"/>
      <c r="Z549" s="649"/>
    </row>
    <row r="550" spans="1:26" ht="14.25" customHeight="1" x14ac:dyDescent="0.2">
      <c r="A550" s="648"/>
      <c r="B550" s="649"/>
      <c r="C550" s="649"/>
      <c r="D550" s="649"/>
      <c r="E550" s="649"/>
      <c r="F550" s="649"/>
      <c r="G550" s="649"/>
      <c r="H550" s="649"/>
      <c r="I550" s="649"/>
      <c r="J550" s="649"/>
      <c r="K550" s="649"/>
      <c r="L550" s="649"/>
      <c r="M550" s="649"/>
      <c r="N550" s="649"/>
      <c r="O550" s="649"/>
      <c r="P550" s="649"/>
      <c r="Q550" s="649"/>
      <c r="R550" s="649"/>
      <c r="S550" s="649"/>
      <c r="T550" s="649"/>
      <c r="U550" s="649"/>
      <c r="V550" s="649"/>
      <c r="W550" s="649"/>
      <c r="X550" s="649"/>
      <c r="Y550" s="649"/>
      <c r="Z550" s="649"/>
    </row>
    <row r="551" spans="1:26" ht="14.25" customHeight="1" x14ac:dyDescent="0.2">
      <c r="A551" s="648"/>
      <c r="B551" s="649"/>
      <c r="C551" s="649"/>
      <c r="D551" s="649"/>
      <c r="E551" s="649"/>
      <c r="F551" s="649"/>
      <c r="G551" s="649"/>
      <c r="H551" s="649"/>
      <c r="I551" s="649"/>
      <c r="J551" s="649"/>
      <c r="K551" s="649"/>
      <c r="L551" s="649"/>
      <c r="M551" s="649"/>
      <c r="N551" s="649"/>
      <c r="O551" s="649"/>
      <c r="P551" s="649"/>
      <c r="Q551" s="649"/>
      <c r="R551" s="649"/>
      <c r="S551" s="649"/>
      <c r="T551" s="649"/>
      <c r="U551" s="649"/>
      <c r="V551" s="649"/>
      <c r="W551" s="649"/>
      <c r="X551" s="649"/>
      <c r="Y551" s="649"/>
      <c r="Z551" s="649"/>
    </row>
    <row r="552" spans="1:26" ht="14.25" customHeight="1" x14ac:dyDescent="0.2">
      <c r="A552" s="648"/>
      <c r="B552" s="649"/>
      <c r="C552" s="649"/>
      <c r="D552" s="649"/>
      <c r="E552" s="649"/>
      <c r="F552" s="649"/>
      <c r="G552" s="649"/>
      <c r="H552" s="649"/>
      <c r="I552" s="649"/>
      <c r="J552" s="649"/>
      <c r="K552" s="649"/>
      <c r="L552" s="649"/>
      <c r="M552" s="649"/>
      <c r="N552" s="649"/>
      <c r="O552" s="649"/>
      <c r="P552" s="649"/>
      <c r="Q552" s="649"/>
      <c r="R552" s="649"/>
      <c r="S552" s="649"/>
      <c r="T552" s="649"/>
      <c r="U552" s="649"/>
      <c r="V552" s="649"/>
      <c r="W552" s="649"/>
      <c r="X552" s="649"/>
      <c r="Y552" s="649"/>
      <c r="Z552" s="649"/>
    </row>
    <row r="553" spans="1:26" ht="14.25" customHeight="1" x14ac:dyDescent="0.2">
      <c r="A553" s="648"/>
      <c r="B553" s="649"/>
      <c r="C553" s="649"/>
      <c r="D553" s="649"/>
      <c r="E553" s="649"/>
      <c r="F553" s="649"/>
      <c r="G553" s="649"/>
      <c r="H553" s="649"/>
      <c r="I553" s="649"/>
      <c r="J553" s="649"/>
      <c r="K553" s="649"/>
      <c r="L553" s="649"/>
      <c r="M553" s="649"/>
      <c r="N553" s="649"/>
      <c r="O553" s="649"/>
      <c r="P553" s="649"/>
      <c r="Q553" s="649"/>
      <c r="R553" s="649"/>
      <c r="S553" s="649"/>
      <c r="T553" s="649"/>
      <c r="U553" s="649"/>
      <c r="V553" s="649"/>
      <c r="W553" s="649"/>
      <c r="X553" s="649"/>
      <c r="Y553" s="649"/>
      <c r="Z553" s="649"/>
    </row>
    <row r="554" spans="1:26" ht="14.25" customHeight="1" x14ac:dyDescent="0.2">
      <c r="A554" s="648"/>
      <c r="B554" s="649"/>
      <c r="C554" s="649"/>
      <c r="D554" s="649"/>
      <c r="E554" s="649"/>
      <c r="F554" s="649"/>
      <c r="G554" s="649"/>
      <c r="H554" s="649"/>
      <c r="I554" s="649"/>
      <c r="J554" s="649"/>
      <c r="K554" s="649"/>
      <c r="L554" s="649"/>
      <c r="M554" s="649"/>
      <c r="N554" s="649"/>
      <c r="O554" s="649"/>
      <c r="P554" s="649"/>
      <c r="Q554" s="649"/>
      <c r="R554" s="649"/>
      <c r="S554" s="649"/>
      <c r="T554" s="649"/>
      <c r="U554" s="649"/>
      <c r="V554" s="649"/>
      <c r="W554" s="649"/>
      <c r="X554" s="649"/>
      <c r="Y554" s="649"/>
      <c r="Z554" s="649"/>
    </row>
    <row r="555" spans="1:26" ht="14.25" customHeight="1" x14ac:dyDescent="0.2">
      <c r="A555" s="648"/>
      <c r="B555" s="649"/>
      <c r="C555" s="649"/>
      <c r="D555" s="649"/>
      <c r="E555" s="649"/>
      <c r="F555" s="649"/>
      <c r="G555" s="649"/>
      <c r="H555" s="649"/>
      <c r="I555" s="649"/>
      <c r="J555" s="649"/>
      <c r="K555" s="649"/>
      <c r="L555" s="649"/>
      <c r="M555" s="649"/>
      <c r="N555" s="649"/>
      <c r="O555" s="649"/>
      <c r="P555" s="649"/>
      <c r="Q555" s="649"/>
      <c r="R555" s="649"/>
      <c r="S555" s="649"/>
      <c r="T555" s="649"/>
      <c r="U555" s="649"/>
      <c r="V555" s="649"/>
      <c r="W555" s="649"/>
      <c r="X555" s="649"/>
      <c r="Y555" s="649"/>
      <c r="Z555" s="649"/>
    </row>
    <row r="556" spans="1:26" ht="14.25" customHeight="1" x14ac:dyDescent="0.2">
      <c r="A556" s="648"/>
      <c r="B556" s="649"/>
      <c r="C556" s="649"/>
      <c r="D556" s="649"/>
      <c r="E556" s="649"/>
      <c r="F556" s="649"/>
      <c r="G556" s="649"/>
      <c r="H556" s="649"/>
      <c r="I556" s="649"/>
      <c r="J556" s="649"/>
      <c r="K556" s="649"/>
      <c r="L556" s="649"/>
      <c r="M556" s="649"/>
      <c r="N556" s="649"/>
      <c r="O556" s="649"/>
      <c r="P556" s="649"/>
      <c r="Q556" s="649"/>
      <c r="R556" s="649"/>
      <c r="S556" s="649"/>
      <c r="T556" s="649"/>
      <c r="U556" s="649"/>
      <c r="V556" s="649"/>
      <c r="W556" s="649"/>
      <c r="X556" s="649"/>
      <c r="Y556" s="649"/>
      <c r="Z556" s="649"/>
    </row>
    <row r="557" spans="1:26" ht="14.25" customHeight="1" x14ac:dyDescent="0.2">
      <c r="A557" s="648"/>
      <c r="B557" s="649"/>
      <c r="C557" s="649"/>
      <c r="D557" s="649"/>
      <c r="E557" s="649"/>
      <c r="F557" s="649"/>
      <c r="G557" s="649"/>
      <c r="H557" s="649"/>
      <c r="I557" s="649"/>
      <c r="J557" s="649"/>
      <c r="K557" s="649"/>
      <c r="L557" s="649"/>
      <c r="M557" s="649"/>
      <c r="N557" s="649"/>
      <c r="O557" s="649"/>
      <c r="P557" s="649"/>
      <c r="Q557" s="649"/>
      <c r="R557" s="649"/>
      <c r="S557" s="649"/>
      <c r="T557" s="649"/>
      <c r="U557" s="649"/>
      <c r="V557" s="649"/>
      <c r="W557" s="649"/>
      <c r="X557" s="649"/>
      <c r="Y557" s="649"/>
      <c r="Z557" s="649"/>
    </row>
    <row r="558" spans="1:26" ht="14.25" customHeight="1" x14ac:dyDescent="0.2">
      <c r="A558" s="648"/>
      <c r="B558" s="649"/>
      <c r="C558" s="649"/>
      <c r="D558" s="649"/>
      <c r="E558" s="649"/>
      <c r="F558" s="649"/>
      <c r="G558" s="649"/>
      <c r="H558" s="649"/>
      <c r="I558" s="649"/>
      <c r="J558" s="649"/>
      <c r="K558" s="649"/>
      <c r="L558" s="649"/>
      <c r="M558" s="649"/>
      <c r="N558" s="649"/>
      <c r="O558" s="649"/>
      <c r="P558" s="649"/>
      <c r="Q558" s="649"/>
      <c r="R558" s="649"/>
      <c r="S558" s="649"/>
      <c r="T558" s="649"/>
      <c r="U558" s="649"/>
      <c r="V558" s="649"/>
      <c r="W558" s="649"/>
      <c r="X558" s="649"/>
      <c r="Y558" s="649"/>
      <c r="Z558" s="649"/>
    </row>
    <row r="559" spans="1:26" ht="14.25" customHeight="1" x14ac:dyDescent="0.2">
      <c r="A559" s="648"/>
      <c r="B559" s="649"/>
      <c r="C559" s="649"/>
      <c r="D559" s="649"/>
      <c r="E559" s="649"/>
      <c r="F559" s="649"/>
      <c r="G559" s="649"/>
      <c r="H559" s="649"/>
      <c r="I559" s="649"/>
      <c r="J559" s="649"/>
      <c r="K559" s="649"/>
      <c r="L559" s="649"/>
      <c r="M559" s="649"/>
      <c r="N559" s="649"/>
      <c r="O559" s="649"/>
      <c r="P559" s="649"/>
      <c r="Q559" s="649"/>
      <c r="R559" s="649"/>
      <c r="S559" s="649"/>
      <c r="T559" s="649"/>
      <c r="U559" s="649"/>
      <c r="V559" s="649"/>
      <c r="W559" s="649"/>
      <c r="X559" s="649"/>
      <c r="Y559" s="649"/>
      <c r="Z559" s="649"/>
    </row>
    <row r="560" spans="1:26" ht="14.25" customHeight="1" x14ac:dyDescent="0.2">
      <c r="A560" s="648"/>
      <c r="B560" s="649"/>
      <c r="C560" s="649"/>
      <c r="D560" s="649"/>
      <c r="E560" s="649"/>
      <c r="F560" s="649"/>
      <c r="G560" s="649"/>
      <c r="H560" s="649"/>
      <c r="I560" s="649"/>
      <c r="J560" s="649"/>
      <c r="K560" s="649"/>
      <c r="L560" s="649"/>
      <c r="M560" s="649"/>
      <c r="N560" s="649"/>
      <c r="O560" s="649"/>
      <c r="P560" s="649"/>
      <c r="Q560" s="649"/>
      <c r="R560" s="649"/>
      <c r="S560" s="649"/>
      <c r="T560" s="649"/>
      <c r="U560" s="649"/>
      <c r="V560" s="649"/>
      <c r="W560" s="649"/>
      <c r="X560" s="649"/>
      <c r="Y560" s="649"/>
      <c r="Z560" s="649"/>
    </row>
    <row r="561" spans="1:26" ht="14.25" customHeight="1" x14ac:dyDescent="0.2">
      <c r="A561" s="648"/>
      <c r="B561" s="649"/>
      <c r="C561" s="649"/>
      <c r="D561" s="649"/>
      <c r="E561" s="649"/>
      <c r="F561" s="649"/>
      <c r="G561" s="649"/>
      <c r="H561" s="649"/>
      <c r="I561" s="649"/>
      <c r="J561" s="649"/>
      <c r="K561" s="649"/>
      <c r="L561" s="649"/>
      <c r="M561" s="649"/>
      <c r="N561" s="649"/>
      <c r="O561" s="649"/>
      <c r="P561" s="649"/>
      <c r="Q561" s="649"/>
      <c r="R561" s="649"/>
      <c r="S561" s="649"/>
      <c r="T561" s="649"/>
      <c r="U561" s="649"/>
      <c r="V561" s="649"/>
      <c r="W561" s="649"/>
      <c r="X561" s="649"/>
      <c r="Y561" s="649"/>
      <c r="Z561" s="649"/>
    </row>
    <row r="562" spans="1:26" ht="14.25" customHeight="1" x14ac:dyDescent="0.2">
      <c r="A562" s="648"/>
      <c r="B562" s="649"/>
      <c r="C562" s="649"/>
      <c r="D562" s="649"/>
      <c r="E562" s="649"/>
      <c r="F562" s="649"/>
      <c r="G562" s="649"/>
      <c r="H562" s="649"/>
      <c r="I562" s="649"/>
      <c r="J562" s="649"/>
      <c r="K562" s="649"/>
      <c r="L562" s="649"/>
      <c r="M562" s="649"/>
      <c r="N562" s="649"/>
      <c r="O562" s="649"/>
      <c r="P562" s="649"/>
      <c r="Q562" s="649"/>
      <c r="R562" s="649"/>
      <c r="S562" s="649"/>
      <c r="T562" s="649"/>
      <c r="U562" s="649"/>
      <c r="V562" s="649"/>
      <c r="W562" s="649"/>
      <c r="X562" s="649"/>
      <c r="Y562" s="649"/>
      <c r="Z562" s="649"/>
    </row>
    <row r="563" spans="1:26" ht="14.25" customHeight="1" x14ac:dyDescent="0.2">
      <c r="A563" s="648"/>
      <c r="B563" s="649"/>
      <c r="C563" s="649"/>
      <c r="D563" s="649"/>
      <c r="E563" s="649"/>
      <c r="F563" s="649"/>
      <c r="G563" s="649"/>
      <c r="H563" s="649"/>
      <c r="I563" s="649"/>
      <c r="J563" s="649"/>
      <c r="K563" s="649"/>
      <c r="L563" s="649"/>
      <c r="M563" s="649"/>
      <c r="N563" s="649"/>
      <c r="O563" s="649"/>
      <c r="P563" s="649"/>
      <c r="Q563" s="649"/>
      <c r="R563" s="649"/>
      <c r="S563" s="649"/>
      <c r="T563" s="649"/>
      <c r="U563" s="649"/>
      <c r="V563" s="649"/>
      <c r="W563" s="649"/>
      <c r="X563" s="649"/>
      <c r="Y563" s="649"/>
      <c r="Z563" s="649"/>
    </row>
    <row r="564" spans="1:26" ht="14.25" customHeight="1" x14ac:dyDescent="0.2">
      <c r="A564" s="648"/>
      <c r="B564" s="649"/>
      <c r="C564" s="649"/>
      <c r="D564" s="649"/>
      <c r="E564" s="649"/>
      <c r="F564" s="649"/>
      <c r="G564" s="649"/>
      <c r="H564" s="649"/>
      <c r="I564" s="649"/>
      <c r="J564" s="649"/>
      <c r="K564" s="649"/>
      <c r="L564" s="649"/>
      <c r="M564" s="649"/>
      <c r="N564" s="649"/>
      <c r="O564" s="649"/>
      <c r="P564" s="649"/>
      <c r="Q564" s="649"/>
      <c r="R564" s="649"/>
      <c r="S564" s="649"/>
      <c r="T564" s="649"/>
      <c r="U564" s="649"/>
      <c r="V564" s="649"/>
      <c r="W564" s="649"/>
      <c r="X564" s="649"/>
      <c r="Y564" s="649"/>
      <c r="Z564" s="649"/>
    </row>
    <row r="565" spans="1:26" ht="14.25" customHeight="1" x14ac:dyDescent="0.2">
      <c r="A565" s="648"/>
      <c r="B565" s="649"/>
      <c r="C565" s="649"/>
      <c r="D565" s="649"/>
      <c r="E565" s="649"/>
      <c r="F565" s="649"/>
      <c r="G565" s="649"/>
      <c r="H565" s="649"/>
      <c r="I565" s="649"/>
      <c r="J565" s="649"/>
      <c r="K565" s="649"/>
      <c r="L565" s="649"/>
      <c r="M565" s="649"/>
      <c r="N565" s="649"/>
      <c r="O565" s="649"/>
      <c r="P565" s="649"/>
      <c r="Q565" s="649"/>
      <c r="R565" s="649"/>
      <c r="S565" s="649"/>
      <c r="T565" s="649"/>
      <c r="U565" s="649"/>
      <c r="V565" s="649"/>
      <c r="W565" s="649"/>
      <c r="X565" s="649"/>
      <c r="Y565" s="649"/>
      <c r="Z565" s="649"/>
    </row>
    <row r="566" spans="1:26" ht="14.25" customHeight="1" x14ac:dyDescent="0.2">
      <c r="A566" s="648"/>
      <c r="B566" s="649"/>
      <c r="C566" s="649"/>
      <c r="D566" s="649"/>
      <c r="E566" s="649"/>
      <c r="F566" s="649"/>
      <c r="G566" s="649"/>
      <c r="H566" s="649"/>
      <c r="I566" s="649"/>
      <c r="J566" s="649"/>
      <c r="K566" s="649"/>
      <c r="L566" s="649"/>
      <c r="M566" s="649"/>
      <c r="N566" s="649"/>
      <c r="O566" s="649"/>
      <c r="P566" s="649"/>
      <c r="Q566" s="649"/>
      <c r="R566" s="649"/>
      <c r="S566" s="649"/>
      <c r="T566" s="649"/>
      <c r="U566" s="649"/>
      <c r="V566" s="649"/>
      <c r="W566" s="649"/>
      <c r="X566" s="649"/>
      <c r="Y566" s="649"/>
      <c r="Z566" s="649"/>
    </row>
    <row r="567" spans="1:26" ht="14.25" customHeight="1" x14ac:dyDescent="0.2">
      <c r="A567" s="648"/>
      <c r="B567" s="649"/>
      <c r="C567" s="649"/>
      <c r="D567" s="649"/>
      <c r="E567" s="649"/>
      <c r="F567" s="649"/>
      <c r="G567" s="649"/>
      <c r="H567" s="649"/>
      <c r="I567" s="649"/>
      <c r="J567" s="649"/>
      <c r="K567" s="649"/>
      <c r="L567" s="649"/>
      <c r="M567" s="649"/>
      <c r="N567" s="649"/>
      <c r="O567" s="649"/>
      <c r="P567" s="649"/>
      <c r="Q567" s="649"/>
      <c r="R567" s="649"/>
      <c r="S567" s="649"/>
      <c r="T567" s="649"/>
      <c r="U567" s="649"/>
      <c r="V567" s="649"/>
      <c r="W567" s="649"/>
      <c r="X567" s="649"/>
      <c r="Y567" s="649"/>
      <c r="Z567" s="649"/>
    </row>
    <row r="568" spans="1:26" ht="14.25" customHeight="1" x14ac:dyDescent="0.2">
      <c r="A568" s="648"/>
      <c r="B568" s="649"/>
      <c r="C568" s="649"/>
      <c r="D568" s="649"/>
      <c r="E568" s="649"/>
      <c r="F568" s="649"/>
      <c r="G568" s="649"/>
      <c r="H568" s="649"/>
      <c r="I568" s="649"/>
      <c r="J568" s="649"/>
      <c r="K568" s="649"/>
      <c r="L568" s="649"/>
      <c r="M568" s="649"/>
      <c r="N568" s="649"/>
      <c r="O568" s="649"/>
      <c r="P568" s="649"/>
      <c r="Q568" s="649"/>
      <c r="R568" s="649"/>
      <c r="S568" s="649"/>
      <c r="T568" s="649"/>
      <c r="U568" s="649"/>
      <c r="V568" s="649"/>
      <c r="W568" s="649"/>
      <c r="X568" s="649"/>
      <c r="Y568" s="649"/>
      <c r="Z568" s="649"/>
    </row>
    <row r="569" spans="1:26" ht="14.25" customHeight="1" x14ac:dyDescent="0.2">
      <c r="A569" s="648"/>
      <c r="B569" s="649"/>
      <c r="C569" s="649"/>
      <c r="D569" s="649"/>
      <c r="E569" s="649"/>
      <c r="F569" s="649"/>
      <c r="G569" s="649"/>
      <c r="H569" s="649"/>
      <c r="I569" s="649"/>
      <c r="J569" s="649"/>
      <c r="K569" s="649"/>
      <c r="L569" s="649"/>
      <c r="M569" s="649"/>
      <c r="N569" s="649"/>
      <c r="O569" s="649"/>
      <c r="P569" s="649"/>
      <c r="Q569" s="649"/>
      <c r="R569" s="649"/>
      <c r="S569" s="649"/>
      <c r="T569" s="649"/>
      <c r="U569" s="649"/>
      <c r="V569" s="649"/>
      <c r="W569" s="649"/>
      <c r="X569" s="649"/>
      <c r="Y569" s="649"/>
      <c r="Z569" s="649"/>
    </row>
    <row r="570" spans="1:26" ht="14.25" customHeight="1" x14ac:dyDescent="0.2">
      <c r="A570" s="648"/>
      <c r="B570" s="649"/>
      <c r="C570" s="649"/>
      <c r="D570" s="649"/>
      <c r="E570" s="649"/>
      <c r="F570" s="649"/>
      <c r="G570" s="649"/>
      <c r="H570" s="649"/>
      <c r="I570" s="649"/>
      <c r="J570" s="649"/>
      <c r="K570" s="649"/>
      <c r="L570" s="649"/>
      <c r="M570" s="649"/>
      <c r="N570" s="649"/>
      <c r="O570" s="649"/>
      <c r="P570" s="649"/>
      <c r="Q570" s="649"/>
      <c r="R570" s="649"/>
      <c r="S570" s="649"/>
      <c r="T570" s="649"/>
      <c r="U570" s="649"/>
      <c r="V570" s="649"/>
      <c r="W570" s="649"/>
      <c r="X570" s="649"/>
      <c r="Y570" s="649"/>
      <c r="Z570" s="649"/>
    </row>
    <row r="571" spans="1:26" ht="14.25" customHeight="1" x14ac:dyDescent="0.2">
      <c r="A571" s="648"/>
      <c r="B571" s="649"/>
      <c r="C571" s="649"/>
      <c r="D571" s="649"/>
      <c r="E571" s="649"/>
      <c r="F571" s="649"/>
      <c r="G571" s="649"/>
      <c r="H571" s="649"/>
      <c r="I571" s="649"/>
      <c r="J571" s="649"/>
      <c r="K571" s="649"/>
      <c r="L571" s="649"/>
      <c r="M571" s="649"/>
      <c r="N571" s="649"/>
      <c r="O571" s="649"/>
      <c r="P571" s="649"/>
      <c r="Q571" s="649"/>
      <c r="R571" s="649"/>
      <c r="S571" s="649"/>
      <c r="T571" s="649"/>
      <c r="U571" s="649"/>
      <c r="V571" s="649"/>
      <c r="W571" s="649"/>
      <c r="X571" s="649"/>
      <c r="Y571" s="649"/>
      <c r="Z571" s="649"/>
    </row>
    <row r="572" spans="1:26" ht="14.25" customHeight="1" x14ac:dyDescent="0.2">
      <c r="A572" s="648"/>
      <c r="B572" s="649"/>
      <c r="C572" s="649"/>
      <c r="D572" s="649"/>
      <c r="E572" s="649"/>
      <c r="F572" s="649"/>
      <c r="G572" s="649"/>
      <c r="H572" s="649"/>
      <c r="I572" s="649"/>
      <c r="J572" s="649"/>
      <c r="K572" s="649"/>
      <c r="L572" s="649"/>
      <c r="M572" s="649"/>
      <c r="N572" s="649"/>
      <c r="O572" s="649"/>
      <c r="P572" s="649"/>
      <c r="Q572" s="649"/>
      <c r="R572" s="649"/>
      <c r="S572" s="649"/>
      <c r="T572" s="649"/>
      <c r="U572" s="649"/>
      <c r="V572" s="649"/>
      <c r="W572" s="649"/>
      <c r="X572" s="649"/>
      <c r="Y572" s="649"/>
      <c r="Z572" s="649"/>
    </row>
    <row r="573" spans="1:26" ht="14.25" customHeight="1" x14ac:dyDescent="0.2">
      <c r="A573" s="648"/>
      <c r="B573" s="649"/>
      <c r="C573" s="649"/>
      <c r="D573" s="649"/>
      <c r="E573" s="649"/>
      <c r="F573" s="649"/>
      <c r="G573" s="649"/>
      <c r="H573" s="649"/>
      <c r="I573" s="649"/>
      <c r="J573" s="649"/>
      <c r="K573" s="649"/>
      <c r="L573" s="649"/>
      <c r="M573" s="649"/>
      <c r="N573" s="649"/>
      <c r="O573" s="649"/>
      <c r="P573" s="649"/>
      <c r="Q573" s="649"/>
      <c r="R573" s="649"/>
      <c r="S573" s="649"/>
      <c r="T573" s="649"/>
      <c r="U573" s="649"/>
      <c r="V573" s="649"/>
      <c r="W573" s="649"/>
      <c r="X573" s="649"/>
      <c r="Y573" s="649"/>
      <c r="Z573" s="649"/>
    </row>
    <row r="574" spans="1:26" ht="14.25" customHeight="1" x14ac:dyDescent="0.2">
      <c r="A574" s="648"/>
      <c r="B574" s="649"/>
      <c r="C574" s="649"/>
      <c r="D574" s="649"/>
      <c r="E574" s="649"/>
      <c r="F574" s="649"/>
      <c r="G574" s="649"/>
      <c r="H574" s="649"/>
      <c r="I574" s="649"/>
      <c r="J574" s="649"/>
      <c r="K574" s="649"/>
      <c r="L574" s="649"/>
      <c r="M574" s="649"/>
      <c r="N574" s="649"/>
      <c r="O574" s="649"/>
      <c r="P574" s="649"/>
      <c r="Q574" s="649"/>
      <c r="R574" s="649"/>
      <c r="S574" s="649"/>
      <c r="T574" s="649"/>
      <c r="U574" s="649"/>
      <c r="V574" s="649"/>
      <c r="W574" s="649"/>
      <c r="X574" s="649"/>
      <c r="Y574" s="649"/>
      <c r="Z574" s="649"/>
    </row>
    <row r="575" spans="1:26" ht="14.25" customHeight="1" x14ac:dyDescent="0.2">
      <c r="A575" s="648"/>
      <c r="B575" s="649"/>
      <c r="C575" s="649"/>
      <c r="D575" s="649"/>
      <c r="E575" s="649"/>
      <c r="F575" s="649"/>
      <c r="G575" s="649"/>
      <c r="H575" s="649"/>
      <c r="I575" s="649"/>
      <c r="J575" s="649"/>
      <c r="K575" s="649"/>
      <c r="L575" s="649"/>
      <c r="M575" s="649"/>
      <c r="N575" s="649"/>
      <c r="O575" s="649"/>
      <c r="P575" s="649"/>
      <c r="Q575" s="649"/>
      <c r="R575" s="649"/>
      <c r="S575" s="649"/>
      <c r="T575" s="649"/>
      <c r="U575" s="649"/>
      <c r="V575" s="649"/>
      <c r="W575" s="649"/>
      <c r="X575" s="649"/>
      <c r="Y575" s="649"/>
      <c r="Z575" s="649"/>
    </row>
    <row r="576" spans="1:26" ht="14.25" customHeight="1" x14ac:dyDescent="0.2">
      <c r="A576" s="648"/>
      <c r="B576" s="649"/>
      <c r="C576" s="649"/>
      <c r="D576" s="649"/>
      <c r="E576" s="649"/>
      <c r="F576" s="649"/>
      <c r="G576" s="649"/>
      <c r="H576" s="649"/>
      <c r="I576" s="649"/>
      <c r="J576" s="649"/>
      <c r="K576" s="649"/>
      <c r="L576" s="649"/>
      <c r="M576" s="649"/>
      <c r="N576" s="649"/>
      <c r="O576" s="649"/>
      <c r="P576" s="649"/>
      <c r="Q576" s="649"/>
      <c r="R576" s="649"/>
      <c r="S576" s="649"/>
      <c r="T576" s="649"/>
      <c r="U576" s="649"/>
      <c r="V576" s="649"/>
      <c r="W576" s="649"/>
      <c r="X576" s="649"/>
      <c r="Y576" s="649"/>
      <c r="Z576" s="649"/>
    </row>
    <row r="577" spans="1:26" ht="14.25" customHeight="1" x14ac:dyDescent="0.2">
      <c r="A577" s="648"/>
      <c r="B577" s="649"/>
      <c r="C577" s="649"/>
      <c r="D577" s="649"/>
      <c r="E577" s="649"/>
      <c r="F577" s="649"/>
      <c r="G577" s="649"/>
      <c r="H577" s="649"/>
      <c r="I577" s="649"/>
      <c r="J577" s="649"/>
      <c r="K577" s="649"/>
      <c r="L577" s="649"/>
      <c r="M577" s="649"/>
      <c r="N577" s="649"/>
      <c r="O577" s="649"/>
      <c r="P577" s="649"/>
      <c r="Q577" s="649"/>
      <c r="R577" s="649"/>
      <c r="S577" s="649"/>
      <c r="T577" s="649"/>
      <c r="U577" s="649"/>
      <c r="V577" s="649"/>
      <c r="W577" s="649"/>
      <c r="X577" s="649"/>
      <c r="Y577" s="649"/>
      <c r="Z577" s="649"/>
    </row>
    <row r="578" spans="1:26" ht="14.25" customHeight="1" x14ac:dyDescent="0.2">
      <c r="A578" s="648"/>
      <c r="B578" s="649"/>
      <c r="C578" s="649"/>
      <c r="D578" s="649"/>
      <c r="E578" s="649"/>
      <c r="F578" s="649"/>
      <c r="G578" s="649"/>
      <c r="H578" s="649"/>
      <c r="I578" s="649"/>
      <c r="J578" s="649"/>
      <c r="K578" s="649"/>
      <c r="L578" s="649"/>
      <c r="M578" s="649"/>
      <c r="N578" s="649"/>
      <c r="O578" s="649"/>
      <c r="P578" s="649"/>
      <c r="Q578" s="649"/>
      <c r="R578" s="649"/>
      <c r="S578" s="649"/>
      <c r="T578" s="649"/>
      <c r="U578" s="649"/>
      <c r="V578" s="649"/>
      <c r="W578" s="649"/>
      <c r="X578" s="649"/>
      <c r="Y578" s="649"/>
      <c r="Z578" s="649"/>
    </row>
    <row r="579" spans="1:26" ht="14.25" customHeight="1" x14ac:dyDescent="0.2">
      <c r="A579" s="648"/>
      <c r="B579" s="649"/>
      <c r="C579" s="649"/>
      <c r="D579" s="649"/>
      <c r="E579" s="649"/>
      <c r="F579" s="649"/>
      <c r="G579" s="649"/>
      <c r="H579" s="649"/>
      <c r="I579" s="649"/>
      <c r="J579" s="649"/>
      <c r="K579" s="649"/>
      <c r="L579" s="649"/>
      <c r="M579" s="649"/>
      <c r="N579" s="649"/>
      <c r="O579" s="649"/>
      <c r="P579" s="649"/>
      <c r="Q579" s="649"/>
      <c r="R579" s="649"/>
      <c r="S579" s="649"/>
      <c r="T579" s="649"/>
      <c r="U579" s="649"/>
      <c r="V579" s="649"/>
      <c r="W579" s="649"/>
      <c r="X579" s="649"/>
      <c r="Y579" s="649"/>
      <c r="Z579" s="649"/>
    </row>
    <row r="580" spans="1:26" ht="14.25" customHeight="1" x14ac:dyDescent="0.2">
      <c r="A580" s="648"/>
      <c r="B580" s="649"/>
      <c r="C580" s="649"/>
      <c r="D580" s="649"/>
      <c r="E580" s="649"/>
      <c r="F580" s="649"/>
      <c r="G580" s="649"/>
      <c r="H580" s="649"/>
      <c r="I580" s="649"/>
      <c r="J580" s="649"/>
      <c r="K580" s="649"/>
      <c r="L580" s="649"/>
      <c r="M580" s="649"/>
      <c r="N580" s="649"/>
      <c r="O580" s="649"/>
      <c r="P580" s="649"/>
      <c r="Q580" s="649"/>
      <c r="R580" s="649"/>
      <c r="S580" s="649"/>
      <c r="T580" s="649"/>
      <c r="U580" s="649"/>
      <c r="V580" s="649"/>
      <c r="W580" s="649"/>
      <c r="X580" s="649"/>
      <c r="Y580" s="649"/>
      <c r="Z580" s="649"/>
    </row>
    <row r="581" spans="1:26" ht="14.25" customHeight="1" x14ac:dyDescent="0.2">
      <c r="A581" s="648"/>
      <c r="B581" s="649"/>
      <c r="C581" s="649"/>
      <c r="D581" s="649"/>
      <c r="E581" s="649"/>
      <c r="F581" s="649"/>
      <c r="G581" s="649"/>
      <c r="H581" s="649"/>
      <c r="I581" s="649"/>
      <c r="J581" s="649"/>
      <c r="K581" s="649"/>
      <c r="L581" s="649"/>
      <c r="M581" s="649"/>
      <c r="N581" s="649"/>
      <c r="O581" s="649"/>
      <c r="P581" s="649"/>
      <c r="Q581" s="649"/>
      <c r="R581" s="649"/>
      <c r="S581" s="649"/>
      <c r="T581" s="649"/>
      <c r="U581" s="649"/>
      <c r="V581" s="649"/>
      <c r="W581" s="649"/>
      <c r="X581" s="649"/>
      <c r="Y581" s="649"/>
      <c r="Z581" s="649"/>
    </row>
    <row r="582" spans="1:26" ht="14.25" customHeight="1" x14ac:dyDescent="0.2">
      <c r="A582" s="648"/>
      <c r="B582" s="649"/>
      <c r="C582" s="649"/>
      <c r="D582" s="649"/>
      <c r="E582" s="649"/>
      <c r="F582" s="649"/>
      <c r="G582" s="649"/>
      <c r="H582" s="649"/>
      <c r="I582" s="649"/>
      <c r="J582" s="649"/>
      <c r="K582" s="649"/>
      <c r="L582" s="649"/>
      <c r="M582" s="649"/>
      <c r="N582" s="649"/>
      <c r="O582" s="649"/>
      <c r="P582" s="649"/>
      <c r="Q582" s="649"/>
      <c r="R582" s="649"/>
      <c r="S582" s="649"/>
      <c r="T582" s="649"/>
      <c r="U582" s="649"/>
      <c r="V582" s="649"/>
      <c r="W582" s="649"/>
      <c r="X582" s="649"/>
      <c r="Y582" s="649"/>
      <c r="Z582" s="649"/>
    </row>
    <row r="583" spans="1:26" ht="14.25" customHeight="1" x14ac:dyDescent="0.2">
      <c r="A583" s="648"/>
      <c r="B583" s="649"/>
      <c r="C583" s="649"/>
      <c r="D583" s="649"/>
      <c r="E583" s="649"/>
      <c r="F583" s="649"/>
      <c r="G583" s="649"/>
      <c r="H583" s="649"/>
      <c r="I583" s="649"/>
      <c r="J583" s="649"/>
      <c r="K583" s="649"/>
      <c r="L583" s="649"/>
      <c r="M583" s="649"/>
      <c r="N583" s="649"/>
      <c r="O583" s="649"/>
      <c r="P583" s="649"/>
      <c r="Q583" s="649"/>
      <c r="R583" s="649"/>
      <c r="S583" s="649"/>
      <c r="T583" s="649"/>
      <c r="U583" s="649"/>
      <c r="V583" s="649"/>
      <c r="W583" s="649"/>
      <c r="X583" s="649"/>
      <c r="Y583" s="649"/>
      <c r="Z583" s="649"/>
    </row>
    <row r="584" spans="1:26" ht="14.25" customHeight="1" x14ac:dyDescent="0.2">
      <c r="A584" s="648"/>
      <c r="B584" s="649"/>
      <c r="C584" s="649"/>
      <c r="D584" s="649"/>
      <c r="E584" s="649"/>
      <c r="F584" s="649"/>
      <c r="G584" s="649"/>
      <c r="H584" s="649"/>
      <c r="I584" s="649"/>
      <c r="J584" s="649"/>
      <c r="K584" s="649"/>
      <c r="L584" s="649"/>
      <c r="M584" s="649"/>
      <c r="N584" s="649"/>
      <c r="O584" s="649"/>
      <c r="P584" s="649"/>
      <c r="Q584" s="649"/>
      <c r="R584" s="649"/>
      <c r="S584" s="649"/>
      <c r="T584" s="649"/>
      <c r="U584" s="649"/>
      <c r="V584" s="649"/>
      <c r="W584" s="649"/>
      <c r="X584" s="649"/>
      <c r="Y584" s="649"/>
      <c r="Z584" s="649"/>
    </row>
    <row r="585" spans="1:26" ht="14.25" customHeight="1" x14ac:dyDescent="0.2">
      <c r="A585" s="648"/>
      <c r="B585" s="649"/>
      <c r="C585" s="649"/>
      <c r="D585" s="649"/>
      <c r="E585" s="649"/>
      <c r="F585" s="649"/>
      <c r="G585" s="649"/>
      <c r="H585" s="649"/>
      <c r="I585" s="649"/>
      <c r="J585" s="649"/>
      <c r="K585" s="649"/>
      <c r="L585" s="649"/>
      <c r="M585" s="649"/>
      <c r="N585" s="649"/>
      <c r="O585" s="649"/>
      <c r="P585" s="649"/>
      <c r="Q585" s="649"/>
      <c r="R585" s="649"/>
      <c r="S585" s="649"/>
      <c r="T585" s="649"/>
      <c r="U585" s="649"/>
      <c r="V585" s="649"/>
      <c r="W585" s="649"/>
      <c r="X585" s="649"/>
      <c r="Y585" s="649"/>
      <c r="Z585" s="649"/>
    </row>
    <row r="586" spans="1:26" ht="14.25" customHeight="1" x14ac:dyDescent="0.2">
      <c r="A586" s="648"/>
      <c r="B586" s="649"/>
      <c r="C586" s="649"/>
      <c r="D586" s="649"/>
      <c r="E586" s="649"/>
      <c r="F586" s="649"/>
      <c r="G586" s="649"/>
      <c r="H586" s="649"/>
      <c r="I586" s="649"/>
      <c r="J586" s="649"/>
      <c r="K586" s="649"/>
      <c r="L586" s="649"/>
      <c r="M586" s="649"/>
      <c r="N586" s="649"/>
      <c r="O586" s="649"/>
      <c r="P586" s="649"/>
      <c r="Q586" s="649"/>
      <c r="R586" s="649"/>
      <c r="S586" s="649"/>
      <c r="T586" s="649"/>
      <c r="U586" s="649"/>
      <c r="V586" s="649"/>
      <c r="W586" s="649"/>
      <c r="X586" s="649"/>
      <c r="Y586" s="649"/>
      <c r="Z586" s="649"/>
    </row>
    <row r="587" spans="1:26" ht="14.25" customHeight="1" x14ac:dyDescent="0.2">
      <c r="A587" s="648"/>
      <c r="B587" s="649"/>
      <c r="C587" s="649"/>
      <c r="D587" s="649"/>
      <c r="E587" s="649"/>
      <c r="F587" s="649"/>
      <c r="G587" s="649"/>
      <c r="H587" s="649"/>
      <c r="I587" s="649"/>
      <c r="J587" s="649"/>
      <c r="K587" s="649"/>
      <c r="L587" s="649"/>
      <c r="M587" s="649"/>
      <c r="N587" s="649"/>
      <c r="O587" s="649"/>
      <c r="P587" s="649"/>
      <c r="Q587" s="649"/>
      <c r="R587" s="649"/>
      <c r="S587" s="649"/>
      <c r="T587" s="649"/>
      <c r="U587" s="649"/>
      <c r="V587" s="649"/>
      <c r="W587" s="649"/>
      <c r="X587" s="649"/>
      <c r="Y587" s="649"/>
      <c r="Z587" s="649"/>
    </row>
    <row r="588" spans="1:26" ht="14.25" customHeight="1" x14ac:dyDescent="0.2">
      <c r="A588" s="648"/>
      <c r="B588" s="649"/>
      <c r="C588" s="649"/>
      <c r="D588" s="649"/>
      <c r="E588" s="649"/>
      <c r="F588" s="649"/>
      <c r="G588" s="649"/>
      <c r="H588" s="649"/>
      <c r="I588" s="649"/>
      <c r="J588" s="649"/>
      <c r="K588" s="649"/>
      <c r="L588" s="649"/>
      <c r="M588" s="649"/>
      <c r="N588" s="649"/>
      <c r="O588" s="649"/>
      <c r="P588" s="649"/>
      <c r="Q588" s="649"/>
      <c r="R588" s="649"/>
      <c r="S588" s="649"/>
      <c r="T588" s="649"/>
      <c r="U588" s="649"/>
      <c r="V588" s="649"/>
      <c r="W588" s="649"/>
      <c r="X588" s="649"/>
      <c r="Y588" s="649"/>
      <c r="Z588" s="649"/>
    </row>
    <row r="589" spans="1:26" ht="14.25" customHeight="1" x14ac:dyDescent="0.2">
      <c r="A589" s="648"/>
      <c r="B589" s="649"/>
      <c r="C589" s="649"/>
      <c r="D589" s="649"/>
      <c r="E589" s="649"/>
      <c r="F589" s="649"/>
      <c r="G589" s="649"/>
      <c r="H589" s="649"/>
      <c r="I589" s="649"/>
      <c r="J589" s="649"/>
      <c r="K589" s="649"/>
      <c r="L589" s="649"/>
      <c r="M589" s="649"/>
      <c r="N589" s="649"/>
      <c r="O589" s="649"/>
      <c r="P589" s="649"/>
      <c r="Q589" s="649"/>
      <c r="R589" s="649"/>
      <c r="S589" s="649"/>
      <c r="T589" s="649"/>
      <c r="U589" s="649"/>
      <c r="V589" s="649"/>
      <c r="W589" s="649"/>
      <c r="X589" s="649"/>
      <c r="Y589" s="649"/>
      <c r="Z589" s="649"/>
    </row>
    <row r="590" spans="1:26" ht="14.25" customHeight="1" x14ac:dyDescent="0.2">
      <c r="A590" s="648"/>
      <c r="B590" s="649"/>
      <c r="C590" s="649"/>
      <c r="D590" s="649"/>
      <c r="E590" s="649"/>
      <c r="F590" s="649"/>
      <c r="G590" s="649"/>
      <c r="H590" s="649"/>
      <c r="I590" s="649"/>
      <c r="J590" s="649"/>
      <c r="K590" s="649"/>
      <c r="L590" s="649"/>
      <c r="M590" s="649"/>
      <c r="N590" s="649"/>
      <c r="O590" s="649"/>
      <c r="P590" s="649"/>
      <c r="Q590" s="649"/>
      <c r="R590" s="649"/>
      <c r="S590" s="649"/>
      <c r="T590" s="649"/>
      <c r="U590" s="649"/>
      <c r="V590" s="649"/>
      <c r="W590" s="649"/>
      <c r="X590" s="649"/>
      <c r="Y590" s="649"/>
      <c r="Z590" s="649"/>
    </row>
    <row r="591" spans="1:26" ht="14.25" customHeight="1" x14ac:dyDescent="0.2">
      <c r="A591" s="648"/>
      <c r="B591" s="649"/>
      <c r="C591" s="649"/>
      <c r="D591" s="649"/>
      <c r="E591" s="649"/>
      <c r="F591" s="649"/>
      <c r="G591" s="649"/>
      <c r="H591" s="649"/>
      <c r="I591" s="649"/>
      <c r="J591" s="649"/>
      <c r="K591" s="649"/>
      <c r="L591" s="649"/>
      <c r="M591" s="649"/>
      <c r="N591" s="649"/>
      <c r="O591" s="649"/>
      <c r="P591" s="649"/>
      <c r="Q591" s="649"/>
      <c r="R591" s="649"/>
      <c r="S591" s="649"/>
      <c r="T591" s="649"/>
      <c r="U591" s="649"/>
      <c r="V591" s="649"/>
      <c r="W591" s="649"/>
      <c r="X591" s="649"/>
      <c r="Y591" s="649"/>
      <c r="Z591" s="649"/>
    </row>
    <row r="592" spans="1:26" ht="14.25" customHeight="1" x14ac:dyDescent="0.2">
      <c r="A592" s="648"/>
      <c r="B592" s="649"/>
      <c r="C592" s="649"/>
      <c r="D592" s="649"/>
      <c r="E592" s="649"/>
      <c r="F592" s="649"/>
      <c r="G592" s="649"/>
      <c r="H592" s="649"/>
      <c r="I592" s="649"/>
      <c r="J592" s="649"/>
      <c r="K592" s="649"/>
      <c r="L592" s="649"/>
      <c r="M592" s="649"/>
      <c r="N592" s="649"/>
      <c r="O592" s="649"/>
      <c r="P592" s="649"/>
      <c r="Q592" s="649"/>
      <c r="R592" s="649"/>
      <c r="S592" s="649"/>
      <c r="T592" s="649"/>
      <c r="U592" s="649"/>
      <c r="V592" s="649"/>
      <c r="W592" s="649"/>
      <c r="X592" s="649"/>
      <c r="Y592" s="649"/>
      <c r="Z592" s="649"/>
    </row>
    <row r="593" spans="1:26" ht="14.25" customHeight="1" x14ac:dyDescent="0.2">
      <c r="A593" s="648"/>
      <c r="B593" s="649"/>
      <c r="C593" s="649"/>
      <c r="D593" s="649"/>
      <c r="E593" s="649"/>
      <c r="F593" s="649"/>
      <c r="G593" s="649"/>
      <c r="H593" s="649"/>
      <c r="I593" s="649"/>
      <c r="J593" s="649"/>
      <c r="K593" s="649"/>
      <c r="L593" s="649"/>
      <c r="M593" s="649"/>
      <c r="N593" s="649"/>
      <c r="O593" s="649"/>
      <c r="P593" s="649"/>
      <c r="Q593" s="649"/>
      <c r="R593" s="649"/>
      <c r="S593" s="649"/>
      <c r="T593" s="649"/>
      <c r="U593" s="649"/>
      <c r="V593" s="649"/>
      <c r="W593" s="649"/>
      <c r="X593" s="649"/>
      <c r="Y593" s="649"/>
      <c r="Z593" s="649"/>
    </row>
    <row r="594" spans="1:26" ht="14.25" customHeight="1" x14ac:dyDescent="0.2">
      <c r="A594" s="648"/>
      <c r="B594" s="649"/>
      <c r="C594" s="649"/>
      <c r="D594" s="649"/>
      <c r="E594" s="649"/>
      <c r="F594" s="649"/>
      <c r="G594" s="649"/>
      <c r="H594" s="649"/>
      <c r="I594" s="649"/>
      <c r="J594" s="649"/>
      <c r="K594" s="649"/>
      <c r="L594" s="649"/>
      <c r="M594" s="649"/>
      <c r="N594" s="649"/>
      <c r="O594" s="649"/>
      <c r="P594" s="649"/>
      <c r="Q594" s="649"/>
      <c r="R594" s="649"/>
      <c r="S594" s="649"/>
      <c r="T594" s="649"/>
      <c r="U594" s="649"/>
      <c r="V594" s="649"/>
      <c r="W594" s="649"/>
      <c r="X594" s="649"/>
      <c r="Y594" s="649"/>
      <c r="Z594" s="649"/>
    </row>
    <row r="595" spans="1:26" ht="14.25" customHeight="1" x14ac:dyDescent="0.2">
      <c r="A595" s="648"/>
      <c r="B595" s="649"/>
      <c r="C595" s="649"/>
      <c r="D595" s="649"/>
      <c r="E595" s="649"/>
      <c r="F595" s="649"/>
      <c r="G595" s="649"/>
      <c r="H595" s="649"/>
      <c r="I595" s="649"/>
      <c r="J595" s="649"/>
      <c r="K595" s="649"/>
      <c r="L595" s="649"/>
      <c r="M595" s="649"/>
      <c r="N595" s="649"/>
      <c r="O595" s="649"/>
      <c r="P595" s="649"/>
      <c r="Q595" s="649"/>
      <c r="R595" s="649"/>
      <c r="S595" s="649"/>
      <c r="T595" s="649"/>
      <c r="U595" s="649"/>
      <c r="V595" s="649"/>
      <c r="W595" s="649"/>
      <c r="X595" s="649"/>
      <c r="Y595" s="649"/>
      <c r="Z595" s="649"/>
    </row>
    <row r="596" spans="1:26" ht="14.25" customHeight="1" x14ac:dyDescent="0.2">
      <c r="A596" s="648"/>
      <c r="B596" s="649"/>
      <c r="C596" s="649"/>
      <c r="D596" s="649"/>
      <c r="E596" s="649"/>
      <c r="F596" s="649"/>
      <c r="G596" s="649"/>
      <c r="H596" s="649"/>
      <c r="I596" s="649"/>
      <c r="J596" s="649"/>
      <c r="K596" s="649"/>
      <c r="L596" s="649"/>
      <c r="M596" s="649"/>
      <c r="N596" s="649"/>
      <c r="O596" s="649"/>
      <c r="P596" s="649"/>
      <c r="Q596" s="649"/>
      <c r="R596" s="649"/>
      <c r="S596" s="649"/>
      <c r="T596" s="649"/>
      <c r="U596" s="649"/>
      <c r="V596" s="649"/>
      <c r="W596" s="649"/>
      <c r="X596" s="649"/>
      <c r="Y596" s="649"/>
      <c r="Z596" s="649"/>
    </row>
    <row r="597" spans="1:26" ht="14.25" customHeight="1" x14ac:dyDescent="0.2">
      <c r="A597" s="648"/>
      <c r="B597" s="649"/>
      <c r="C597" s="649"/>
      <c r="D597" s="649"/>
      <c r="E597" s="649"/>
      <c r="F597" s="649"/>
      <c r="G597" s="649"/>
      <c r="H597" s="649"/>
      <c r="I597" s="649"/>
      <c r="J597" s="649"/>
      <c r="K597" s="649"/>
      <c r="L597" s="649"/>
      <c r="M597" s="649"/>
      <c r="N597" s="649"/>
      <c r="O597" s="649"/>
      <c r="P597" s="649"/>
      <c r="Q597" s="649"/>
      <c r="R597" s="649"/>
      <c r="S597" s="649"/>
      <c r="T597" s="649"/>
      <c r="U597" s="649"/>
      <c r="V597" s="649"/>
      <c r="W597" s="649"/>
      <c r="X597" s="649"/>
      <c r="Y597" s="649"/>
      <c r="Z597" s="649"/>
    </row>
    <row r="598" spans="1:26" ht="14.25" customHeight="1" x14ac:dyDescent="0.2">
      <c r="A598" s="648"/>
      <c r="B598" s="649"/>
      <c r="C598" s="649"/>
      <c r="D598" s="649"/>
      <c r="E598" s="649"/>
      <c r="F598" s="649"/>
      <c r="G598" s="649"/>
      <c r="H598" s="649"/>
      <c r="I598" s="649"/>
      <c r="J598" s="649"/>
      <c r="K598" s="649"/>
      <c r="L598" s="649"/>
      <c r="M598" s="649"/>
      <c r="N598" s="649"/>
      <c r="O598" s="649"/>
      <c r="P598" s="649"/>
      <c r="Q598" s="649"/>
      <c r="R598" s="649"/>
      <c r="S598" s="649"/>
      <c r="T598" s="649"/>
      <c r="U598" s="649"/>
      <c r="V598" s="649"/>
      <c r="W598" s="649"/>
      <c r="X598" s="649"/>
      <c r="Y598" s="649"/>
      <c r="Z598" s="649"/>
    </row>
    <row r="599" spans="1:26" ht="14.25" customHeight="1" x14ac:dyDescent="0.2">
      <c r="A599" s="648"/>
      <c r="B599" s="649"/>
      <c r="C599" s="649"/>
      <c r="D599" s="649"/>
      <c r="E599" s="649"/>
      <c r="F599" s="649"/>
      <c r="G599" s="649"/>
      <c r="H599" s="649"/>
      <c r="I599" s="649"/>
      <c r="J599" s="649"/>
      <c r="K599" s="649"/>
      <c r="L599" s="649"/>
      <c r="M599" s="649"/>
      <c r="N599" s="649"/>
      <c r="O599" s="649"/>
      <c r="P599" s="649"/>
      <c r="Q599" s="649"/>
      <c r="R599" s="649"/>
      <c r="S599" s="649"/>
      <c r="T599" s="649"/>
      <c r="U599" s="649"/>
      <c r="V599" s="649"/>
      <c r="W599" s="649"/>
      <c r="X599" s="649"/>
      <c r="Y599" s="649"/>
      <c r="Z599" s="649"/>
    </row>
    <row r="600" spans="1:26" ht="14.25" customHeight="1" x14ac:dyDescent="0.2">
      <c r="A600" s="648"/>
      <c r="B600" s="649"/>
      <c r="C600" s="649"/>
      <c r="D600" s="649"/>
      <c r="E600" s="649"/>
      <c r="F600" s="649"/>
      <c r="G600" s="649"/>
      <c r="H600" s="649"/>
      <c r="I600" s="649"/>
      <c r="J600" s="649"/>
      <c r="K600" s="649"/>
      <c r="L600" s="649"/>
      <c r="M600" s="649"/>
      <c r="N600" s="649"/>
      <c r="O600" s="649"/>
      <c r="P600" s="649"/>
      <c r="Q600" s="649"/>
      <c r="R600" s="649"/>
      <c r="S600" s="649"/>
      <c r="T600" s="649"/>
      <c r="U600" s="649"/>
      <c r="V600" s="649"/>
      <c r="W600" s="649"/>
      <c r="X600" s="649"/>
      <c r="Y600" s="649"/>
      <c r="Z600" s="649"/>
    </row>
    <row r="601" spans="1:26" ht="14.25" customHeight="1" x14ac:dyDescent="0.2">
      <c r="A601" s="648"/>
      <c r="B601" s="649"/>
      <c r="C601" s="649"/>
      <c r="D601" s="649"/>
      <c r="E601" s="649"/>
      <c r="F601" s="649"/>
      <c r="G601" s="649"/>
      <c r="H601" s="649"/>
      <c r="I601" s="649"/>
      <c r="J601" s="649"/>
      <c r="K601" s="649"/>
      <c r="L601" s="649"/>
      <c r="M601" s="649"/>
      <c r="N601" s="649"/>
      <c r="O601" s="649"/>
      <c r="P601" s="649"/>
      <c r="Q601" s="649"/>
      <c r="R601" s="649"/>
      <c r="S601" s="649"/>
      <c r="T601" s="649"/>
      <c r="U601" s="649"/>
      <c r="V601" s="649"/>
      <c r="W601" s="649"/>
      <c r="X601" s="649"/>
      <c r="Y601" s="649"/>
      <c r="Z601" s="649"/>
    </row>
    <row r="602" spans="1:26" ht="14.25" customHeight="1" x14ac:dyDescent="0.2">
      <c r="A602" s="648"/>
      <c r="B602" s="649"/>
      <c r="C602" s="649"/>
      <c r="D602" s="649"/>
      <c r="E602" s="649"/>
      <c r="F602" s="649"/>
      <c r="G602" s="649"/>
      <c r="H602" s="649"/>
      <c r="I602" s="649"/>
      <c r="J602" s="649"/>
      <c r="K602" s="649"/>
      <c r="L602" s="649"/>
      <c r="M602" s="649"/>
      <c r="N602" s="649"/>
      <c r="O602" s="649"/>
      <c r="P602" s="649"/>
      <c r="Q602" s="649"/>
      <c r="R602" s="649"/>
      <c r="S602" s="649"/>
      <c r="T602" s="649"/>
      <c r="U602" s="649"/>
      <c r="V602" s="649"/>
      <c r="W602" s="649"/>
      <c r="X602" s="649"/>
      <c r="Y602" s="649"/>
      <c r="Z602" s="649"/>
    </row>
    <row r="603" spans="1:26" ht="14.25" customHeight="1" x14ac:dyDescent="0.2">
      <c r="A603" s="648"/>
      <c r="B603" s="649"/>
      <c r="C603" s="649"/>
      <c r="D603" s="649"/>
      <c r="E603" s="649"/>
      <c r="F603" s="649"/>
      <c r="G603" s="649"/>
      <c r="H603" s="649"/>
      <c r="I603" s="649"/>
      <c r="J603" s="649"/>
      <c r="K603" s="649"/>
      <c r="L603" s="649"/>
      <c r="M603" s="649"/>
      <c r="N603" s="649"/>
      <c r="O603" s="649"/>
      <c r="P603" s="649"/>
      <c r="Q603" s="649"/>
      <c r="R603" s="649"/>
      <c r="S603" s="649"/>
      <c r="T603" s="649"/>
      <c r="U603" s="649"/>
      <c r="V603" s="649"/>
      <c r="W603" s="649"/>
      <c r="X603" s="649"/>
      <c r="Y603" s="649"/>
      <c r="Z603" s="649"/>
    </row>
    <row r="604" spans="1:26" ht="14.25" customHeight="1" x14ac:dyDescent="0.2">
      <c r="A604" s="648"/>
      <c r="B604" s="649"/>
      <c r="C604" s="649"/>
      <c r="D604" s="649"/>
      <c r="E604" s="649"/>
      <c r="F604" s="649"/>
      <c r="G604" s="649"/>
      <c r="H604" s="649"/>
      <c r="I604" s="649"/>
      <c r="J604" s="649"/>
      <c r="K604" s="649"/>
      <c r="L604" s="649"/>
      <c r="M604" s="649"/>
      <c r="N604" s="649"/>
      <c r="O604" s="649"/>
      <c r="P604" s="649"/>
      <c r="Q604" s="649"/>
      <c r="R604" s="649"/>
      <c r="S604" s="649"/>
      <c r="T604" s="649"/>
      <c r="U604" s="649"/>
      <c r="V604" s="649"/>
      <c r="W604" s="649"/>
      <c r="X604" s="649"/>
      <c r="Y604" s="649"/>
      <c r="Z604" s="649"/>
    </row>
    <row r="605" spans="1:26" ht="14.25" customHeight="1" x14ac:dyDescent="0.2">
      <c r="A605" s="648"/>
      <c r="B605" s="649"/>
      <c r="C605" s="649"/>
      <c r="D605" s="649"/>
      <c r="E605" s="649"/>
      <c r="F605" s="649"/>
      <c r="G605" s="649"/>
      <c r="H605" s="649"/>
      <c r="I605" s="649"/>
      <c r="J605" s="649"/>
      <c r="K605" s="649"/>
      <c r="L605" s="649"/>
      <c r="M605" s="649"/>
      <c r="N605" s="649"/>
      <c r="O605" s="649"/>
      <c r="P605" s="649"/>
      <c r="Q605" s="649"/>
      <c r="R605" s="649"/>
      <c r="S605" s="649"/>
      <c r="T605" s="649"/>
      <c r="U605" s="649"/>
      <c r="V605" s="649"/>
      <c r="W605" s="649"/>
      <c r="X605" s="649"/>
      <c r="Y605" s="649"/>
      <c r="Z605" s="649"/>
    </row>
    <row r="606" spans="1:26" ht="14.25" customHeight="1" x14ac:dyDescent="0.2">
      <c r="A606" s="648"/>
      <c r="B606" s="649"/>
      <c r="C606" s="649"/>
      <c r="D606" s="649"/>
      <c r="E606" s="649"/>
      <c r="F606" s="649"/>
      <c r="G606" s="649"/>
      <c r="H606" s="649"/>
      <c r="I606" s="649"/>
      <c r="J606" s="649"/>
      <c r="K606" s="649"/>
      <c r="L606" s="649"/>
      <c r="M606" s="649"/>
      <c r="N606" s="649"/>
      <c r="O606" s="649"/>
      <c r="P606" s="649"/>
      <c r="Q606" s="649"/>
      <c r="R606" s="649"/>
      <c r="S606" s="649"/>
      <c r="T606" s="649"/>
      <c r="U606" s="649"/>
      <c r="V606" s="649"/>
      <c r="W606" s="649"/>
      <c r="X606" s="649"/>
      <c r="Y606" s="649"/>
      <c r="Z606" s="649"/>
    </row>
    <row r="607" spans="1:26" ht="14.25" customHeight="1" x14ac:dyDescent="0.2">
      <c r="A607" s="648"/>
      <c r="B607" s="649"/>
      <c r="C607" s="649"/>
      <c r="D607" s="649"/>
      <c r="E607" s="649"/>
      <c r="F607" s="649"/>
      <c r="G607" s="649"/>
      <c r="H607" s="649"/>
      <c r="I607" s="649"/>
      <c r="J607" s="649"/>
      <c r="K607" s="649"/>
      <c r="L607" s="649"/>
      <c r="M607" s="649"/>
      <c r="N607" s="649"/>
      <c r="O607" s="649"/>
      <c r="P607" s="649"/>
      <c r="Q607" s="649"/>
      <c r="R607" s="649"/>
      <c r="S607" s="649"/>
      <c r="T607" s="649"/>
      <c r="U607" s="649"/>
      <c r="V607" s="649"/>
      <c r="W607" s="649"/>
      <c r="X607" s="649"/>
      <c r="Y607" s="649"/>
      <c r="Z607" s="649"/>
    </row>
    <row r="608" spans="1:26" ht="14.25" customHeight="1" x14ac:dyDescent="0.2">
      <c r="A608" s="648"/>
      <c r="B608" s="649"/>
      <c r="C608" s="649"/>
      <c r="D608" s="649"/>
      <c r="E608" s="649"/>
      <c r="F608" s="649"/>
      <c r="G608" s="649"/>
      <c r="H608" s="649"/>
      <c r="I608" s="649"/>
      <c r="J608" s="649"/>
      <c r="K608" s="649"/>
      <c r="L608" s="649"/>
      <c r="M608" s="649"/>
      <c r="N608" s="649"/>
      <c r="O608" s="649"/>
      <c r="P608" s="649"/>
      <c r="Q608" s="649"/>
      <c r="R608" s="649"/>
      <c r="S608" s="649"/>
      <c r="T608" s="649"/>
      <c r="U608" s="649"/>
      <c r="V608" s="649"/>
      <c r="W608" s="649"/>
      <c r="X608" s="649"/>
      <c r="Y608" s="649"/>
      <c r="Z608" s="649"/>
    </row>
    <row r="609" spans="1:26" ht="14.25" customHeight="1" x14ac:dyDescent="0.2">
      <c r="A609" s="648"/>
      <c r="B609" s="649"/>
      <c r="C609" s="649"/>
      <c r="D609" s="649"/>
      <c r="E609" s="649"/>
      <c r="F609" s="649"/>
      <c r="G609" s="649"/>
      <c r="H609" s="649"/>
      <c r="I609" s="649"/>
      <c r="J609" s="649"/>
      <c r="K609" s="649"/>
      <c r="L609" s="649"/>
      <c r="M609" s="649"/>
      <c r="N609" s="649"/>
      <c r="O609" s="649"/>
      <c r="P609" s="649"/>
      <c r="Q609" s="649"/>
      <c r="R609" s="649"/>
      <c r="S609" s="649"/>
      <c r="T609" s="649"/>
      <c r="U609" s="649"/>
      <c r="V609" s="649"/>
      <c r="W609" s="649"/>
      <c r="X609" s="649"/>
      <c r="Y609" s="649"/>
      <c r="Z609" s="649"/>
    </row>
    <row r="610" spans="1:26" ht="14.25" customHeight="1" x14ac:dyDescent="0.2">
      <c r="A610" s="648"/>
      <c r="B610" s="649"/>
      <c r="C610" s="649"/>
      <c r="D610" s="649"/>
      <c r="E610" s="649"/>
      <c r="F610" s="649"/>
      <c r="G610" s="649"/>
      <c r="H610" s="649"/>
      <c r="I610" s="649"/>
      <c r="J610" s="649"/>
      <c r="K610" s="649"/>
      <c r="L610" s="649"/>
      <c r="M610" s="649"/>
      <c r="N610" s="649"/>
      <c r="O610" s="649"/>
      <c r="P610" s="649"/>
      <c r="Q610" s="649"/>
      <c r="R610" s="649"/>
      <c r="S610" s="649"/>
      <c r="T610" s="649"/>
      <c r="U610" s="649"/>
      <c r="V610" s="649"/>
      <c r="W610" s="649"/>
      <c r="X610" s="649"/>
      <c r="Y610" s="649"/>
      <c r="Z610" s="649"/>
    </row>
    <row r="611" spans="1:26" ht="14.25" customHeight="1" x14ac:dyDescent="0.2">
      <c r="A611" s="648"/>
      <c r="B611" s="649"/>
      <c r="C611" s="649"/>
      <c r="D611" s="649"/>
      <c r="E611" s="649"/>
      <c r="F611" s="649"/>
      <c r="G611" s="649"/>
      <c r="H611" s="649"/>
      <c r="I611" s="649"/>
      <c r="J611" s="649"/>
      <c r="K611" s="649"/>
      <c r="L611" s="649"/>
      <c r="M611" s="649"/>
      <c r="N611" s="649"/>
      <c r="O611" s="649"/>
      <c r="P611" s="649"/>
      <c r="Q611" s="649"/>
      <c r="R611" s="649"/>
      <c r="S611" s="649"/>
      <c r="T611" s="649"/>
      <c r="U611" s="649"/>
      <c r="V611" s="649"/>
      <c r="W611" s="649"/>
      <c r="X611" s="649"/>
      <c r="Y611" s="649"/>
      <c r="Z611" s="649"/>
    </row>
    <row r="612" spans="1:26" ht="14.25" customHeight="1" x14ac:dyDescent="0.2">
      <c r="A612" s="648"/>
      <c r="B612" s="649"/>
      <c r="C612" s="649"/>
      <c r="D612" s="649"/>
      <c r="E612" s="649"/>
      <c r="F612" s="649"/>
      <c r="G612" s="649"/>
      <c r="H612" s="649"/>
      <c r="I612" s="649"/>
      <c r="J612" s="649"/>
      <c r="K612" s="649"/>
      <c r="L612" s="649"/>
      <c r="M612" s="649"/>
      <c r="N612" s="649"/>
      <c r="O612" s="649"/>
      <c r="P612" s="649"/>
      <c r="Q612" s="649"/>
      <c r="R612" s="649"/>
      <c r="S612" s="649"/>
      <c r="T612" s="649"/>
      <c r="U612" s="649"/>
      <c r="V612" s="649"/>
      <c r="W612" s="649"/>
      <c r="X612" s="649"/>
      <c r="Y612" s="649"/>
      <c r="Z612" s="649"/>
    </row>
    <row r="613" spans="1:26" ht="14.25" customHeight="1" x14ac:dyDescent="0.2">
      <c r="A613" s="648"/>
      <c r="B613" s="649"/>
      <c r="C613" s="649"/>
      <c r="D613" s="649"/>
      <c r="E613" s="649"/>
      <c r="F613" s="649"/>
      <c r="G613" s="649"/>
      <c r="H613" s="649"/>
      <c r="I613" s="649"/>
      <c r="J613" s="649"/>
      <c r="K613" s="649"/>
      <c r="L613" s="649"/>
      <c r="M613" s="649"/>
      <c r="N613" s="649"/>
      <c r="O613" s="649"/>
      <c r="P613" s="649"/>
      <c r="Q613" s="649"/>
      <c r="R613" s="649"/>
      <c r="S613" s="649"/>
      <c r="T613" s="649"/>
      <c r="U613" s="649"/>
      <c r="V613" s="649"/>
      <c r="W613" s="649"/>
      <c r="X613" s="649"/>
      <c r="Y613" s="649"/>
      <c r="Z613" s="649"/>
    </row>
    <row r="614" spans="1:26" ht="14.25" customHeight="1" x14ac:dyDescent="0.2">
      <c r="A614" s="648"/>
      <c r="B614" s="649"/>
      <c r="C614" s="649"/>
      <c r="D614" s="649"/>
      <c r="E614" s="649"/>
      <c r="F614" s="649"/>
      <c r="G614" s="649"/>
      <c r="H614" s="649"/>
      <c r="I614" s="649"/>
      <c r="J614" s="649"/>
      <c r="K614" s="649"/>
      <c r="L614" s="649"/>
      <c r="M614" s="649"/>
      <c r="N614" s="649"/>
      <c r="O614" s="649"/>
      <c r="P614" s="649"/>
      <c r="Q614" s="649"/>
      <c r="R614" s="649"/>
      <c r="S614" s="649"/>
      <c r="T614" s="649"/>
      <c r="U614" s="649"/>
      <c r="V614" s="649"/>
      <c r="W614" s="649"/>
      <c r="X614" s="649"/>
      <c r="Y614" s="649"/>
      <c r="Z614" s="649"/>
    </row>
    <row r="615" spans="1:26" ht="14.25" customHeight="1" x14ac:dyDescent="0.2">
      <c r="A615" s="648"/>
      <c r="B615" s="649"/>
      <c r="C615" s="649"/>
      <c r="D615" s="649"/>
      <c r="E615" s="649"/>
      <c r="F615" s="649"/>
      <c r="G615" s="649"/>
      <c r="H615" s="649"/>
      <c r="I615" s="649"/>
      <c r="J615" s="649"/>
      <c r="K615" s="649"/>
      <c r="L615" s="649"/>
      <c r="M615" s="649"/>
      <c r="N615" s="649"/>
      <c r="O615" s="649"/>
      <c r="P615" s="649"/>
      <c r="Q615" s="649"/>
      <c r="R615" s="649"/>
      <c r="S615" s="649"/>
      <c r="T615" s="649"/>
      <c r="U615" s="649"/>
      <c r="V615" s="649"/>
      <c r="W615" s="649"/>
      <c r="X615" s="649"/>
      <c r="Y615" s="649"/>
      <c r="Z615" s="649"/>
    </row>
    <row r="616" spans="1:26" ht="14.25" customHeight="1" x14ac:dyDescent="0.2">
      <c r="A616" s="648"/>
      <c r="B616" s="649"/>
      <c r="C616" s="649"/>
      <c r="D616" s="649"/>
      <c r="E616" s="649"/>
      <c r="F616" s="649"/>
      <c r="G616" s="649"/>
      <c r="H616" s="649"/>
      <c r="I616" s="649"/>
      <c r="J616" s="649"/>
      <c r="K616" s="649"/>
      <c r="L616" s="649"/>
      <c r="M616" s="649"/>
      <c r="N616" s="649"/>
      <c r="O616" s="649"/>
      <c r="P616" s="649"/>
      <c r="Q616" s="649"/>
      <c r="R616" s="649"/>
      <c r="S616" s="649"/>
      <c r="T616" s="649"/>
      <c r="U616" s="649"/>
      <c r="V616" s="649"/>
      <c r="W616" s="649"/>
      <c r="X616" s="649"/>
      <c r="Y616" s="649"/>
      <c r="Z616" s="649"/>
    </row>
    <row r="617" spans="1:26" ht="14.25" customHeight="1" x14ac:dyDescent="0.2">
      <c r="A617" s="648"/>
      <c r="B617" s="649"/>
      <c r="C617" s="649"/>
      <c r="D617" s="649"/>
      <c r="E617" s="649"/>
      <c r="F617" s="649"/>
      <c r="G617" s="649"/>
      <c r="H617" s="649"/>
      <c r="I617" s="649"/>
      <c r="J617" s="649"/>
      <c r="K617" s="649"/>
      <c r="L617" s="649"/>
      <c r="M617" s="649"/>
      <c r="N617" s="649"/>
      <c r="O617" s="649"/>
      <c r="P617" s="649"/>
      <c r="Q617" s="649"/>
      <c r="R617" s="649"/>
      <c r="S617" s="649"/>
      <c r="T617" s="649"/>
      <c r="U617" s="649"/>
      <c r="V617" s="649"/>
      <c r="W617" s="649"/>
      <c r="X617" s="649"/>
      <c r="Y617" s="649"/>
      <c r="Z617" s="649"/>
    </row>
    <row r="618" spans="1:26" ht="14.25" customHeight="1" x14ac:dyDescent="0.2">
      <c r="A618" s="648"/>
      <c r="B618" s="649"/>
      <c r="C618" s="649"/>
      <c r="D618" s="649"/>
      <c r="E618" s="649"/>
      <c r="F618" s="649"/>
      <c r="G618" s="649"/>
      <c r="H618" s="649"/>
      <c r="I618" s="649"/>
      <c r="J618" s="649"/>
      <c r="K618" s="649"/>
      <c r="L618" s="649"/>
      <c r="M618" s="649"/>
      <c r="N618" s="649"/>
      <c r="O618" s="649"/>
      <c r="P618" s="649"/>
      <c r="Q618" s="649"/>
      <c r="R618" s="649"/>
      <c r="S618" s="649"/>
      <c r="T618" s="649"/>
      <c r="U618" s="649"/>
      <c r="V618" s="649"/>
      <c r="W618" s="649"/>
      <c r="X618" s="649"/>
      <c r="Y618" s="649"/>
      <c r="Z618" s="649"/>
    </row>
    <row r="619" spans="1:26" ht="14.25" customHeight="1" x14ac:dyDescent="0.2">
      <c r="A619" s="648"/>
      <c r="B619" s="649"/>
      <c r="C619" s="649"/>
      <c r="D619" s="649"/>
      <c r="E619" s="649"/>
      <c r="F619" s="649"/>
      <c r="G619" s="649"/>
      <c r="H619" s="649"/>
      <c r="I619" s="649"/>
      <c r="J619" s="649"/>
      <c r="K619" s="649"/>
      <c r="L619" s="649"/>
      <c r="M619" s="649"/>
      <c r="N619" s="649"/>
      <c r="O619" s="649"/>
      <c r="P619" s="649"/>
      <c r="Q619" s="649"/>
      <c r="R619" s="649"/>
      <c r="S619" s="649"/>
      <c r="T619" s="649"/>
      <c r="U619" s="649"/>
      <c r="V619" s="649"/>
      <c r="W619" s="649"/>
      <c r="X619" s="649"/>
      <c r="Y619" s="649"/>
      <c r="Z619" s="649"/>
    </row>
    <row r="620" spans="1:26" ht="14.25" customHeight="1" x14ac:dyDescent="0.2">
      <c r="A620" s="648"/>
      <c r="B620" s="649"/>
      <c r="C620" s="649"/>
      <c r="D620" s="649"/>
      <c r="E620" s="649"/>
      <c r="F620" s="649"/>
      <c r="G620" s="649"/>
      <c r="H620" s="649"/>
      <c r="I620" s="649"/>
      <c r="J620" s="649"/>
      <c r="K620" s="649"/>
      <c r="L620" s="649"/>
      <c r="M620" s="649"/>
      <c r="N620" s="649"/>
      <c r="O620" s="649"/>
      <c r="P620" s="649"/>
      <c r="Q620" s="649"/>
      <c r="R620" s="649"/>
      <c r="S620" s="649"/>
      <c r="T620" s="649"/>
      <c r="U620" s="649"/>
      <c r="V620" s="649"/>
      <c r="W620" s="649"/>
      <c r="X620" s="649"/>
      <c r="Y620" s="649"/>
      <c r="Z620" s="649"/>
    </row>
    <row r="621" spans="1:26" ht="14.25" customHeight="1" x14ac:dyDescent="0.2">
      <c r="A621" s="648"/>
      <c r="B621" s="649"/>
      <c r="C621" s="649"/>
      <c r="D621" s="649"/>
      <c r="E621" s="649"/>
      <c r="F621" s="649"/>
      <c r="G621" s="649"/>
      <c r="H621" s="649"/>
      <c r="I621" s="649"/>
      <c r="J621" s="649"/>
      <c r="K621" s="649"/>
      <c r="L621" s="649"/>
      <c r="M621" s="649"/>
      <c r="N621" s="649"/>
      <c r="O621" s="649"/>
      <c r="P621" s="649"/>
      <c r="Q621" s="649"/>
      <c r="R621" s="649"/>
      <c r="S621" s="649"/>
      <c r="T621" s="649"/>
      <c r="U621" s="649"/>
      <c r="V621" s="649"/>
      <c r="W621" s="649"/>
      <c r="X621" s="649"/>
      <c r="Y621" s="649"/>
      <c r="Z621" s="649"/>
    </row>
    <row r="622" spans="1:26" ht="14.25" customHeight="1" x14ac:dyDescent="0.2">
      <c r="A622" s="648"/>
      <c r="B622" s="649"/>
      <c r="C622" s="649"/>
      <c r="D622" s="649"/>
      <c r="E622" s="649"/>
      <c r="F622" s="649"/>
      <c r="G622" s="649"/>
      <c r="H622" s="649"/>
      <c r="I622" s="649"/>
      <c r="J622" s="649"/>
      <c r="K622" s="649"/>
      <c r="L622" s="649"/>
      <c r="M622" s="649"/>
      <c r="N622" s="649"/>
      <c r="O622" s="649"/>
      <c r="P622" s="649"/>
      <c r="Q622" s="649"/>
      <c r="R622" s="649"/>
      <c r="S622" s="649"/>
      <c r="T622" s="649"/>
      <c r="U622" s="649"/>
      <c r="V622" s="649"/>
      <c r="W622" s="649"/>
      <c r="X622" s="649"/>
      <c r="Y622" s="649"/>
      <c r="Z622" s="649"/>
    </row>
    <row r="623" spans="1:26" ht="14.25" customHeight="1" x14ac:dyDescent="0.2">
      <c r="A623" s="648"/>
      <c r="B623" s="649"/>
      <c r="C623" s="649"/>
      <c r="D623" s="649"/>
      <c r="E623" s="649"/>
      <c r="F623" s="649"/>
      <c r="G623" s="649"/>
      <c r="H623" s="649"/>
      <c r="I623" s="649"/>
      <c r="J623" s="649"/>
      <c r="K623" s="649"/>
      <c r="L623" s="649"/>
      <c r="M623" s="649"/>
      <c r="N623" s="649"/>
      <c r="O623" s="649"/>
      <c r="P623" s="649"/>
      <c r="Q623" s="649"/>
      <c r="R623" s="649"/>
      <c r="S623" s="649"/>
      <c r="T623" s="649"/>
      <c r="U623" s="649"/>
      <c r="V623" s="649"/>
      <c r="W623" s="649"/>
      <c r="X623" s="649"/>
      <c r="Y623" s="649"/>
      <c r="Z623" s="649"/>
    </row>
    <row r="624" spans="1:26" ht="14.25" customHeight="1" x14ac:dyDescent="0.2">
      <c r="A624" s="648"/>
      <c r="B624" s="649"/>
      <c r="C624" s="649"/>
      <c r="D624" s="649"/>
      <c r="E624" s="649"/>
      <c r="F624" s="649"/>
      <c r="G624" s="649"/>
      <c r="H624" s="649"/>
      <c r="I624" s="649"/>
      <c r="J624" s="649"/>
      <c r="K624" s="649"/>
      <c r="L624" s="649"/>
      <c r="M624" s="649"/>
      <c r="N624" s="649"/>
      <c r="O624" s="649"/>
      <c r="P624" s="649"/>
      <c r="Q624" s="649"/>
      <c r="R624" s="649"/>
      <c r="S624" s="649"/>
      <c r="T624" s="649"/>
      <c r="U624" s="649"/>
      <c r="V624" s="649"/>
      <c r="W624" s="649"/>
      <c r="X624" s="649"/>
      <c r="Y624" s="649"/>
      <c r="Z624" s="649"/>
    </row>
    <row r="625" spans="1:26" ht="14.25" customHeight="1" x14ac:dyDescent="0.2">
      <c r="A625" s="648"/>
      <c r="B625" s="649"/>
      <c r="C625" s="649"/>
      <c r="D625" s="649"/>
      <c r="E625" s="649"/>
      <c r="F625" s="649"/>
      <c r="G625" s="649"/>
      <c r="H625" s="649"/>
      <c r="I625" s="649"/>
      <c r="J625" s="649"/>
      <c r="K625" s="649"/>
      <c r="L625" s="649"/>
      <c r="M625" s="649"/>
      <c r="N625" s="649"/>
      <c r="O625" s="649"/>
      <c r="P625" s="649"/>
      <c r="Q625" s="649"/>
      <c r="R625" s="649"/>
      <c r="S625" s="649"/>
      <c r="T625" s="649"/>
      <c r="U625" s="649"/>
      <c r="V625" s="649"/>
      <c r="W625" s="649"/>
      <c r="X625" s="649"/>
      <c r="Y625" s="649"/>
      <c r="Z625" s="649"/>
    </row>
    <row r="626" spans="1:26" ht="14.25" customHeight="1" x14ac:dyDescent="0.2">
      <c r="A626" s="648"/>
      <c r="B626" s="649"/>
      <c r="C626" s="649"/>
      <c r="D626" s="649"/>
      <c r="E626" s="649"/>
      <c r="F626" s="649"/>
      <c r="G626" s="649"/>
      <c r="H626" s="649"/>
      <c r="I626" s="649"/>
      <c r="J626" s="649"/>
      <c r="K626" s="649"/>
      <c r="L626" s="649"/>
      <c r="M626" s="649"/>
      <c r="N626" s="649"/>
      <c r="O626" s="649"/>
      <c r="P626" s="649"/>
      <c r="Q626" s="649"/>
      <c r="R626" s="649"/>
      <c r="S626" s="649"/>
      <c r="T626" s="649"/>
      <c r="U626" s="649"/>
      <c r="V626" s="649"/>
      <c r="W626" s="649"/>
      <c r="X626" s="649"/>
      <c r="Y626" s="649"/>
      <c r="Z626" s="649"/>
    </row>
    <row r="627" spans="1:26" ht="14.25" customHeight="1" x14ac:dyDescent="0.2">
      <c r="A627" s="648"/>
      <c r="B627" s="649"/>
      <c r="C627" s="649"/>
      <c r="D627" s="649"/>
      <c r="E627" s="649"/>
      <c r="F627" s="649"/>
      <c r="G627" s="649"/>
      <c r="H627" s="649"/>
      <c r="I627" s="649"/>
      <c r="J627" s="649"/>
      <c r="K627" s="649"/>
      <c r="L627" s="649"/>
      <c r="M627" s="649"/>
      <c r="N627" s="649"/>
      <c r="O627" s="649"/>
      <c r="P627" s="649"/>
      <c r="Q627" s="649"/>
      <c r="R627" s="649"/>
      <c r="S627" s="649"/>
      <c r="T627" s="649"/>
      <c r="U627" s="649"/>
      <c r="V627" s="649"/>
      <c r="W627" s="649"/>
      <c r="X627" s="649"/>
      <c r="Y627" s="649"/>
      <c r="Z627" s="649"/>
    </row>
    <row r="628" spans="1:26" ht="14.25" customHeight="1" x14ac:dyDescent="0.2">
      <c r="A628" s="648"/>
      <c r="B628" s="649"/>
      <c r="C628" s="649"/>
      <c r="D628" s="649"/>
      <c r="E628" s="649"/>
      <c r="F628" s="649"/>
      <c r="G628" s="649"/>
      <c r="H628" s="649"/>
      <c r="I628" s="649"/>
      <c r="J628" s="649"/>
      <c r="K628" s="649"/>
      <c r="L628" s="649"/>
      <c r="M628" s="649"/>
      <c r="N628" s="649"/>
      <c r="O628" s="649"/>
      <c r="P628" s="649"/>
      <c r="Q628" s="649"/>
      <c r="R628" s="649"/>
      <c r="S628" s="649"/>
      <c r="T628" s="649"/>
      <c r="U628" s="649"/>
      <c r="V628" s="649"/>
      <c r="W628" s="649"/>
      <c r="X628" s="649"/>
      <c r="Y628" s="649"/>
      <c r="Z628" s="649"/>
    </row>
    <row r="629" spans="1:26" ht="14.25" customHeight="1" x14ac:dyDescent="0.2">
      <c r="A629" s="648"/>
      <c r="B629" s="649"/>
      <c r="C629" s="649"/>
      <c r="D629" s="649"/>
      <c r="E629" s="649"/>
      <c r="F629" s="649"/>
      <c r="G629" s="649"/>
      <c r="H629" s="649"/>
      <c r="I629" s="649"/>
      <c r="J629" s="649"/>
      <c r="K629" s="649"/>
      <c r="L629" s="649"/>
      <c r="M629" s="649"/>
      <c r="N629" s="649"/>
      <c r="O629" s="649"/>
      <c r="P629" s="649"/>
      <c r="Q629" s="649"/>
      <c r="R629" s="649"/>
      <c r="S629" s="649"/>
      <c r="T629" s="649"/>
      <c r="U629" s="649"/>
      <c r="V629" s="649"/>
      <c r="W629" s="649"/>
      <c r="X629" s="649"/>
      <c r="Y629" s="649"/>
      <c r="Z629" s="649"/>
    </row>
    <row r="630" spans="1:26" ht="14.25" customHeight="1" x14ac:dyDescent="0.2">
      <c r="A630" s="648"/>
      <c r="B630" s="649"/>
      <c r="C630" s="649"/>
      <c r="D630" s="649"/>
      <c r="E630" s="649"/>
      <c r="F630" s="649"/>
      <c r="G630" s="649"/>
      <c r="H630" s="649"/>
      <c r="I630" s="649"/>
      <c r="J630" s="649"/>
      <c r="K630" s="649"/>
      <c r="L630" s="649"/>
      <c r="M630" s="649"/>
      <c r="N630" s="649"/>
      <c r="O630" s="649"/>
      <c r="P630" s="649"/>
      <c r="Q630" s="649"/>
      <c r="R630" s="649"/>
      <c r="S630" s="649"/>
      <c r="T630" s="649"/>
      <c r="U630" s="649"/>
      <c r="V630" s="649"/>
      <c r="W630" s="649"/>
      <c r="X630" s="649"/>
      <c r="Y630" s="649"/>
      <c r="Z630" s="649"/>
    </row>
    <row r="631" spans="1:26" ht="14.25" customHeight="1" x14ac:dyDescent="0.2">
      <c r="A631" s="648"/>
      <c r="B631" s="649"/>
      <c r="C631" s="649"/>
      <c r="D631" s="649"/>
      <c r="E631" s="649"/>
      <c r="F631" s="649"/>
      <c r="G631" s="649"/>
      <c r="H631" s="649"/>
      <c r="I631" s="649"/>
      <c r="J631" s="649"/>
      <c r="K631" s="649"/>
      <c r="L631" s="649"/>
      <c r="M631" s="649"/>
      <c r="N631" s="649"/>
      <c r="O631" s="649"/>
      <c r="P631" s="649"/>
      <c r="Q631" s="649"/>
      <c r="R631" s="649"/>
      <c r="S631" s="649"/>
      <c r="T631" s="649"/>
      <c r="U631" s="649"/>
      <c r="V631" s="649"/>
      <c r="W631" s="649"/>
      <c r="X631" s="649"/>
      <c r="Y631" s="649"/>
      <c r="Z631" s="649"/>
    </row>
    <row r="632" spans="1:26" ht="14.25" customHeight="1" x14ac:dyDescent="0.2">
      <c r="A632" s="648"/>
      <c r="B632" s="649"/>
      <c r="C632" s="649"/>
      <c r="D632" s="649"/>
      <c r="E632" s="649"/>
      <c r="F632" s="649"/>
      <c r="G632" s="649"/>
      <c r="H632" s="649"/>
      <c r="I632" s="649"/>
      <c r="J632" s="649"/>
      <c r="K632" s="649"/>
      <c r="L632" s="649"/>
      <c r="M632" s="649"/>
      <c r="N632" s="649"/>
      <c r="O632" s="649"/>
      <c r="P632" s="649"/>
      <c r="Q632" s="649"/>
      <c r="R632" s="649"/>
      <c r="S632" s="649"/>
      <c r="T632" s="649"/>
      <c r="U632" s="649"/>
      <c r="V632" s="649"/>
      <c r="W632" s="649"/>
      <c r="X632" s="649"/>
      <c r="Y632" s="649"/>
      <c r="Z632" s="649"/>
    </row>
    <row r="633" spans="1:26" ht="14.25" customHeight="1" x14ac:dyDescent="0.2">
      <c r="A633" s="648"/>
      <c r="B633" s="649"/>
      <c r="C633" s="649"/>
      <c r="D633" s="649"/>
      <c r="E633" s="649"/>
      <c r="F633" s="649"/>
      <c r="G633" s="649"/>
      <c r="H633" s="649"/>
      <c r="I633" s="649"/>
      <c r="J633" s="649"/>
      <c r="K633" s="649"/>
      <c r="L633" s="649"/>
      <c r="M633" s="649"/>
      <c r="N633" s="649"/>
      <c r="O633" s="649"/>
      <c r="P633" s="649"/>
      <c r="Q633" s="649"/>
      <c r="R633" s="649"/>
      <c r="S633" s="649"/>
      <c r="T633" s="649"/>
      <c r="U633" s="649"/>
      <c r="V633" s="649"/>
      <c r="W633" s="649"/>
      <c r="X633" s="649"/>
      <c r="Y633" s="649"/>
      <c r="Z633" s="649"/>
    </row>
    <row r="634" spans="1:26" ht="14.25" customHeight="1" x14ac:dyDescent="0.2">
      <c r="A634" s="648"/>
      <c r="B634" s="649"/>
      <c r="C634" s="649"/>
      <c r="D634" s="649"/>
      <c r="E634" s="649"/>
      <c r="F634" s="649"/>
      <c r="G634" s="649"/>
      <c r="H634" s="649"/>
      <c r="I634" s="649"/>
      <c r="J634" s="649"/>
      <c r="K634" s="649"/>
      <c r="L634" s="649"/>
      <c r="M634" s="649"/>
      <c r="N634" s="649"/>
      <c r="O634" s="649"/>
      <c r="P634" s="649"/>
      <c r="Q634" s="649"/>
      <c r="R634" s="649"/>
      <c r="S634" s="649"/>
      <c r="T634" s="649"/>
      <c r="U634" s="649"/>
      <c r="V634" s="649"/>
      <c r="W634" s="649"/>
      <c r="X634" s="649"/>
      <c r="Y634" s="649"/>
      <c r="Z634" s="649"/>
    </row>
    <row r="635" spans="1:26" ht="14.25" customHeight="1" x14ac:dyDescent="0.2">
      <c r="A635" s="648"/>
      <c r="B635" s="649"/>
      <c r="C635" s="649"/>
      <c r="D635" s="649"/>
      <c r="E635" s="649"/>
      <c r="F635" s="649"/>
      <c r="G635" s="649"/>
      <c r="H635" s="649"/>
      <c r="I635" s="649"/>
      <c r="J635" s="649"/>
      <c r="K635" s="649"/>
      <c r="L635" s="649"/>
      <c r="M635" s="649"/>
      <c r="N635" s="649"/>
      <c r="O635" s="649"/>
      <c r="P635" s="649"/>
      <c r="Q635" s="649"/>
      <c r="R635" s="649"/>
      <c r="S635" s="649"/>
      <c r="T635" s="649"/>
      <c r="U635" s="649"/>
      <c r="V635" s="649"/>
      <c r="W635" s="649"/>
      <c r="X635" s="649"/>
      <c r="Y635" s="649"/>
      <c r="Z635" s="649"/>
    </row>
    <row r="636" spans="1:26" ht="14.25" customHeight="1" x14ac:dyDescent="0.2">
      <c r="A636" s="648"/>
      <c r="B636" s="649"/>
      <c r="C636" s="649"/>
      <c r="D636" s="649"/>
      <c r="E636" s="649"/>
      <c r="F636" s="649"/>
      <c r="G636" s="649"/>
      <c r="H636" s="649"/>
      <c r="I636" s="649"/>
      <c r="J636" s="649"/>
      <c r="K636" s="649"/>
      <c r="L636" s="649"/>
      <c r="M636" s="649"/>
      <c r="N636" s="649"/>
      <c r="O636" s="649"/>
      <c r="P636" s="649"/>
      <c r="Q636" s="649"/>
      <c r="R636" s="649"/>
      <c r="S636" s="649"/>
      <c r="T636" s="649"/>
      <c r="U636" s="649"/>
      <c r="V636" s="649"/>
      <c r="W636" s="649"/>
      <c r="X636" s="649"/>
      <c r="Y636" s="649"/>
      <c r="Z636" s="649"/>
    </row>
    <row r="637" spans="1:26" ht="14.25" customHeight="1" x14ac:dyDescent="0.2">
      <c r="A637" s="648"/>
      <c r="B637" s="649"/>
      <c r="C637" s="649"/>
      <c r="D637" s="649"/>
      <c r="E637" s="649"/>
      <c r="F637" s="649"/>
      <c r="G637" s="649"/>
      <c r="H637" s="649"/>
      <c r="I637" s="649"/>
      <c r="J637" s="649"/>
      <c r="K637" s="649"/>
      <c r="L637" s="649"/>
      <c r="M637" s="649"/>
      <c r="N637" s="649"/>
      <c r="O637" s="649"/>
      <c r="P637" s="649"/>
      <c r="Q637" s="649"/>
      <c r="R637" s="649"/>
      <c r="S637" s="649"/>
      <c r="T637" s="649"/>
      <c r="U637" s="649"/>
      <c r="V637" s="649"/>
      <c r="W637" s="649"/>
      <c r="X637" s="649"/>
      <c r="Y637" s="649"/>
      <c r="Z637" s="649"/>
    </row>
    <row r="638" spans="1:26" ht="14.25" customHeight="1" x14ac:dyDescent="0.2">
      <c r="A638" s="648"/>
      <c r="B638" s="649"/>
      <c r="C638" s="649"/>
      <c r="D638" s="649"/>
      <c r="E638" s="649"/>
      <c r="F638" s="649"/>
      <c r="G638" s="649"/>
      <c r="H638" s="649"/>
      <c r="I638" s="649"/>
      <c r="J638" s="649"/>
      <c r="K638" s="649"/>
      <c r="L638" s="649"/>
      <c r="M638" s="649"/>
      <c r="N638" s="649"/>
      <c r="O638" s="649"/>
      <c r="P638" s="649"/>
      <c r="Q638" s="649"/>
      <c r="R638" s="649"/>
      <c r="S638" s="649"/>
      <c r="T638" s="649"/>
      <c r="U638" s="649"/>
      <c r="V638" s="649"/>
      <c r="W638" s="649"/>
      <c r="X638" s="649"/>
      <c r="Y638" s="649"/>
      <c r="Z638" s="649"/>
    </row>
    <row r="639" spans="1:26" ht="14.25" customHeight="1" x14ac:dyDescent="0.2">
      <c r="A639" s="648"/>
      <c r="B639" s="649"/>
      <c r="C639" s="649"/>
      <c r="D639" s="649"/>
      <c r="E639" s="649"/>
      <c r="F639" s="649"/>
      <c r="G639" s="649"/>
      <c r="H639" s="649"/>
      <c r="I639" s="649"/>
      <c r="J639" s="649"/>
      <c r="K639" s="649"/>
      <c r="L639" s="649"/>
      <c r="M639" s="649"/>
      <c r="N639" s="649"/>
      <c r="O639" s="649"/>
      <c r="P639" s="649"/>
      <c r="Q639" s="649"/>
      <c r="R639" s="649"/>
      <c r="S639" s="649"/>
      <c r="T639" s="649"/>
      <c r="U639" s="649"/>
      <c r="V639" s="649"/>
      <c r="W639" s="649"/>
      <c r="X639" s="649"/>
      <c r="Y639" s="649"/>
      <c r="Z639" s="649"/>
    </row>
    <row r="640" spans="1:26" ht="14.25" customHeight="1" x14ac:dyDescent="0.2">
      <c r="A640" s="648"/>
      <c r="B640" s="649"/>
      <c r="C640" s="649"/>
      <c r="D640" s="649"/>
      <c r="E640" s="649"/>
      <c r="F640" s="649"/>
      <c r="G640" s="649"/>
      <c r="H640" s="649"/>
      <c r="I640" s="649"/>
      <c r="J640" s="649"/>
      <c r="K640" s="649"/>
      <c r="L640" s="649"/>
      <c r="M640" s="649"/>
      <c r="N640" s="649"/>
      <c r="O640" s="649"/>
      <c r="P640" s="649"/>
      <c r="Q640" s="649"/>
      <c r="R640" s="649"/>
      <c r="S640" s="649"/>
      <c r="T640" s="649"/>
      <c r="U640" s="649"/>
      <c r="V640" s="649"/>
      <c r="W640" s="649"/>
      <c r="X640" s="649"/>
      <c r="Y640" s="649"/>
      <c r="Z640" s="649"/>
    </row>
    <row r="641" spans="1:26" ht="14.25" customHeight="1" x14ac:dyDescent="0.2">
      <c r="A641" s="648"/>
      <c r="B641" s="649"/>
      <c r="C641" s="649"/>
      <c r="D641" s="649"/>
      <c r="E641" s="649"/>
      <c r="F641" s="649"/>
      <c r="G641" s="649"/>
      <c r="H641" s="649"/>
      <c r="I641" s="649"/>
      <c r="J641" s="649"/>
      <c r="K641" s="649"/>
      <c r="L641" s="649"/>
      <c r="M641" s="649"/>
      <c r="N641" s="649"/>
      <c r="O641" s="649"/>
      <c r="P641" s="649"/>
      <c r="Q641" s="649"/>
      <c r="R641" s="649"/>
      <c r="S641" s="649"/>
      <c r="T641" s="649"/>
      <c r="U641" s="649"/>
      <c r="V641" s="649"/>
      <c r="W641" s="649"/>
      <c r="X641" s="649"/>
      <c r="Y641" s="649"/>
      <c r="Z641" s="649"/>
    </row>
    <row r="642" spans="1:26" ht="14.25" customHeight="1" x14ac:dyDescent="0.2">
      <c r="A642" s="648"/>
      <c r="B642" s="649"/>
      <c r="C642" s="649"/>
      <c r="D642" s="649"/>
      <c r="E642" s="649"/>
      <c r="F642" s="649"/>
      <c r="G642" s="649"/>
      <c r="H642" s="649"/>
      <c r="I642" s="649"/>
      <c r="J642" s="649"/>
      <c r="K642" s="649"/>
      <c r="L642" s="649"/>
      <c r="M642" s="649"/>
      <c r="N642" s="649"/>
      <c r="O642" s="649"/>
      <c r="P642" s="649"/>
      <c r="Q642" s="649"/>
      <c r="R642" s="649"/>
      <c r="S642" s="649"/>
      <c r="T642" s="649"/>
      <c r="U642" s="649"/>
      <c r="V642" s="649"/>
      <c r="W642" s="649"/>
      <c r="X642" s="649"/>
      <c r="Y642" s="649"/>
      <c r="Z642" s="649"/>
    </row>
    <row r="643" spans="1:26" ht="14.25" customHeight="1" x14ac:dyDescent="0.2">
      <c r="A643" s="648"/>
      <c r="B643" s="649"/>
      <c r="C643" s="649"/>
      <c r="D643" s="649"/>
      <c r="E643" s="649"/>
      <c r="F643" s="649"/>
      <c r="G643" s="649"/>
      <c r="H643" s="649"/>
      <c r="I643" s="649"/>
      <c r="J643" s="649"/>
      <c r="K643" s="649"/>
      <c r="L643" s="649"/>
      <c r="M643" s="649"/>
      <c r="N643" s="649"/>
      <c r="O643" s="649"/>
      <c r="P643" s="649"/>
      <c r="Q643" s="649"/>
      <c r="R643" s="649"/>
      <c r="S643" s="649"/>
      <c r="T643" s="649"/>
      <c r="U643" s="649"/>
      <c r="V643" s="649"/>
      <c r="W643" s="649"/>
      <c r="X643" s="649"/>
      <c r="Y643" s="649"/>
      <c r="Z643" s="649"/>
    </row>
    <row r="644" spans="1:26" ht="14.25" customHeight="1" x14ac:dyDescent="0.2">
      <c r="A644" s="648"/>
      <c r="B644" s="649"/>
      <c r="C644" s="649"/>
      <c r="D644" s="649"/>
      <c r="E644" s="649"/>
      <c r="F644" s="649"/>
      <c r="G644" s="649"/>
      <c r="H644" s="649"/>
      <c r="I644" s="649"/>
      <c r="J644" s="649"/>
      <c r="K644" s="649"/>
      <c r="L644" s="649"/>
      <c r="M644" s="649"/>
      <c r="N644" s="649"/>
      <c r="O644" s="649"/>
      <c r="P644" s="649"/>
      <c r="Q644" s="649"/>
      <c r="R644" s="649"/>
      <c r="S644" s="649"/>
      <c r="T644" s="649"/>
      <c r="U644" s="649"/>
      <c r="V644" s="649"/>
      <c r="W644" s="649"/>
      <c r="X644" s="649"/>
      <c r="Y644" s="649"/>
      <c r="Z644" s="649"/>
    </row>
    <row r="645" spans="1:26" ht="14.25" customHeight="1" x14ac:dyDescent="0.2">
      <c r="A645" s="648"/>
      <c r="B645" s="649"/>
      <c r="C645" s="649"/>
      <c r="D645" s="649"/>
      <c r="E645" s="649"/>
      <c r="F645" s="649"/>
      <c r="G645" s="649"/>
      <c r="H645" s="649"/>
      <c r="I645" s="649"/>
      <c r="J645" s="649"/>
      <c r="K645" s="649"/>
      <c r="L645" s="649"/>
      <c r="M645" s="649"/>
      <c r="N645" s="649"/>
      <c r="O645" s="649"/>
      <c r="P645" s="649"/>
      <c r="Q645" s="649"/>
      <c r="R645" s="649"/>
      <c r="S645" s="649"/>
      <c r="T645" s="649"/>
      <c r="U645" s="649"/>
      <c r="V645" s="649"/>
      <c r="W645" s="649"/>
      <c r="X645" s="649"/>
      <c r="Y645" s="649"/>
      <c r="Z645" s="649"/>
    </row>
    <row r="646" spans="1:26" ht="14.25" customHeight="1" x14ac:dyDescent="0.2">
      <c r="A646" s="648"/>
      <c r="B646" s="649"/>
      <c r="C646" s="649"/>
      <c r="D646" s="649"/>
      <c r="E646" s="649"/>
      <c r="F646" s="649"/>
      <c r="G646" s="649"/>
      <c r="H646" s="649"/>
      <c r="I646" s="649"/>
      <c r="J646" s="649"/>
      <c r="K646" s="649"/>
      <c r="L646" s="649"/>
      <c r="M646" s="649"/>
      <c r="N646" s="649"/>
      <c r="O646" s="649"/>
      <c r="P646" s="649"/>
      <c r="Q646" s="649"/>
      <c r="R646" s="649"/>
      <c r="S646" s="649"/>
      <c r="T646" s="649"/>
      <c r="U646" s="649"/>
      <c r="V646" s="649"/>
      <c r="W646" s="649"/>
      <c r="X646" s="649"/>
      <c r="Y646" s="649"/>
      <c r="Z646" s="649"/>
    </row>
    <row r="647" spans="1:26" ht="14.25" customHeight="1" x14ac:dyDescent="0.2">
      <c r="A647" s="648"/>
      <c r="B647" s="649"/>
      <c r="C647" s="649"/>
      <c r="D647" s="649"/>
      <c r="E647" s="649"/>
      <c r="F647" s="649"/>
      <c r="G647" s="649"/>
      <c r="H647" s="649"/>
      <c r="I647" s="649"/>
      <c r="J647" s="649"/>
      <c r="K647" s="649"/>
      <c r="L647" s="649"/>
      <c r="M647" s="649"/>
      <c r="N647" s="649"/>
      <c r="O647" s="649"/>
      <c r="P647" s="649"/>
      <c r="Q647" s="649"/>
      <c r="R647" s="649"/>
      <c r="S647" s="649"/>
      <c r="T647" s="649"/>
      <c r="U647" s="649"/>
      <c r="V647" s="649"/>
      <c r="W647" s="649"/>
      <c r="X647" s="649"/>
      <c r="Y647" s="649"/>
      <c r="Z647" s="649"/>
    </row>
    <row r="648" spans="1:26" ht="14.25" customHeight="1" x14ac:dyDescent="0.2">
      <c r="A648" s="648"/>
      <c r="B648" s="649"/>
      <c r="C648" s="649"/>
      <c r="D648" s="649"/>
      <c r="E648" s="649"/>
      <c r="F648" s="649"/>
      <c r="G648" s="649"/>
      <c r="H648" s="649"/>
      <c r="I648" s="649"/>
      <c r="J648" s="649"/>
      <c r="K648" s="649"/>
      <c r="L648" s="649"/>
      <c r="M648" s="649"/>
      <c r="N648" s="649"/>
      <c r="O648" s="649"/>
      <c r="P648" s="649"/>
      <c r="Q648" s="649"/>
      <c r="R648" s="649"/>
      <c r="S648" s="649"/>
      <c r="T648" s="649"/>
      <c r="U648" s="649"/>
      <c r="V648" s="649"/>
      <c r="W648" s="649"/>
      <c r="X648" s="649"/>
      <c r="Y648" s="649"/>
      <c r="Z648" s="649"/>
    </row>
    <row r="649" spans="1:26" ht="14.25" customHeight="1" x14ac:dyDescent="0.2">
      <c r="A649" s="648"/>
      <c r="B649" s="649"/>
      <c r="C649" s="649"/>
      <c r="D649" s="649"/>
      <c r="E649" s="649"/>
      <c r="F649" s="649"/>
      <c r="G649" s="649"/>
      <c r="H649" s="649"/>
      <c r="I649" s="649"/>
      <c r="J649" s="649"/>
      <c r="K649" s="649"/>
      <c r="L649" s="649"/>
      <c r="M649" s="649"/>
      <c r="N649" s="649"/>
      <c r="O649" s="649"/>
      <c r="P649" s="649"/>
      <c r="Q649" s="649"/>
      <c r="R649" s="649"/>
      <c r="S649" s="649"/>
      <c r="T649" s="649"/>
      <c r="U649" s="649"/>
      <c r="V649" s="649"/>
      <c r="W649" s="649"/>
      <c r="X649" s="649"/>
      <c r="Y649" s="649"/>
      <c r="Z649" s="649"/>
    </row>
    <row r="650" spans="1:26" ht="14.25" customHeight="1" x14ac:dyDescent="0.2">
      <c r="A650" s="648"/>
      <c r="B650" s="649"/>
      <c r="C650" s="649"/>
      <c r="D650" s="649"/>
      <c r="E650" s="649"/>
      <c r="F650" s="649"/>
      <c r="G650" s="649"/>
      <c r="H650" s="649"/>
      <c r="I650" s="649"/>
      <c r="J650" s="649"/>
      <c r="K650" s="649"/>
      <c r="L650" s="649"/>
      <c r="M650" s="649"/>
      <c r="N650" s="649"/>
      <c r="O650" s="649"/>
      <c r="P650" s="649"/>
      <c r="Q650" s="649"/>
      <c r="R650" s="649"/>
      <c r="S650" s="649"/>
      <c r="T650" s="649"/>
      <c r="U650" s="649"/>
      <c r="V650" s="649"/>
      <c r="W650" s="649"/>
      <c r="X650" s="649"/>
      <c r="Y650" s="649"/>
      <c r="Z650" s="649"/>
    </row>
    <row r="651" spans="1:26" ht="14.25" customHeight="1" x14ac:dyDescent="0.2">
      <c r="A651" s="648"/>
      <c r="B651" s="649"/>
      <c r="C651" s="649"/>
      <c r="D651" s="649"/>
      <c r="E651" s="649"/>
      <c r="F651" s="649"/>
      <c r="G651" s="649"/>
      <c r="H651" s="649"/>
      <c r="I651" s="649"/>
      <c r="J651" s="649"/>
      <c r="K651" s="649"/>
      <c r="L651" s="649"/>
      <c r="M651" s="649"/>
      <c r="N651" s="649"/>
      <c r="O651" s="649"/>
      <c r="P651" s="649"/>
      <c r="Q651" s="649"/>
      <c r="R651" s="649"/>
      <c r="S651" s="649"/>
      <c r="T651" s="649"/>
      <c r="U651" s="649"/>
      <c r="V651" s="649"/>
      <c r="W651" s="649"/>
      <c r="X651" s="649"/>
      <c r="Y651" s="649"/>
      <c r="Z651" s="649"/>
    </row>
    <row r="652" spans="1:26" ht="14.25" customHeight="1" x14ac:dyDescent="0.2">
      <c r="A652" s="648"/>
      <c r="B652" s="649"/>
      <c r="C652" s="649"/>
      <c r="D652" s="649"/>
      <c r="E652" s="649"/>
      <c r="F652" s="649"/>
      <c r="G652" s="649"/>
      <c r="H652" s="649"/>
      <c r="I652" s="649"/>
      <c r="J652" s="649"/>
      <c r="K652" s="649"/>
      <c r="L652" s="649"/>
      <c r="M652" s="649"/>
      <c r="N652" s="649"/>
      <c r="O652" s="649"/>
      <c r="P652" s="649"/>
      <c r="Q652" s="649"/>
      <c r="R652" s="649"/>
      <c r="S652" s="649"/>
      <c r="T652" s="649"/>
      <c r="U652" s="649"/>
      <c r="V652" s="649"/>
      <c r="W652" s="649"/>
      <c r="X652" s="649"/>
      <c r="Y652" s="649"/>
      <c r="Z652" s="649"/>
    </row>
    <row r="653" spans="1:26" ht="14.25" customHeight="1" x14ac:dyDescent="0.2">
      <c r="A653" s="648"/>
      <c r="B653" s="649"/>
      <c r="C653" s="649"/>
      <c r="D653" s="649"/>
      <c r="E653" s="649"/>
      <c r="F653" s="649"/>
      <c r="G653" s="649"/>
      <c r="H653" s="649"/>
      <c r="I653" s="649"/>
      <c r="J653" s="649"/>
      <c r="K653" s="649"/>
      <c r="L653" s="649"/>
      <c r="M653" s="649"/>
      <c r="N653" s="649"/>
      <c r="O653" s="649"/>
      <c r="P653" s="649"/>
      <c r="Q653" s="649"/>
      <c r="R653" s="649"/>
      <c r="S653" s="649"/>
      <c r="T653" s="649"/>
      <c r="U653" s="649"/>
      <c r="V653" s="649"/>
      <c r="W653" s="649"/>
      <c r="X653" s="649"/>
      <c r="Y653" s="649"/>
      <c r="Z653" s="649"/>
    </row>
    <row r="654" spans="1:26" ht="14.25" customHeight="1" x14ac:dyDescent="0.2">
      <c r="A654" s="648"/>
      <c r="B654" s="649"/>
      <c r="C654" s="649"/>
      <c r="D654" s="649"/>
      <c r="E654" s="649"/>
      <c r="F654" s="649"/>
      <c r="G654" s="649"/>
      <c r="H654" s="649"/>
      <c r="I654" s="649"/>
      <c r="J654" s="649"/>
      <c r="K654" s="649"/>
      <c r="L654" s="649"/>
      <c r="M654" s="649"/>
      <c r="N654" s="649"/>
      <c r="O654" s="649"/>
      <c r="P654" s="649"/>
      <c r="Q654" s="649"/>
      <c r="R654" s="649"/>
      <c r="S654" s="649"/>
      <c r="T654" s="649"/>
      <c r="U654" s="649"/>
      <c r="V654" s="649"/>
      <c r="W654" s="649"/>
      <c r="X654" s="649"/>
      <c r="Y654" s="649"/>
      <c r="Z654" s="649"/>
    </row>
    <row r="655" spans="1:26" ht="14.25" customHeight="1" x14ac:dyDescent="0.2">
      <c r="A655" s="648"/>
      <c r="B655" s="649"/>
      <c r="C655" s="649"/>
      <c r="D655" s="649"/>
      <c r="E655" s="649"/>
      <c r="F655" s="649"/>
      <c r="G655" s="649"/>
      <c r="H655" s="649"/>
      <c r="I655" s="649"/>
      <c r="J655" s="649"/>
      <c r="K655" s="649"/>
      <c r="L655" s="649"/>
      <c r="M655" s="649"/>
      <c r="N655" s="649"/>
      <c r="O655" s="649"/>
      <c r="P655" s="649"/>
      <c r="Q655" s="649"/>
      <c r="R655" s="649"/>
      <c r="S655" s="649"/>
      <c r="T655" s="649"/>
      <c r="U655" s="649"/>
      <c r="V655" s="649"/>
      <c r="W655" s="649"/>
      <c r="X655" s="649"/>
      <c r="Y655" s="649"/>
      <c r="Z655" s="649"/>
    </row>
    <row r="656" spans="1:26" ht="14.25" customHeight="1" x14ac:dyDescent="0.2">
      <c r="A656" s="648"/>
      <c r="B656" s="649"/>
      <c r="C656" s="649"/>
      <c r="D656" s="649"/>
      <c r="E656" s="649"/>
      <c r="F656" s="649"/>
      <c r="G656" s="649"/>
      <c r="H656" s="649"/>
      <c r="I656" s="649"/>
      <c r="J656" s="649"/>
      <c r="K656" s="649"/>
      <c r="L656" s="649"/>
      <c r="M656" s="649"/>
      <c r="N656" s="649"/>
      <c r="O656" s="649"/>
      <c r="P656" s="649"/>
      <c r="Q656" s="649"/>
      <c r="R656" s="649"/>
      <c r="S656" s="649"/>
      <c r="T656" s="649"/>
      <c r="U656" s="649"/>
      <c r="V656" s="649"/>
      <c r="W656" s="649"/>
      <c r="X656" s="649"/>
      <c r="Y656" s="649"/>
      <c r="Z656" s="649"/>
    </row>
    <row r="657" spans="1:26" ht="14.25" customHeight="1" x14ac:dyDescent="0.2">
      <c r="A657" s="648"/>
      <c r="B657" s="649"/>
      <c r="C657" s="649"/>
      <c r="D657" s="649"/>
      <c r="E657" s="649"/>
      <c r="F657" s="649"/>
      <c r="G657" s="649"/>
      <c r="H657" s="649"/>
      <c r="I657" s="649"/>
      <c r="J657" s="649"/>
      <c r="K657" s="649"/>
      <c r="L657" s="649"/>
      <c r="M657" s="649"/>
      <c r="N657" s="649"/>
      <c r="O657" s="649"/>
      <c r="P657" s="649"/>
      <c r="Q657" s="649"/>
      <c r="R657" s="649"/>
      <c r="S657" s="649"/>
      <c r="T657" s="649"/>
      <c r="U657" s="649"/>
      <c r="V657" s="649"/>
      <c r="W657" s="649"/>
      <c r="X657" s="649"/>
      <c r="Y657" s="649"/>
      <c r="Z657" s="649"/>
    </row>
    <row r="658" spans="1:26" ht="14.25" customHeight="1" x14ac:dyDescent="0.2">
      <c r="A658" s="648"/>
      <c r="B658" s="649"/>
      <c r="C658" s="649"/>
      <c r="D658" s="649"/>
      <c r="E658" s="649"/>
      <c r="F658" s="649"/>
      <c r="G658" s="649"/>
      <c r="H658" s="649"/>
      <c r="I658" s="649"/>
      <c r="J658" s="649"/>
      <c r="K658" s="649"/>
      <c r="L658" s="649"/>
      <c r="M658" s="649"/>
      <c r="N658" s="649"/>
      <c r="O658" s="649"/>
      <c r="P658" s="649"/>
      <c r="Q658" s="649"/>
      <c r="R658" s="649"/>
      <c r="S658" s="649"/>
      <c r="T658" s="649"/>
      <c r="U658" s="649"/>
      <c r="V658" s="649"/>
      <c r="W658" s="649"/>
      <c r="X658" s="649"/>
      <c r="Y658" s="649"/>
      <c r="Z658" s="649"/>
    </row>
    <row r="659" spans="1:26" ht="14.25" customHeight="1" x14ac:dyDescent="0.2">
      <c r="A659" s="648"/>
      <c r="B659" s="649"/>
      <c r="C659" s="649"/>
      <c r="D659" s="649"/>
      <c r="E659" s="649"/>
      <c r="F659" s="649"/>
      <c r="G659" s="649"/>
      <c r="H659" s="649"/>
      <c r="I659" s="649"/>
      <c r="J659" s="649"/>
      <c r="K659" s="649"/>
      <c r="L659" s="649"/>
      <c r="M659" s="649"/>
      <c r="N659" s="649"/>
      <c r="O659" s="649"/>
      <c r="P659" s="649"/>
      <c r="Q659" s="649"/>
      <c r="R659" s="649"/>
      <c r="S659" s="649"/>
      <c r="T659" s="649"/>
      <c r="U659" s="649"/>
      <c r="V659" s="649"/>
      <c r="W659" s="649"/>
      <c r="X659" s="649"/>
      <c r="Y659" s="649"/>
      <c r="Z659" s="649"/>
    </row>
    <row r="660" spans="1:26" ht="14.25" customHeight="1" x14ac:dyDescent="0.2">
      <c r="A660" s="648"/>
      <c r="B660" s="649"/>
      <c r="C660" s="649"/>
      <c r="D660" s="649"/>
      <c r="E660" s="649"/>
      <c r="F660" s="649"/>
      <c r="G660" s="649"/>
      <c r="H660" s="649"/>
      <c r="I660" s="649"/>
      <c r="J660" s="649"/>
      <c r="K660" s="649"/>
      <c r="L660" s="649"/>
      <c r="M660" s="649"/>
      <c r="N660" s="649"/>
      <c r="O660" s="649"/>
      <c r="P660" s="649"/>
      <c r="Q660" s="649"/>
      <c r="R660" s="649"/>
      <c r="S660" s="649"/>
      <c r="T660" s="649"/>
      <c r="U660" s="649"/>
      <c r="V660" s="649"/>
      <c r="W660" s="649"/>
      <c r="X660" s="649"/>
      <c r="Y660" s="649"/>
      <c r="Z660" s="649"/>
    </row>
    <row r="661" spans="1:26" ht="14.25" customHeight="1" x14ac:dyDescent="0.2">
      <c r="A661" s="648"/>
      <c r="B661" s="649"/>
      <c r="C661" s="649"/>
      <c r="D661" s="649"/>
      <c r="E661" s="649"/>
      <c r="F661" s="649"/>
      <c r="G661" s="649"/>
      <c r="H661" s="649"/>
      <c r="I661" s="649"/>
      <c r="J661" s="649"/>
      <c r="K661" s="649"/>
      <c r="L661" s="649"/>
      <c r="M661" s="649"/>
      <c r="N661" s="649"/>
      <c r="O661" s="649"/>
      <c r="P661" s="649"/>
      <c r="Q661" s="649"/>
      <c r="R661" s="649"/>
      <c r="S661" s="649"/>
      <c r="T661" s="649"/>
      <c r="U661" s="649"/>
      <c r="V661" s="649"/>
      <c r="W661" s="649"/>
      <c r="X661" s="649"/>
      <c r="Y661" s="649"/>
      <c r="Z661" s="649"/>
    </row>
    <row r="662" spans="1:26" ht="14.25" customHeight="1" x14ac:dyDescent="0.2">
      <c r="A662" s="648"/>
      <c r="B662" s="649"/>
      <c r="C662" s="649"/>
      <c r="D662" s="649"/>
      <c r="E662" s="649"/>
      <c r="F662" s="649"/>
      <c r="G662" s="649"/>
      <c r="H662" s="649"/>
      <c r="I662" s="649"/>
      <c r="J662" s="649"/>
      <c r="K662" s="649"/>
      <c r="L662" s="649"/>
      <c r="M662" s="649"/>
      <c r="N662" s="649"/>
      <c r="O662" s="649"/>
      <c r="P662" s="649"/>
      <c r="Q662" s="649"/>
      <c r="R662" s="649"/>
      <c r="S662" s="649"/>
      <c r="T662" s="649"/>
      <c r="U662" s="649"/>
      <c r="V662" s="649"/>
      <c r="W662" s="649"/>
      <c r="X662" s="649"/>
      <c r="Y662" s="649"/>
      <c r="Z662" s="649"/>
    </row>
    <row r="663" spans="1:26" ht="14.25" customHeight="1" x14ac:dyDescent="0.2">
      <c r="A663" s="648"/>
      <c r="B663" s="649"/>
      <c r="C663" s="649"/>
      <c r="D663" s="649"/>
      <c r="E663" s="649"/>
      <c r="F663" s="649"/>
      <c r="G663" s="649"/>
      <c r="H663" s="649"/>
      <c r="I663" s="649"/>
      <c r="J663" s="649"/>
      <c r="K663" s="649"/>
      <c r="L663" s="649"/>
      <c r="M663" s="649"/>
      <c r="N663" s="649"/>
      <c r="O663" s="649"/>
      <c r="P663" s="649"/>
      <c r="Q663" s="649"/>
      <c r="R663" s="649"/>
      <c r="S663" s="649"/>
      <c r="T663" s="649"/>
      <c r="U663" s="649"/>
      <c r="V663" s="649"/>
      <c r="W663" s="649"/>
      <c r="X663" s="649"/>
      <c r="Y663" s="649"/>
      <c r="Z663" s="649"/>
    </row>
    <row r="664" spans="1:26" ht="14.25" customHeight="1" x14ac:dyDescent="0.2">
      <c r="A664" s="648"/>
      <c r="B664" s="649"/>
      <c r="C664" s="649"/>
      <c r="D664" s="649"/>
      <c r="E664" s="649"/>
      <c r="F664" s="649"/>
      <c r="G664" s="649"/>
      <c r="H664" s="649"/>
      <c r="I664" s="649"/>
      <c r="J664" s="649"/>
      <c r="K664" s="649"/>
      <c r="L664" s="649"/>
      <c r="M664" s="649"/>
      <c r="N664" s="649"/>
      <c r="O664" s="649"/>
      <c r="P664" s="649"/>
      <c r="Q664" s="649"/>
      <c r="R664" s="649"/>
      <c r="S664" s="649"/>
      <c r="T664" s="649"/>
      <c r="U664" s="649"/>
      <c r="V664" s="649"/>
      <c r="W664" s="649"/>
      <c r="X664" s="649"/>
      <c r="Y664" s="649"/>
      <c r="Z664" s="649"/>
    </row>
    <row r="665" spans="1:26" ht="14.25" customHeight="1" x14ac:dyDescent="0.2">
      <c r="A665" s="648"/>
      <c r="B665" s="649"/>
      <c r="C665" s="649"/>
      <c r="D665" s="649"/>
      <c r="E665" s="649"/>
      <c r="F665" s="649"/>
      <c r="G665" s="649"/>
      <c r="H665" s="649"/>
      <c r="I665" s="649"/>
      <c r="J665" s="649"/>
      <c r="K665" s="649"/>
      <c r="L665" s="649"/>
      <c r="M665" s="649"/>
      <c r="N665" s="649"/>
      <c r="O665" s="649"/>
      <c r="P665" s="649"/>
      <c r="Q665" s="649"/>
      <c r="R665" s="649"/>
      <c r="S665" s="649"/>
      <c r="T665" s="649"/>
      <c r="U665" s="649"/>
      <c r="V665" s="649"/>
      <c r="W665" s="649"/>
      <c r="X665" s="649"/>
      <c r="Y665" s="649"/>
      <c r="Z665" s="649"/>
    </row>
    <row r="666" spans="1:26" ht="14.25" customHeight="1" x14ac:dyDescent="0.2">
      <c r="A666" s="648"/>
      <c r="B666" s="649"/>
      <c r="C666" s="649"/>
      <c r="D666" s="649"/>
      <c r="E666" s="649"/>
      <c r="F666" s="649"/>
      <c r="G666" s="649"/>
      <c r="H666" s="649"/>
      <c r="I666" s="649"/>
      <c r="J666" s="649"/>
      <c r="K666" s="649"/>
      <c r="L666" s="649"/>
      <c r="M666" s="649"/>
      <c r="N666" s="649"/>
      <c r="O666" s="649"/>
      <c r="P666" s="649"/>
      <c r="Q666" s="649"/>
      <c r="R666" s="649"/>
      <c r="S666" s="649"/>
      <c r="T666" s="649"/>
      <c r="U666" s="649"/>
      <c r="V666" s="649"/>
      <c r="W666" s="649"/>
      <c r="X666" s="649"/>
      <c r="Y666" s="649"/>
      <c r="Z666" s="649"/>
    </row>
    <row r="667" spans="1:26" ht="14.25" customHeight="1" x14ac:dyDescent="0.2">
      <c r="A667" s="648"/>
      <c r="B667" s="649"/>
      <c r="C667" s="649"/>
      <c r="D667" s="649"/>
      <c r="E667" s="649"/>
      <c r="F667" s="649"/>
      <c r="G667" s="649"/>
      <c r="H667" s="649"/>
      <c r="I667" s="649"/>
      <c r="J667" s="649"/>
      <c r="K667" s="649"/>
      <c r="L667" s="649"/>
      <c r="M667" s="649"/>
      <c r="N667" s="649"/>
      <c r="O667" s="649"/>
      <c r="P667" s="649"/>
      <c r="Q667" s="649"/>
      <c r="R667" s="649"/>
      <c r="S667" s="649"/>
      <c r="T667" s="649"/>
      <c r="U667" s="649"/>
      <c r="V667" s="649"/>
      <c r="W667" s="649"/>
      <c r="X667" s="649"/>
      <c r="Y667" s="649"/>
      <c r="Z667" s="649"/>
    </row>
    <row r="668" spans="1:26" ht="14.25" customHeight="1" x14ac:dyDescent="0.2">
      <c r="A668" s="648"/>
      <c r="B668" s="649"/>
      <c r="C668" s="649"/>
      <c r="D668" s="649"/>
      <c r="E668" s="649"/>
      <c r="F668" s="649"/>
      <c r="G668" s="649"/>
      <c r="H668" s="649"/>
      <c r="I668" s="649"/>
      <c r="J668" s="649"/>
      <c r="K668" s="649"/>
      <c r="L668" s="649"/>
      <c r="M668" s="649"/>
      <c r="N668" s="649"/>
      <c r="O668" s="649"/>
      <c r="P668" s="649"/>
      <c r="Q668" s="649"/>
      <c r="R668" s="649"/>
      <c r="S668" s="649"/>
      <c r="T668" s="649"/>
      <c r="U668" s="649"/>
      <c r="V668" s="649"/>
      <c r="W668" s="649"/>
      <c r="X668" s="649"/>
      <c r="Y668" s="649"/>
      <c r="Z668" s="649"/>
    </row>
    <row r="669" spans="1:26" ht="14.25" customHeight="1" x14ac:dyDescent="0.2">
      <c r="A669" s="648"/>
      <c r="B669" s="649"/>
      <c r="C669" s="649"/>
      <c r="D669" s="649"/>
      <c r="E669" s="649"/>
      <c r="F669" s="649"/>
      <c r="G669" s="649"/>
      <c r="H669" s="649"/>
      <c r="I669" s="649"/>
      <c r="J669" s="649"/>
      <c r="K669" s="649"/>
      <c r="L669" s="649"/>
      <c r="M669" s="649"/>
      <c r="N669" s="649"/>
      <c r="O669" s="649"/>
      <c r="P669" s="649"/>
      <c r="Q669" s="649"/>
      <c r="R669" s="649"/>
      <c r="S669" s="649"/>
      <c r="T669" s="649"/>
      <c r="U669" s="649"/>
      <c r="V669" s="649"/>
      <c r="W669" s="649"/>
      <c r="X669" s="649"/>
      <c r="Y669" s="649"/>
      <c r="Z669" s="649"/>
    </row>
    <row r="670" spans="1:26" ht="14.25" customHeight="1" x14ac:dyDescent="0.2">
      <c r="A670" s="648"/>
      <c r="B670" s="649"/>
      <c r="C670" s="649"/>
      <c r="D670" s="649"/>
      <c r="E670" s="649"/>
      <c r="F670" s="649"/>
      <c r="G670" s="649"/>
      <c r="H670" s="649"/>
      <c r="I670" s="649"/>
      <c r="J670" s="649"/>
      <c r="K670" s="649"/>
      <c r="L670" s="649"/>
      <c r="M670" s="649"/>
      <c r="N670" s="649"/>
      <c r="O670" s="649"/>
      <c r="P670" s="649"/>
      <c r="Q670" s="649"/>
      <c r="R670" s="649"/>
      <c r="S670" s="649"/>
      <c r="T670" s="649"/>
      <c r="U670" s="649"/>
      <c r="V670" s="649"/>
      <c r="W670" s="649"/>
      <c r="X670" s="649"/>
      <c r="Y670" s="649"/>
      <c r="Z670" s="649"/>
    </row>
    <row r="671" spans="1:26" ht="14.25" customHeight="1" x14ac:dyDescent="0.2">
      <c r="A671" s="648"/>
      <c r="B671" s="649"/>
      <c r="C671" s="649"/>
      <c r="D671" s="649"/>
      <c r="E671" s="649"/>
      <c r="F671" s="649"/>
      <c r="G671" s="649"/>
      <c r="H671" s="649"/>
      <c r="I671" s="649"/>
      <c r="J671" s="649"/>
      <c r="K671" s="649"/>
      <c r="L671" s="649"/>
      <c r="M671" s="649"/>
      <c r="N671" s="649"/>
      <c r="O671" s="649"/>
      <c r="P671" s="649"/>
      <c r="Q671" s="649"/>
      <c r="R671" s="649"/>
      <c r="S671" s="649"/>
      <c r="T671" s="649"/>
      <c r="U671" s="649"/>
      <c r="V671" s="649"/>
      <c r="W671" s="649"/>
      <c r="X671" s="649"/>
      <c r="Y671" s="649"/>
      <c r="Z671" s="649"/>
    </row>
    <row r="672" spans="1:26" ht="14.25" customHeight="1" x14ac:dyDescent="0.2">
      <c r="A672" s="648"/>
      <c r="B672" s="649"/>
      <c r="C672" s="649"/>
      <c r="D672" s="649"/>
      <c r="E672" s="649"/>
      <c r="F672" s="649"/>
      <c r="G672" s="649"/>
      <c r="H672" s="649"/>
      <c r="I672" s="649"/>
      <c r="J672" s="649"/>
      <c r="K672" s="649"/>
      <c r="L672" s="649"/>
      <c r="M672" s="649"/>
      <c r="N672" s="649"/>
      <c r="O672" s="649"/>
      <c r="P672" s="649"/>
      <c r="Q672" s="649"/>
      <c r="R672" s="649"/>
      <c r="S672" s="649"/>
      <c r="T672" s="649"/>
      <c r="U672" s="649"/>
      <c r="V672" s="649"/>
      <c r="W672" s="649"/>
      <c r="X672" s="649"/>
      <c r="Y672" s="649"/>
      <c r="Z672" s="649"/>
    </row>
    <row r="673" spans="1:26" ht="14.25" customHeight="1" x14ac:dyDescent="0.2">
      <c r="A673" s="648"/>
      <c r="B673" s="649"/>
      <c r="C673" s="649"/>
      <c r="D673" s="649"/>
      <c r="E673" s="649"/>
      <c r="F673" s="649"/>
      <c r="G673" s="649"/>
      <c r="H673" s="649"/>
      <c r="I673" s="649"/>
      <c r="J673" s="649"/>
      <c r="K673" s="649"/>
      <c r="L673" s="649"/>
      <c r="M673" s="649"/>
      <c r="N673" s="649"/>
      <c r="O673" s="649"/>
      <c r="P673" s="649"/>
      <c r="Q673" s="649"/>
      <c r="R673" s="649"/>
      <c r="S673" s="649"/>
      <c r="T673" s="649"/>
      <c r="U673" s="649"/>
      <c r="V673" s="649"/>
      <c r="W673" s="649"/>
      <c r="X673" s="649"/>
      <c r="Y673" s="649"/>
      <c r="Z673" s="649"/>
    </row>
    <row r="674" spans="1:26" ht="14.25" customHeight="1" x14ac:dyDescent="0.2">
      <c r="A674" s="648"/>
      <c r="B674" s="649"/>
      <c r="C674" s="649"/>
      <c r="D674" s="649"/>
      <c r="E674" s="649"/>
      <c r="F674" s="649"/>
      <c r="G674" s="649"/>
      <c r="H674" s="649"/>
      <c r="I674" s="649"/>
      <c r="J674" s="649"/>
      <c r="K674" s="649"/>
      <c r="L674" s="649"/>
      <c r="M674" s="649"/>
      <c r="N674" s="649"/>
      <c r="O674" s="649"/>
      <c r="P674" s="649"/>
      <c r="Q674" s="649"/>
      <c r="R674" s="649"/>
      <c r="S674" s="649"/>
      <c r="T674" s="649"/>
      <c r="U674" s="649"/>
      <c r="V674" s="649"/>
      <c r="W674" s="649"/>
      <c r="X674" s="649"/>
      <c r="Y674" s="649"/>
      <c r="Z674" s="649"/>
    </row>
    <row r="675" spans="1:26" ht="14.25" customHeight="1" x14ac:dyDescent="0.2">
      <c r="A675" s="648"/>
      <c r="B675" s="649"/>
      <c r="C675" s="649"/>
      <c r="D675" s="649"/>
      <c r="E675" s="649"/>
      <c r="F675" s="649"/>
      <c r="G675" s="649"/>
      <c r="H675" s="649"/>
      <c r="I675" s="649"/>
      <c r="J675" s="649"/>
      <c r="K675" s="649"/>
      <c r="L675" s="649"/>
      <c r="M675" s="649"/>
      <c r="N675" s="649"/>
      <c r="O675" s="649"/>
      <c r="P675" s="649"/>
      <c r="Q675" s="649"/>
      <c r="R675" s="649"/>
      <c r="S675" s="649"/>
      <c r="T675" s="649"/>
      <c r="U675" s="649"/>
      <c r="V675" s="649"/>
      <c r="W675" s="649"/>
      <c r="X675" s="649"/>
      <c r="Y675" s="649"/>
      <c r="Z675" s="649"/>
    </row>
    <row r="676" spans="1:26" ht="14.25" customHeight="1" x14ac:dyDescent="0.2">
      <c r="A676" s="648"/>
      <c r="B676" s="649"/>
      <c r="C676" s="649"/>
      <c r="D676" s="649"/>
      <c r="E676" s="649"/>
      <c r="F676" s="649"/>
      <c r="G676" s="649"/>
      <c r="H676" s="649"/>
      <c r="I676" s="649"/>
      <c r="J676" s="649"/>
      <c r="K676" s="649"/>
      <c r="L676" s="649"/>
      <c r="M676" s="649"/>
      <c r="N676" s="649"/>
      <c r="O676" s="649"/>
      <c r="P676" s="649"/>
      <c r="Q676" s="649"/>
      <c r="R676" s="649"/>
      <c r="S676" s="649"/>
      <c r="T676" s="649"/>
      <c r="U676" s="649"/>
      <c r="V676" s="649"/>
      <c r="W676" s="649"/>
      <c r="X676" s="649"/>
      <c r="Y676" s="649"/>
      <c r="Z676" s="649"/>
    </row>
    <row r="677" spans="1:26" ht="14.25" customHeight="1" x14ac:dyDescent="0.2">
      <c r="A677" s="648"/>
      <c r="B677" s="649"/>
      <c r="C677" s="649"/>
      <c r="D677" s="649"/>
      <c r="E677" s="649"/>
      <c r="F677" s="649"/>
      <c r="G677" s="649"/>
      <c r="H677" s="649"/>
      <c r="I677" s="649"/>
      <c r="J677" s="649"/>
      <c r="K677" s="649"/>
      <c r="L677" s="649"/>
      <c r="M677" s="649"/>
      <c r="N677" s="649"/>
      <c r="O677" s="649"/>
      <c r="P677" s="649"/>
      <c r="Q677" s="649"/>
      <c r="R677" s="649"/>
      <c r="S677" s="649"/>
      <c r="T677" s="649"/>
      <c r="U677" s="649"/>
      <c r="V677" s="649"/>
      <c r="W677" s="649"/>
      <c r="X677" s="649"/>
      <c r="Y677" s="649"/>
      <c r="Z677" s="649"/>
    </row>
    <row r="678" spans="1:26" ht="14.25" customHeight="1" x14ac:dyDescent="0.2">
      <c r="A678" s="648"/>
      <c r="B678" s="649"/>
      <c r="C678" s="649"/>
      <c r="D678" s="649"/>
      <c r="E678" s="649"/>
      <c r="F678" s="649"/>
      <c r="G678" s="649"/>
      <c r="H678" s="649"/>
      <c r="I678" s="649"/>
      <c r="J678" s="649"/>
      <c r="K678" s="649"/>
      <c r="L678" s="649"/>
      <c r="M678" s="649"/>
      <c r="N678" s="649"/>
      <c r="O678" s="649"/>
      <c r="P678" s="649"/>
      <c r="Q678" s="649"/>
      <c r="R678" s="649"/>
      <c r="S678" s="649"/>
      <c r="T678" s="649"/>
      <c r="U678" s="649"/>
      <c r="V678" s="649"/>
      <c r="W678" s="649"/>
      <c r="X678" s="649"/>
      <c r="Y678" s="649"/>
      <c r="Z678" s="649"/>
    </row>
    <row r="679" spans="1:26" ht="14.25" customHeight="1" x14ac:dyDescent="0.2">
      <c r="A679" s="648"/>
      <c r="B679" s="649"/>
      <c r="C679" s="649"/>
      <c r="D679" s="649"/>
      <c r="E679" s="649"/>
      <c r="F679" s="649"/>
      <c r="G679" s="649"/>
      <c r="H679" s="649"/>
      <c r="I679" s="649"/>
      <c r="J679" s="649"/>
      <c r="K679" s="649"/>
      <c r="L679" s="649"/>
      <c r="M679" s="649"/>
      <c r="N679" s="649"/>
      <c r="O679" s="649"/>
      <c r="P679" s="649"/>
      <c r="Q679" s="649"/>
      <c r="R679" s="649"/>
      <c r="S679" s="649"/>
      <c r="T679" s="649"/>
      <c r="U679" s="649"/>
      <c r="V679" s="649"/>
      <c r="W679" s="649"/>
      <c r="X679" s="649"/>
      <c r="Y679" s="649"/>
      <c r="Z679" s="649"/>
    </row>
    <row r="680" spans="1:26" ht="14.25" customHeight="1" x14ac:dyDescent="0.2">
      <c r="A680" s="648"/>
      <c r="B680" s="649"/>
      <c r="C680" s="649"/>
      <c r="D680" s="649"/>
      <c r="E680" s="649"/>
      <c r="F680" s="649"/>
      <c r="G680" s="649"/>
      <c r="H680" s="649"/>
      <c r="I680" s="649"/>
      <c r="J680" s="649"/>
      <c r="K680" s="649"/>
      <c r="L680" s="649"/>
      <c r="M680" s="649"/>
      <c r="N680" s="649"/>
      <c r="O680" s="649"/>
      <c r="P680" s="649"/>
      <c r="Q680" s="649"/>
      <c r="R680" s="649"/>
      <c r="S680" s="649"/>
      <c r="T680" s="649"/>
      <c r="U680" s="649"/>
      <c r="V680" s="649"/>
      <c r="W680" s="649"/>
      <c r="X680" s="649"/>
      <c r="Y680" s="649"/>
      <c r="Z680" s="649"/>
    </row>
    <row r="681" spans="1:26" ht="14.25" customHeight="1" x14ac:dyDescent="0.2">
      <c r="A681" s="648"/>
      <c r="B681" s="649"/>
      <c r="C681" s="649"/>
      <c r="D681" s="649"/>
      <c r="E681" s="649"/>
      <c r="F681" s="649"/>
      <c r="G681" s="649"/>
      <c r="H681" s="649"/>
      <c r="I681" s="649"/>
      <c r="J681" s="649"/>
      <c r="K681" s="649"/>
      <c r="L681" s="649"/>
      <c r="M681" s="649"/>
      <c r="N681" s="649"/>
      <c r="O681" s="649"/>
      <c r="P681" s="649"/>
      <c r="Q681" s="649"/>
      <c r="R681" s="649"/>
      <c r="S681" s="649"/>
      <c r="T681" s="649"/>
      <c r="U681" s="649"/>
      <c r="V681" s="649"/>
      <c r="W681" s="649"/>
      <c r="X681" s="649"/>
      <c r="Y681" s="649"/>
      <c r="Z681" s="649"/>
    </row>
    <row r="682" spans="1:26" ht="14.25" customHeight="1" x14ac:dyDescent="0.2">
      <c r="A682" s="648"/>
      <c r="B682" s="649"/>
      <c r="C682" s="649"/>
      <c r="D682" s="649"/>
      <c r="E682" s="649"/>
      <c r="F682" s="649"/>
      <c r="G682" s="649"/>
      <c r="H682" s="649"/>
      <c r="I682" s="649"/>
      <c r="J682" s="649"/>
      <c r="K682" s="649"/>
      <c r="L682" s="649"/>
      <c r="M682" s="649"/>
      <c r="N682" s="649"/>
      <c r="O682" s="649"/>
      <c r="P682" s="649"/>
      <c r="Q682" s="649"/>
      <c r="R682" s="649"/>
      <c r="S682" s="649"/>
      <c r="T682" s="649"/>
      <c r="U682" s="649"/>
      <c r="V682" s="649"/>
      <c r="W682" s="649"/>
      <c r="X682" s="649"/>
      <c r="Y682" s="649"/>
      <c r="Z682" s="649"/>
    </row>
    <row r="683" spans="1:26" ht="14.25" customHeight="1" x14ac:dyDescent="0.2">
      <c r="A683" s="648"/>
      <c r="B683" s="649"/>
      <c r="C683" s="649"/>
      <c r="D683" s="649"/>
      <c r="E683" s="649"/>
      <c r="F683" s="649"/>
      <c r="G683" s="649"/>
      <c r="H683" s="649"/>
      <c r="I683" s="649"/>
      <c r="J683" s="649"/>
      <c r="K683" s="649"/>
      <c r="L683" s="649"/>
      <c r="M683" s="649"/>
      <c r="N683" s="649"/>
      <c r="O683" s="649"/>
      <c r="P683" s="649"/>
      <c r="Q683" s="649"/>
      <c r="R683" s="649"/>
      <c r="S683" s="649"/>
      <c r="T683" s="649"/>
      <c r="U683" s="649"/>
      <c r="V683" s="649"/>
      <c r="W683" s="649"/>
      <c r="X683" s="649"/>
      <c r="Y683" s="649"/>
      <c r="Z683" s="649"/>
    </row>
    <row r="684" spans="1:26" ht="14.25" customHeight="1" x14ac:dyDescent="0.2">
      <c r="A684" s="648"/>
      <c r="B684" s="649"/>
      <c r="C684" s="649"/>
      <c r="D684" s="649"/>
      <c r="E684" s="649"/>
      <c r="F684" s="649"/>
      <c r="G684" s="649"/>
      <c r="H684" s="649"/>
      <c r="I684" s="649"/>
      <c r="J684" s="649"/>
      <c r="K684" s="649"/>
      <c r="L684" s="649"/>
      <c r="M684" s="649"/>
      <c r="N684" s="649"/>
      <c r="O684" s="649"/>
      <c r="P684" s="649"/>
      <c r="Q684" s="649"/>
      <c r="R684" s="649"/>
      <c r="S684" s="649"/>
      <c r="T684" s="649"/>
      <c r="U684" s="649"/>
      <c r="V684" s="649"/>
      <c r="W684" s="649"/>
      <c r="X684" s="649"/>
      <c r="Y684" s="649"/>
      <c r="Z684" s="649"/>
    </row>
    <row r="685" spans="1:26" ht="14.25" customHeight="1" x14ac:dyDescent="0.2">
      <c r="A685" s="648"/>
      <c r="B685" s="649"/>
      <c r="C685" s="649"/>
      <c r="D685" s="649"/>
      <c r="E685" s="649"/>
      <c r="F685" s="649"/>
      <c r="G685" s="649"/>
      <c r="H685" s="649"/>
      <c r="I685" s="649"/>
      <c r="J685" s="649"/>
      <c r="K685" s="649"/>
      <c r="L685" s="649"/>
      <c r="M685" s="649"/>
      <c r="N685" s="649"/>
      <c r="O685" s="649"/>
      <c r="P685" s="649"/>
      <c r="Q685" s="649"/>
      <c r="R685" s="649"/>
      <c r="S685" s="649"/>
      <c r="T685" s="649"/>
      <c r="U685" s="649"/>
      <c r="V685" s="649"/>
      <c r="W685" s="649"/>
      <c r="X685" s="649"/>
      <c r="Y685" s="649"/>
      <c r="Z685" s="649"/>
    </row>
    <row r="686" spans="1:26" ht="14.25" customHeight="1" x14ac:dyDescent="0.2">
      <c r="A686" s="648"/>
      <c r="B686" s="649"/>
      <c r="C686" s="649"/>
      <c r="D686" s="649"/>
      <c r="E686" s="649"/>
      <c r="F686" s="649"/>
      <c r="G686" s="649"/>
      <c r="H686" s="649"/>
      <c r="I686" s="649"/>
      <c r="J686" s="649"/>
      <c r="K686" s="649"/>
      <c r="L686" s="649"/>
      <c r="M686" s="649"/>
      <c r="N686" s="649"/>
      <c r="O686" s="649"/>
      <c r="P686" s="649"/>
      <c r="Q686" s="649"/>
      <c r="R686" s="649"/>
      <c r="S686" s="649"/>
      <c r="T686" s="649"/>
      <c r="U686" s="649"/>
      <c r="V686" s="649"/>
      <c r="W686" s="649"/>
      <c r="X686" s="649"/>
      <c r="Y686" s="649"/>
      <c r="Z686" s="649"/>
    </row>
    <row r="687" spans="1:26" ht="14.25" customHeight="1" x14ac:dyDescent="0.2">
      <c r="A687" s="648"/>
      <c r="B687" s="649"/>
      <c r="C687" s="649"/>
      <c r="D687" s="649"/>
      <c r="E687" s="649"/>
      <c r="F687" s="649"/>
      <c r="G687" s="649"/>
      <c r="H687" s="649"/>
      <c r="I687" s="649"/>
      <c r="J687" s="649"/>
      <c r="K687" s="649"/>
      <c r="L687" s="649"/>
      <c r="M687" s="649"/>
      <c r="N687" s="649"/>
      <c r="O687" s="649"/>
      <c r="P687" s="649"/>
      <c r="Q687" s="649"/>
      <c r="R687" s="649"/>
      <c r="S687" s="649"/>
      <c r="T687" s="649"/>
      <c r="U687" s="649"/>
      <c r="V687" s="649"/>
      <c r="W687" s="649"/>
      <c r="X687" s="649"/>
      <c r="Y687" s="649"/>
      <c r="Z687" s="649"/>
    </row>
    <row r="688" spans="1:26" ht="14.25" customHeight="1" x14ac:dyDescent="0.2">
      <c r="A688" s="648"/>
      <c r="B688" s="649"/>
      <c r="C688" s="649"/>
      <c r="D688" s="649"/>
      <c r="E688" s="649"/>
      <c r="F688" s="649"/>
      <c r="G688" s="649"/>
      <c r="H688" s="649"/>
      <c r="I688" s="649"/>
      <c r="J688" s="649"/>
      <c r="K688" s="649"/>
      <c r="L688" s="649"/>
      <c r="M688" s="649"/>
      <c r="N688" s="649"/>
      <c r="O688" s="649"/>
      <c r="P688" s="649"/>
      <c r="Q688" s="649"/>
      <c r="R688" s="649"/>
      <c r="S688" s="649"/>
      <c r="T688" s="649"/>
      <c r="U688" s="649"/>
      <c r="V688" s="649"/>
      <c r="W688" s="649"/>
      <c r="X688" s="649"/>
      <c r="Y688" s="649"/>
      <c r="Z688" s="649"/>
    </row>
    <row r="689" spans="1:26" ht="14.25" customHeight="1" x14ac:dyDescent="0.2">
      <c r="A689" s="648"/>
      <c r="B689" s="649"/>
      <c r="C689" s="649"/>
      <c r="D689" s="649"/>
      <c r="E689" s="649"/>
      <c r="F689" s="649"/>
      <c r="G689" s="649"/>
      <c r="H689" s="649"/>
      <c r="I689" s="649"/>
      <c r="J689" s="649"/>
      <c r="K689" s="649"/>
      <c r="L689" s="649"/>
      <c r="M689" s="649"/>
      <c r="N689" s="649"/>
      <c r="O689" s="649"/>
      <c r="P689" s="649"/>
      <c r="Q689" s="649"/>
      <c r="R689" s="649"/>
      <c r="S689" s="649"/>
      <c r="T689" s="649"/>
      <c r="U689" s="649"/>
      <c r="V689" s="649"/>
      <c r="W689" s="649"/>
      <c r="X689" s="649"/>
      <c r="Y689" s="649"/>
      <c r="Z689" s="649"/>
    </row>
    <row r="690" spans="1:26" ht="14.25" customHeight="1" x14ac:dyDescent="0.2">
      <c r="A690" s="648"/>
      <c r="B690" s="649"/>
      <c r="C690" s="649"/>
      <c r="D690" s="649"/>
      <c r="E690" s="649"/>
      <c r="F690" s="649"/>
      <c r="G690" s="649"/>
      <c r="H690" s="649"/>
      <c r="I690" s="649"/>
      <c r="J690" s="649"/>
      <c r="K690" s="649"/>
      <c r="L690" s="649"/>
      <c r="M690" s="649"/>
      <c r="N690" s="649"/>
      <c r="O690" s="649"/>
      <c r="P690" s="649"/>
      <c r="Q690" s="649"/>
      <c r="R690" s="649"/>
      <c r="S690" s="649"/>
      <c r="T690" s="649"/>
      <c r="U690" s="649"/>
      <c r="V690" s="649"/>
      <c r="W690" s="649"/>
      <c r="X690" s="649"/>
      <c r="Y690" s="649"/>
      <c r="Z690" s="649"/>
    </row>
    <row r="691" spans="1:26" ht="14.25" customHeight="1" x14ac:dyDescent="0.2">
      <c r="A691" s="648"/>
      <c r="B691" s="649"/>
      <c r="C691" s="649"/>
      <c r="D691" s="649"/>
      <c r="E691" s="649"/>
      <c r="F691" s="649"/>
      <c r="G691" s="649"/>
      <c r="H691" s="649"/>
      <c r="I691" s="649"/>
      <c r="J691" s="649"/>
      <c r="K691" s="649"/>
      <c r="L691" s="649"/>
      <c r="M691" s="649"/>
      <c r="N691" s="649"/>
      <c r="O691" s="649"/>
      <c r="P691" s="649"/>
      <c r="Q691" s="649"/>
      <c r="R691" s="649"/>
      <c r="S691" s="649"/>
      <c r="T691" s="649"/>
      <c r="U691" s="649"/>
      <c r="V691" s="649"/>
      <c r="W691" s="649"/>
      <c r="X691" s="649"/>
      <c r="Y691" s="649"/>
      <c r="Z691" s="649"/>
    </row>
    <row r="692" spans="1:26" ht="14.25" customHeight="1" x14ac:dyDescent="0.2">
      <c r="A692" s="648"/>
      <c r="B692" s="649"/>
      <c r="C692" s="649"/>
      <c r="D692" s="649"/>
      <c r="E692" s="649"/>
      <c r="F692" s="649"/>
      <c r="G692" s="649"/>
      <c r="H692" s="649"/>
      <c r="I692" s="649"/>
      <c r="J692" s="649"/>
      <c r="K692" s="649"/>
      <c r="L692" s="649"/>
      <c r="M692" s="649"/>
      <c r="N692" s="649"/>
      <c r="O692" s="649"/>
      <c r="P692" s="649"/>
      <c r="Q692" s="649"/>
      <c r="R692" s="649"/>
      <c r="S692" s="649"/>
      <c r="T692" s="649"/>
      <c r="U692" s="649"/>
      <c r="V692" s="649"/>
      <c r="W692" s="649"/>
      <c r="X692" s="649"/>
      <c r="Y692" s="649"/>
      <c r="Z692" s="649"/>
    </row>
    <row r="693" spans="1:26" ht="14.25" customHeight="1" x14ac:dyDescent="0.2">
      <c r="A693" s="648"/>
      <c r="B693" s="649"/>
      <c r="C693" s="649"/>
      <c r="D693" s="649"/>
      <c r="E693" s="649"/>
      <c r="F693" s="649"/>
      <c r="G693" s="649"/>
      <c r="H693" s="649"/>
      <c r="I693" s="649"/>
      <c r="J693" s="649"/>
      <c r="K693" s="649"/>
      <c r="L693" s="649"/>
      <c r="M693" s="649"/>
      <c r="N693" s="649"/>
      <c r="O693" s="649"/>
      <c r="P693" s="649"/>
      <c r="Q693" s="649"/>
      <c r="R693" s="649"/>
      <c r="S693" s="649"/>
      <c r="T693" s="649"/>
      <c r="U693" s="649"/>
      <c r="V693" s="649"/>
      <c r="W693" s="649"/>
      <c r="X693" s="649"/>
      <c r="Y693" s="649"/>
      <c r="Z693" s="649"/>
    </row>
    <row r="694" spans="1:26" ht="14.25" customHeight="1" x14ac:dyDescent="0.2">
      <c r="A694" s="648"/>
      <c r="B694" s="649"/>
      <c r="C694" s="649"/>
      <c r="D694" s="649"/>
      <c r="E694" s="649"/>
      <c r="F694" s="649"/>
      <c r="G694" s="649"/>
      <c r="H694" s="649"/>
      <c r="I694" s="649"/>
      <c r="J694" s="649"/>
      <c r="K694" s="649"/>
      <c r="L694" s="649"/>
      <c r="M694" s="649"/>
      <c r="N694" s="649"/>
      <c r="O694" s="649"/>
      <c r="P694" s="649"/>
      <c r="Q694" s="649"/>
      <c r="R694" s="649"/>
      <c r="S694" s="649"/>
      <c r="T694" s="649"/>
      <c r="U694" s="649"/>
      <c r="V694" s="649"/>
      <c r="W694" s="649"/>
      <c r="X694" s="649"/>
      <c r="Y694" s="649"/>
      <c r="Z694" s="649"/>
    </row>
    <row r="695" spans="1:26" ht="14.25" customHeight="1" x14ac:dyDescent="0.2">
      <c r="A695" s="648"/>
      <c r="B695" s="649"/>
      <c r="C695" s="649"/>
      <c r="D695" s="649"/>
      <c r="E695" s="649"/>
      <c r="F695" s="649"/>
      <c r="G695" s="649"/>
      <c r="H695" s="649"/>
      <c r="I695" s="649"/>
      <c r="J695" s="649"/>
      <c r="K695" s="649"/>
      <c r="L695" s="649"/>
      <c r="M695" s="649"/>
      <c r="N695" s="649"/>
      <c r="O695" s="649"/>
      <c r="P695" s="649"/>
      <c r="Q695" s="649"/>
      <c r="R695" s="649"/>
      <c r="S695" s="649"/>
      <c r="T695" s="649"/>
      <c r="U695" s="649"/>
      <c r="V695" s="649"/>
      <c r="W695" s="649"/>
      <c r="X695" s="649"/>
      <c r="Y695" s="649"/>
      <c r="Z695" s="649"/>
    </row>
    <row r="696" spans="1:26" ht="14.25" customHeight="1" x14ac:dyDescent="0.2">
      <c r="A696" s="648"/>
      <c r="B696" s="649"/>
      <c r="C696" s="649"/>
      <c r="D696" s="649"/>
      <c r="E696" s="649"/>
      <c r="F696" s="649"/>
      <c r="G696" s="649"/>
      <c r="H696" s="649"/>
      <c r="I696" s="649"/>
      <c r="J696" s="649"/>
      <c r="K696" s="649"/>
      <c r="L696" s="649"/>
      <c r="M696" s="649"/>
      <c r="N696" s="649"/>
      <c r="O696" s="649"/>
      <c r="P696" s="649"/>
      <c r="Q696" s="649"/>
      <c r="R696" s="649"/>
      <c r="S696" s="649"/>
      <c r="T696" s="649"/>
      <c r="U696" s="649"/>
      <c r="V696" s="649"/>
      <c r="W696" s="649"/>
      <c r="X696" s="649"/>
      <c r="Y696" s="649"/>
      <c r="Z696" s="649"/>
    </row>
    <row r="697" spans="1:26" ht="14.25" customHeight="1" x14ac:dyDescent="0.2">
      <c r="A697" s="648"/>
      <c r="B697" s="649"/>
      <c r="C697" s="649"/>
      <c r="D697" s="649"/>
      <c r="E697" s="649"/>
      <c r="F697" s="649"/>
      <c r="G697" s="649"/>
      <c r="H697" s="649"/>
      <c r="I697" s="649"/>
      <c r="J697" s="649"/>
      <c r="K697" s="649"/>
      <c r="L697" s="649"/>
      <c r="M697" s="649"/>
      <c r="N697" s="649"/>
      <c r="O697" s="649"/>
      <c r="P697" s="649"/>
      <c r="Q697" s="649"/>
      <c r="R697" s="649"/>
      <c r="S697" s="649"/>
      <c r="T697" s="649"/>
      <c r="U697" s="649"/>
      <c r="V697" s="649"/>
      <c r="W697" s="649"/>
      <c r="X697" s="649"/>
      <c r="Y697" s="649"/>
      <c r="Z697" s="649"/>
    </row>
    <row r="698" spans="1:26" ht="14.25" customHeight="1" x14ac:dyDescent="0.2">
      <c r="A698" s="648"/>
      <c r="B698" s="649"/>
      <c r="C698" s="649"/>
      <c r="D698" s="649"/>
      <c r="E698" s="649"/>
      <c r="F698" s="649"/>
      <c r="G698" s="649"/>
      <c r="H698" s="649"/>
      <c r="I698" s="649"/>
      <c r="J698" s="649"/>
      <c r="K698" s="649"/>
      <c r="L698" s="649"/>
      <c r="M698" s="649"/>
      <c r="N698" s="649"/>
      <c r="O698" s="649"/>
      <c r="P698" s="649"/>
      <c r="Q698" s="649"/>
      <c r="R698" s="649"/>
      <c r="S698" s="649"/>
      <c r="T698" s="649"/>
      <c r="U698" s="649"/>
      <c r="V698" s="649"/>
      <c r="W698" s="649"/>
      <c r="X698" s="649"/>
      <c r="Y698" s="649"/>
      <c r="Z698" s="649"/>
    </row>
    <row r="699" spans="1:26" ht="14.25" customHeight="1" x14ac:dyDescent="0.2">
      <c r="A699" s="648"/>
      <c r="B699" s="649"/>
      <c r="C699" s="649"/>
      <c r="D699" s="649"/>
      <c r="E699" s="649"/>
      <c r="F699" s="649"/>
      <c r="G699" s="649"/>
      <c r="H699" s="649"/>
      <c r="I699" s="649"/>
      <c r="J699" s="649"/>
      <c r="K699" s="649"/>
      <c r="L699" s="649"/>
      <c r="M699" s="649"/>
      <c r="N699" s="649"/>
      <c r="O699" s="649"/>
      <c r="P699" s="649"/>
      <c r="Q699" s="649"/>
      <c r="R699" s="649"/>
      <c r="S699" s="649"/>
      <c r="T699" s="649"/>
      <c r="U699" s="649"/>
      <c r="V699" s="649"/>
      <c r="W699" s="649"/>
      <c r="X699" s="649"/>
      <c r="Y699" s="649"/>
      <c r="Z699" s="649"/>
    </row>
    <row r="700" spans="1:26" ht="14.25" customHeight="1" x14ac:dyDescent="0.2">
      <c r="A700" s="648"/>
      <c r="B700" s="649"/>
      <c r="C700" s="649"/>
      <c r="D700" s="649"/>
      <c r="E700" s="649"/>
      <c r="F700" s="649"/>
      <c r="G700" s="649"/>
      <c r="H700" s="649"/>
      <c r="I700" s="649"/>
      <c r="J700" s="649"/>
      <c r="K700" s="649"/>
      <c r="L700" s="649"/>
      <c r="M700" s="649"/>
      <c r="N700" s="649"/>
      <c r="O700" s="649"/>
      <c r="P700" s="649"/>
      <c r="Q700" s="649"/>
      <c r="R700" s="649"/>
      <c r="S700" s="649"/>
      <c r="T700" s="649"/>
      <c r="U700" s="649"/>
      <c r="V700" s="649"/>
      <c r="W700" s="649"/>
      <c r="X700" s="649"/>
      <c r="Y700" s="649"/>
      <c r="Z700" s="649"/>
    </row>
    <row r="701" spans="1:26" ht="14.25" customHeight="1" x14ac:dyDescent="0.2">
      <c r="A701" s="648"/>
      <c r="B701" s="649"/>
      <c r="C701" s="649"/>
      <c r="D701" s="649"/>
      <c r="E701" s="649"/>
      <c r="F701" s="649"/>
      <c r="G701" s="649"/>
      <c r="H701" s="649"/>
      <c r="I701" s="649"/>
      <c r="J701" s="649"/>
      <c r="K701" s="649"/>
      <c r="L701" s="649"/>
      <c r="M701" s="649"/>
      <c r="N701" s="649"/>
      <c r="O701" s="649"/>
      <c r="P701" s="649"/>
      <c r="Q701" s="649"/>
      <c r="R701" s="649"/>
      <c r="S701" s="649"/>
      <c r="T701" s="649"/>
      <c r="U701" s="649"/>
      <c r="V701" s="649"/>
      <c r="W701" s="649"/>
      <c r="X701" s="649"/>
      <c r="Y701" s="649"/>
      <c r="Z701" s="649"/>
    </row>
    <row r="702" spans="1:26" ht="14.25" customHeight="1" x14ac:dyDescent="0.2">
      <c r="A702" s="648"/>
      <c r="B702" s="649"/>
      <c r="C702" s="649"/>
      <c r="D702" s="649"/>
      <c r="E702" s="649"/>
      <c r="F702" s="649"/>
      <c r="G702" s="649"/>
      <c r="H702" s="649"/>
      <c r="I702" s="649"/>
      <c r="J702" s="649"/>
      <c r="K702" s="649"/>
      <c r="L702" s="649"/>
      <c r="M702" s="649"/>
      <c r="N702" s="649"/>
      <c r="O702" s="649"/>
      <c r="P702" s="649"/>
      <c r="Q702" s="649"/>
      <c r="R702" s="649"/>
      <c r="S702" s="649"/>
      <c r="T702" s="649"/>
      <c r="U702" s="649"/>
      <c r="V702" s="649"/>
      <c r="W702" s="649"/>
      <c r="X702" s="649"/>
      <c r="Y702" s="649"/>
      <c r="Z702" s="649"/>
    </row>
    <row r="703" spans="1:26" ht="14.25" customHeight="1" x14ac:dyDescent="0.2">
      <c r="A703" s="648"/>
      <c r="B703" s="649"/>
      <c r="C703" s="649"/>
      <c r="D703" s="649"/>
      <c r="E703" s="649"/>
      <c r="F703" s="649"/>
      <c r="G703" s="649"/>
      <c r="H703" s="649"/>
      <c r="I703" s="649"/>
      <c r="J703" s="649"/>
      <c r="K703" s="649"/>
      <c r="L703" s="649"/>
      <c r="M703" s="649"/>
      <c r="N703" s="649"/>
      <c r="O703" s="649"/>
      <c r="P703" s="649"/>
      <c r="Q703" s="649"/>
      <c r="R703" s="649"/>
      <c r="S703" s="649"/>
      <c r="T703" s="649"/>
      <c r="U703" s="649"/>
      <c r="V703" s="649"/>
      <c r="W703" s="649"/>
      <c r="X703" s="649"/>
      <c r="Y703" s="649"/>
      <c r="Z703" s="649"/>
    </row>
    <row r="704" spans="1:26" ht="14.25" customHeight="1" x14ac:dyDescent="0.2">
      <c r="A704" s="648"/>
      <c r="B704" s="649"/>
      <c r="C704" s="649"/>
      <c r="D704" s="649"/>
      <c r="E704" s="649"/>
      <c r="F704" s="649"/>
      <c r="G704" s="649"/>
      <c r="H704" s="649"/>
      <c r="I704" s="649"/>
      <c r="J704" s="649"/>
      <c r="K704" s="649"/>
      <c r="L704" s="649"/>
      <c r="M704" s="649"/>
      <c r="N704" s="649"/>
      <c r="O704" s="649"/>
      <c r="P704" s="649"/>
      <c r="Q704" s="649"/>
      <c r="R704" s="649"/>
      <c r="S704" s="649"/>
      <c r="T704" s="649"/>
      <c r="U704" s="649"/>
      <c r="V704" s="649"/>
      <c r="W704" s="649"/>
      <c r="X704" s="649"/>
      <c r="Y704" s="649"/>
      <c r="Z704" s="649"/>
    </row>
    <row r="705" spans="1:26" ht="14.25" customHeight="1" x14ac:dyDescent="0.2">
      <c r="A705" s="648"/>
      <c r="B705" s="649"/>
      <c r="C705" s="649"/>
      <c r="D705" s="649"/>
      <c r="E705" s="649"/>
      <c r="F705" s="649"/>
      <c r="G705" s="649"/>
      <c r="H705" s="649"/>
      <c r="I705" s="649"/>
      <c r="J705" s="649"/>
      <c r="K705" s="649"/>
      <c r="L705" s="649"/>
      <c r="M705" s="649"/>
      <c r="N705" s="649"/>
      <c r="O705" s="649"/>
      <c r="P705" s="649"/>
      <c r="Q705" s="649"/>
      <c r="R705" s="649"/>
      <c r="S705" s="649"/>
      <c r="T705" s="649"/>
      <c r="U705" s="649"/>
      <c r="V705" s="649"/>
      <c r="W705" s="649"/>
      <c r="X705" s="649"/>
      <c r="Y705" s="649"/>
      <c r="Z705" s="649"/>
    </row>
    <row r="706" spans="1:26" ht="14.25" customHeight="1" x14ac:dyDescent="0.2">
      <c r="A706" s="648"/>
      <c r="B706" s="649"/>
      <c r="C706" s="649"/>
      <c r="D706" s="649"/>
      <c r="E706" s="649"/>
      <c r="F706" s="649"/>
      <c r="G706" s="649"/>
      <c r="H706" s="649"/>
      <c r="I706" s="649"/>
      <c r="J706" s="649"/>
      <c r="K706" s="649"/>
      <c r="L706" s="649"/>
      <c r="M706" s="649"/>
      <c r="N706" s="649"/>
      <c r="O706" s="649"/>
      <c r="P706" s="649"/>
      <c r="Q706" s="649"/>
      <c r="R706" s="649"/>
      <c r="S706" s="649"/>
      <c r="T706" s="649"/>
      <c r="U706" s="649"/>
      <c r="V706" s="649"/>
      <c r="W706" s="649"/>
      <c r="X706" s="649"/>
      <c r="Y706" s="649"/>
      <c r="Z706" s="649"/>
    </row>
    <row r="707" spans="1:26" ht="14.25" customHeight="1" x14ac:dyDescent="0.2">
      <c r="A707" s="648"/>
      <c r="B707" s="649"/>
      <c r="C707" s="649"/>
      <c r="D707" s="649"/>
      <c r="E707" s="649"/>
      <c r="F707" s="649"/>
      <c r="G707" s="649"/>
      <c r="H707" s="649"/>
      <c r="I707" s="649"/>
      <c r="J707" s="649"/>
      <c r="K707" s="649"/>
      <c r="L707" s="649"/>
      <c r="M707" s="649"/>
      <c r="N707" s="649"/>
      <c r="O707" s="649"/>
      <c r="P707" s="649"/>
      <c r="Q707" s="649"/>
      <c r="R707" s="649"/>
      <c r="S707" s="649"/>
      <c r="T707" s="649"/>
      <c r="U707" s="649"/>
      <c r="V707" s="649"/>
      <c r="W707" s="649"/>
      <c r="X707" s="649"/>
      <c r="Y707" s="649"/>
      <c r="Z707" s="649"/>
    </row>
    <row r="708" spans="1:26" ht="14.25" customHeight="1" x14ac:dyDescent="0.2">
      <c r="A708" s="648"/>
      <c r="B708" s="649"/>
      <c r="C708" s="649"/>
      <c r="D708" s="649"/>
      <c r="E708" s="649"/>
      <c r="F708" s="649"/>
      <c r="G708" s="649"/>
      <c r="H708" s="649"/>
      <c r="I708" s="649"/>
      <c r="J708" s="649"/>
      <c r="K708" s="649"/>
      <c r="L708" s="649"/>
      <c r="M708" s="649"/>
      <c r="N708" s="649"/>
      <c r="O708" s="649"/>
      <c r="P708" s="649"/>
      <c r="Q708" s="649"/>
      <c r="R708" s="649"/>
      <c r="S708" s="649"/>
      <c r="T708" s="649"/>
      <c r="U708" s="649"/>
      <c r="V708" s="649"/>
      <c r="W708" s="649"/>
      <c r="X708" s="649"/>
      <c r="Y708" s="649"/>
      <c r="Z708" s="649"/>
    </row>
    <row r="709" spans="1:26" ht="14.25" customHeight="1" x14ac:dyDescent="0.2">
      <c r="A709" s="648"/>
      <c r="B709" s="649"/>
      <c r="C709" s="649"/>
      <c r="D709" s="649"/>
      <c r="E709" s="649"/>
      <c r="F709" s="649"/>
      <c r="G709" s="649"/>
      <c r="H709" s="649"/>
      <c r="I709" s="649"/>
      <c r="J709" s="649"/>
      <c r="K709" s="649"/>
      <c r="L709" s="649"/>
      <c r="M709" s="649"/>
      <c r="N709" s="649"/>
      <c r="O709" s="649"/>
      <c r="P709" s="649"/>
      <c r="Q709" s="649"/>
      <c r="R709" s="649"/>
      <c r="S709" s="649"/>
      <c r="T709" s="649"/>
      <c r="U709" s="649"/>
      <c r="V709" s="649"/>
      <c r="W709" s="649"/>
      <c r="X709" s="649"/>
      <c r="Y709" s="649"/>
      <c r="Z709" s="649"/>
    </row>
    <row r="710" spans="1:26" ht="14.25" customHeight="1" x14ac:dyDescent="0.2">
      <c r="A710" s="648"/>
      <c r="B710" s="649"/>
      <c r="C710" s="649"/>
      <c r="D710" s="649"/>
      <c r="E710" s="649"/>
      <c r="F710" s="649"/>
      <c r="G710" s="649"/>
      <c r="H710" s="649"/>
      <c r="I710" s="649"/>
      <c r="J710" s="649"/>
      <c r="K710" s="649"/>
      <c r="L710" s="649"/>
      <c r="M710" s="649"/>
      <c r="N710" s="649"/>
      <c r="O710" s="649"/>
      <c r="P710" s="649"/>
      <c r="Q710" s="649"/>
      <c r="R710" s="649"/>
      <c r="S710" s="649"/>
      <c r="T710" s="649"/>
      <c r="U710" s="649"/>
      <c r="V710" s="649"/>
      <c r="W710" s="649"/>
      <c r="X710" s="649"/>
      <c r="Y710" s="649"/>
      <c r="Z710" s="649"/>
    </row>
    <row r="711" spans="1:26" ht="14.25" customHeight="1" x14ac:dyDescent="0.2">
      <c r="A711" s="648"/>
      <c r="B711" s="649"/>
      <c r="C711" s="649"/>
      <c r="D711" s="649"/>
      <c r="E711" s="649"/>
      <c r="F711" s="649"/>
      <c r="G711" s="649"/>
      <c r="H711" s="649"/>
      <c r="I711" s="649"/>
      <c r="J711" s="649"/>
      <c r="K711" s="649"/>
      <c r="L711" s="649"/>
      <c r="M711" s="649"/>
      <c r="N711" s="649"/>
      <c r="O711" s="649"/>
      <c r="P711" s="649"/>
      <c r="Q711" s="649"/>
      <c r="R711" s="649"/>
      <c r="S711" s="649"/>
      <c r="T711" s="649"/>
      <c r="U711" s="649"/>
      <c r="V711" s="649"/>
      <c r="W711" s="649"/>
      <c r="X711" s="649"/>
      <c r="Y711" s="649"/>
      <c r="Z711" s="649"/>
    </row>
    <row r="712" spans="1:26" ht="14.25" customHeight="1" x14ac:dyDescent="0.2">
      <c r="A712" s="648"/>
      <c r="B712" s="649"/>
      <c r="C712" s="649"/>
      <c r="D712" s="649"/>
      <c r="E712" s="649"/>
      <c r="F712" s="649"/>
      <c r="G712" s="649"/>
      <c r="H712" s="649"/>
      <c r="I712" s="649"/>
      <c r="J712" s="649"/>
      <c r="K712" s="649"/>
      <c r="L712" s="649"/>
      <c r="M712" s="649"/>
      <c r="N712" s="649"/>
      <c r="O712" s="649"/>
      <c r="P712" s="649"/>
      <c r="Q712" s="649"/>
      <c r="R712" s="649"/>
      <c r="S712" s="649"/>
      <c r="T712" s="649"/>
      <c r="U712" s="649"/>
      <c r="V712" s="649"/>
      <c r="W712" s="649"/>
      <c r="X712" s="649"/>
      <c r="Y712" s="649"/>
      <c r="Z712" s="649"/>
    </row>
    <row r="713" spans="1:26" ht="14.25" customHeight="1" x14ac:dyDescent="0.2">
      <c r="A713" s="648"/>
      <c r="B713" s="649"/>
      <c r="C713" s="649"/>
      <c r="D713" s="649"/>
      <c r="E713" s="649"/>
      <c r="F713" s="649"/>
      <c r="G713" s="649"/>
      <c r="H713" s="649"/>
      <c r="I713" s="649"/>
      <c r="J713" s="649"/>
      <c r="K713" s="649"/>
      <c r="L713" s="649"/>
      <c r="M713" s="649"/>
      <c r="N713" s="649"/>
      <c r="O713" s="649"/>
      <c r="P713" s="649"/>
      <c r="Q713" s="649"/>
      <c r="R713" s="649"/>
      <c r="S713" s="649"/>
      <c r="T713" s="649"/>
      <c r="U713" s="649"/>
      <c r="V713" s="649"/>
      <c r="W713" s="649"/>
      <c r="X713" s="649"/>
      <c r="Y713" s="649"/>
      <c r="Z713" s="649"/>
    </row>
    <row r="714" spans="1:26" ht="14.25" customHeight="1" x14ac:dyDescent="0.2">
      <c r="A714" s="648"/>
      <c r="B714" s="649"/>
      <c r="C714" s="649"/>
      <c r="D714" s="649"/>
      <c r="E714" s="649"/>
      <c r="F714" s="649"/>
      <c r="G714" s="649"/>
      <c r="H714" s="649"/>
      <c r="I714" s="649"/>
      <c r="J714" s="649"/>
      <c r="K714" s="649"/>
      <c r="L714" s="649"/>
      <c r="M714" s="649"/>
      <c r="N714" s="649"/>
      <c r="O714" s="649"/>
      <c r="P714" s="649"/>
      <c r="Q714" s="649"/>
      <c r="R714" s="649"/>
      <c r="S714" s="649"/>
      <c r="T714" s="649"/>
      <c r="U714" s="649"/>
      <c r="V714" s="649"/>
      <c r="W714" s="649"/>
      <c r="X714" s="649"/>
      <c r="Y714" s="649"/>
      <c r="Z714" s="649"/>
    </row>
    <row r="715" spans="1:26" ht="14.25" customHeight="1" x14ac:dyDescent="0.2">
      <c r="A715" s="648"/>
      <c r="B715" s="649"/>
      <c r="C715" s="649"/>
      <c r="D715" s="649"/>
      <c r="E715" s="649"/>
      <c r="F715" s="649"/>
      <c r="G715" s="649"/>
      <c r="H715" s="649"/>
      <c r="I715" s="649"/>
      <c r="J715" s="649"/>
      <c r="K715" s="649"/>
      <c r="L715" s="649"/>
      <c r="M715" s="649"/>
      <c r="N715" s="649"/>
      <c r="O715" s="649"/>
      <c r="P715" s="649"/>
      <c r="Q715" s="649"/>
      <c r="R715" s="649"/>
      <c r="S715" s="649"/>
      <c r="T715" s="649"/>
      <c r="U715" s="649"/>
      <c r="V715" s="649"/>
      <c r="W715" s="649"/>
      <c r="X715" s="649"/>
      <c r="Y715" s="649"/>
      <c r="Z715" s="649"/>
    </row>
    <row r="716" spans="1:26" ht="14.25" customHeight="1" x14ac:dyDescent="0.2">
      <c r="A716" s="648"/>
      <c r="B716" s="649"/>
      <c r="C716" s="649"/>
      <c r="D716" s="649"/>
      <c r="E716" s="649"/>
      <c r="F716" s="649"/>
      <c r="G716" s="649"/>
      <c r="H716" s="649"/>
      <c r="I716" s="649"/>
      <c r="J716" s="649"/>
      <c r="K716" s="649"/>
      <c r="L716" s="649"/>
      <c r="M716" s="649"/>
      <c r="N716" s="649"/>
      <c r="O716" s="649"/>
      <c r="P716" s="649"/>
      <c r="Q716" s="649"/>
      <c r="R716" s="649"/>
      <c r="S716" s="649"/>
      <c r="T716" s="649"/>
      <c r="U716" s="649"/>
      <c r="V716" s="649"/>
      <c r="W716" s="649"/>
      <c r="X716" s="649"/>
      <c r="Y716" s="649"/>
      <c r="Z716" s="649"/>
    </row>
    <row r="717" spans="1:26" ht="14.25" customHeight="1" x14ac:dyDescent="0.2">
      <c r="A717" s="648"/>
      <c r="B717" s="649"/>
      <c r="C717" s="649"/>
      <c r="D717" s="649"/>
      <c r="E717" s="649"/>
      <c r="F717" s="649"/>
      <c r="G717" s="649"/>
      <c r="H717" s="649"/>
      <c r="I717" s="649"/>
      <c r="J717" s="649"/>
      <c r="K717" s="649"/>
      <c r="L717" s="649"/>
      <c r="M717" s="649"/>
      <c r="N717" s="649"/>
      <c r="O717" s="649"/>
      <c r="P717" s="649"/>
      <c r="Q717" s="649"/>
      <c r="R717" s="649"/>
      <c r="S717" s="649"/>
      <c r="T717" s="649"/>
      <c r="U717" s="649"/>
      <c r="V717" s="649"/>
      <c r="W717" s="649"/>
      <c r="X717" s="649"/>
      <c r="Y717" s="649"/>
      <c r="Z717" s="649"/>
    </row>
    <row r="718" spans="1:26" ht="14.25" customHeight="1" x14ac:dyDescent="0.2">
      <c r="A718" s="648"/>
      <c r="B718" s="649"/>
      <c r="C718" s="649"/>
      <c r="D718" s="649"/>
      <c r="E718" s="649"/>
      <c r="F718" s="649"/>
      <c r="G718" s="649"/>
      <c r="H718" s="649"/>
      <c r="I718" s="649"/>
      <c r="J718" s="649"/>
      <c r="K718" s="649"/>
      <c r="L718" s="649"/>
      <c r="M718" s="649"/>
      <c r="N718" s="649"/>
      <c r="O718" s="649"/>
      <c r="P718" s="649"/>
      <c r="Q718" s="649"/>
      <c r="R718" s="649"/>
      <c r="S718" s="649"/>
      <c r="T718" s="649"/>
      <c r="U718" s="649"/>
      <c r="V718" s="649"/>
      <c r="W718" s="649"/>
      <c r="X718" s="649"/>
      <c r="Y718" s="649"/>
      <c r="Z718" s="649"/>
    </row>
    <row r="719" spans="1:26" ht="14.25" customHeight="1" x14ac:dyDescent="0.2">
      <c r="A719" s="648"/>
      <c r="B719" s="649"/>
      <c r="C719" s="649"/>
      <c r="D719" s="649"/>
      <c r="E719" s="649"/>
      <c r="F719" s="649"/>
      <c r="G719" s="649"/>
      <c r="H719" s="649"/>
      <c r="I719" s="649"/>
      <c r="J719" s="649"/>
      <c r="K719" s="649"/>
      <c r="L719" s="649"/>
      <c r="M719" s="649"/>
      <c r="N719" s="649"/>
      <c r="O719" s="649"/>
      <c r="P719" s="649"/>
      <c r="Q719" s="649"/>
      <c r="R719" s="649"/>
      <c r="S719" s="649"/>
      <c r="T719" s="649"/>
      <c r="U719" s="649"/>
      <c r="V719" s="649"/>
      <c r="W719" s="649"/>
      <c r="X719" s="649"/>
      <c r="Y719" s="649"/>
      <c r="Z719" s="649"/>
    </row>
    <row r="720" spans="1:26" ht="14.25" customHeight="1" x14ac:dyDescent="0.2">
      <c r="A720" s="648"/>
      <c r="B720" s="649"/>
      <c r="C720" s="649"/>
      <c r="D720" s="649"/>
      <c r="E720" s="649"/>
      <c r="F720" s="649"/>
      <c r="G720" s="649"/>
      <c r="H720" s="649"/>
      <c r="I720" s="649"/>
      <c r="J720" s="649"/>
      <c r="K720" s="649"/>
      <c r="L720" s="649"/>
      <c r="M720" s="649"/>
      <c r="N720" s="649"/>
      <c r="O720" s="649"/>
      <c r="P720" s="649"/>
      <c r="Q720" s="649"/>
      <c r="R720" s="649"/>
      <c r="S720" s="649"/>
      <c r="T720" s="649"/>
      <c r="U720" s="649"/>
      <c r="V720" s="649"/>
      <c r="W720" s="649"/>
      <c r="X720" s="649"/>
      <c r="Y720" s="649"/>
      <c r="Z720" s="649"/>
    </row>
    <row r="721" spans="1:26" ht="14.25" customHeight="1" x14ac:dyDescent="0.2">
      <c r="A721" s="648"/>
      <c r="B721" s="649"/>
      <c r="C721" s="649"/>
      <c r="D721" s="649"/>
      <c r="E721" s="649"/>
      <c r="F721" s="649"/>
      <c r="G721" s="649"/>
      <c r="H721" s="649"/>
      <c r="I721" s="649"/>
      <c r="J721" s="649"/>
      <c r="K721" s="649"/>
      <c r="L721" s="649"/>
      <c r="M721" s="649"/>
      <c r="N721" s="649"/>
      <c r="O721" s="649"/>
      <c r="P721" s="649"/>
      <c r="Q721" s="649"/>
      <c r="R721" s="649"/>
      <c r="S721" s="649"/>
      <c r="T721" s="649"/>
      <c r="U721" s="649"/>
      <c r="V721" s="649"/>
      <c r="W721" s="649"/>
      <c r="X721" s="649"/>
      <c r="Y721" s="649"/>
      <c r="Z721" s="649"/>
    </row>
    <row r="722" spans="1:26" ht="14.25" customHeight="1" x14ac:dyDescent="0.2">
      <c r="A722" s="648"/>
      <c r="B722" s="649"/>
      <c r="C722" s="649"/>
      <c r="D722" s="649"/>
      <c r="E722" s="649"/>
      <c r="F722" s="649"/>
      <c r="G722" s="649"/>
      <c r="H722" s="649"/>
      <c r="I722" s="649"/>
      <c r="J722" s="649"/>
      <c r="K722" s="649"/>
      <c r="L722" s="649"/>
      <c r="M722" s="649"/>
      <c r="N722" s="649"/>
      <c r="O722" s="649"/>
      <c r="P722" s="649"/>
      <c r="Q722" s="649"/>
      <c r="R722" s="649"/>
      <c r="S722" s="649"/>
      <c r="T722" s="649"/>
      <c r="U722" s="649"/>
      <c r="V722" s="649"/>
      <c r="W722" s="649"/>
      <c r="X722" s="649"/>
      <c r="Y722" s="649"/>
      <c r="Z722" s="649"/>
    </row>
    <row r="723" spans="1:26" ht="14.25" customHeight="1" x14ac:dyDescent="0.2">
      <c r="A723" s="648"/>
      <c r="B723" s="649"/>
      <c r="C723" s="649"/>
      <c r="D723" s="649"/>
      <c r="E723" s="649"/>
      <c r="F723" s="649"/>
      <c r="G723" s="649"/>
      <c r="H723" s="649"/>
      <c r="I723" s="649"/>
      <c r="J723" s="649"/>
      <c r="K723" s="649"/>
      <c r="L723" s="649"/>
      <c r="M723" s="649"/>
      <c r="N723" s="649"/>
      <c r="O723" s="649"/>
      <c r="P723" s="649"/>
      <c r="Q723" s="649"/>
      <c r="R723" s="649"/>
      <c r="S723" s="649"/>
      <c r="T723" s="649"/>
      <c r="U723" s="649"/>
      <c r="V723" s="649"/>
      <c r="W723" s="649"/>
      <c r="X723" s="649"/>
      <c r="Y723" s="649"/>
      <c r="Z723" s="649"/>
    </row>
    <row r="724" spans="1:26" ht="14.25" customHeight="1" x14ac:dyDescent="0.2">
      <c r="A724" s="648"/>
      <c r="B724" s="649"/>
      <c r="C724" s="649"/>
      <c r="D724" s="649"/>
      <c r="E724" s="649"/>
      <c r="F724" s="649"/>
      <c r="G724" s="649"/>
      <c r="H724" s="649"/>
      <c r="I724" s="649"/>
      <c r="J724" s="649"/>
      <c r="K724" s="649"/>
      <c r="L724" s="649"/>
      <c r="M724" s="649"/>
      <c r="N724" s="649"/>
      <c r="O724" s="649"/>
      <c r="P724" s="649"/>
      <c r="Q724" s="649"/>
      <c r="R724" s="649"/>
      <c r="S724" s="649"/>
      <c r="T724" s="649"/>
      <c r="U724" s="649"/>
      <c r="V724" s="649"/>
      <c r="W724" s="649"/>
      <c r="X724" s="649"/>
      <c r="Y724" s="649"/>
      <c r="Z724" s="649"/>
    </row>
    <row r="725" spans="1:26" ht="14.25" customHeight="1" x14ac:dyDescent="0.2">
      <c r="A725" s="648"/>
      <c r="B725" s="649"/>
      <c r="C725" s="649"/>
      <c r="D725" s="649"/>
      <c r="E725" s="649"/>
      <c r="F725" s="649"/>
      <c r="G725" s="649"/>
      <c r="H725" s="649"/>
      <c r="I725" s="649"/>
      <c r="J725" s="649"/>
      <c r="K725" s="649"/>
      <c r="L725" s="649"/>
      <c r="M725" s="649"/>
      <c r="N725" s="649"/>
      <c r="O725" s="649"/>
      <c r="P725" s="649"/>
      <c r="Q725" s="649"/>
      <c r="R725" s="649"/>
      <c r="S725" s="649"/>
      <c r="T725" s="649"/>
      <c r="U725" s="649"/>
      <c r="V725" s="649"/>
      <c r="W725" s="649"/>
      <c r="X725" s="649"/>
      <c r="Y725" s="649"/>
      <c r="Z725" s="649"/>
    </row>
    <row r="726" spans="1:26" ht="14.25" customHeight="1" x14ac:dyDescent="0.2">
      <c r="A726" s="648"/>
      <c r="B726" s="649"/>
      <c r="C726" s="649"/>
      <c r="D726" s="649"/>
      <c r="E726" s="649"/>
      <c r="F726" s="649"/>
      <c r="G726" s="649"/>
      <c r="H726" s="649"/>
      <c r="I726" s="649"/>
      <c r="J726" s="649"/>
      <c r="K726" s="649"/>
      <c r="L726" s="649"/>
      <c r="M726" s="649"/>
      <c r="N726" s="649"/>
      <c r="O726" s="649"/>
      <c r="P726" s="649"/>
      <c r="Q726" s="649"/>
      <c r="R726" s="649"/>
      <c r="S726" s="649"/>
      <c r="T726" s="649"/>
      <c r="U726" s="649"/>
      <c r="V726" s="649"/>
      <c r="W726" s="649"/>
      <c r="X726" s="649"/>
      <c r="Y726" s="649"/>
      <c r="Z726" s="649"/>
    </row>
    <row r="727" spans="1:26" ht="14.25" customHeight="1" x14ac:dyDescent="0.2">
      <c r="A727" s="648"/>
      <c r="B727" s="649"/>
      <c r="C727" s="649"/>
      <c r="D727" s="649"/>
      <c r="E727" s="649"/>
      <c r="F727" s="649"/>
      <c r="G727" s="649"/>
      <c r="H727" s="649"/>
      <c r="I727" s="649"/>
      <c r="J727" s="649"/>
      <c r="K727" s="649"/>
      <c r="L727" s="649"/>
      <c r="M727" s="649"/>
      <c r="N727" s="649"/>
      <c r="O727" s="649"/>
      <c r="P727" s="649"/>
      <c r="Q727" s="649"/>
      <c r="R727" s="649"/>
      <c r="S727" s="649"/>
      <c r="T727" s="649"/>
      <c r="U727" s="649"/>
      <c r="V727" s="649"/>
      <c r="W727" s="649"/>
      <c r="X727" s="649"/>
      <c r="Y727" s="649"/>
      <c r="Z727" s="649"/>
    </row>
    <row r="728" spans="1:26" ht="14.25" customHeight="1" x14ac:dyDescent="0.2">
      <c r="A728" s="648"/>
      <c r="B728" s="649"/>
      <c r="C728" s="649"/>
      <c r="D728" s="649"/>
      <c r="E728" s="649"/>
      <c r="F728" s="649"/>
      <c r="G728" s="649"/>
      <c r="H728" s="649"/>
      <c r="I728" s="649"/>
      <c r="J728" s="649"/>
      <c r="K728" s="649"/>
      <c r="L728" s="649"/>
      <c r="M728" s="649"/>
      <c r="N728" s="649"/>
      <c r="O728" s="649"/>
      <c r="P728" s="649"/>
      <c r="Q728" s="649"/>
      <c r="R728" s="649"/>
      <c r="S728" s="649"/>
      <c r="T728" s="649"/>
      <c r="U728" s="649"/>
      <c r="V728" s="649"/>
      <c r="W728" s="649"/>
      <c r="X728" s="649"/>
      <c r="Y728" s="649"/>
      <c r="Z728" s="649"/>
    </row>
    <row r="729" spans="1:26" ht="14.25" customHeight="1" x14ac:dyDescent="0.2">
      <c r="A729" s="648"/>
      <c r="B729" s="649"/>
      <c r="C729" s="649"/>
      <c r="D729" s="649"/>
      <c r="E729" s="649"/>
      <c r="F729" s="649"/>
      <c r="G729" s="649"/>
      <c r="H729" s="649"/>
      <c r="I729" s="649"/>
      <c r="J729" s="649"/>
      <c r="K729" s="649"/>
      <c r="L729" s="649"/>
      <c r="M729" s="649"/>
      <c r="N729" s="649"/>
      <c r="O729" s="649"/>
      <c r="P729" s="649"/>
      <c r="Q729" s="649"/>
      <c r="R729" s="649"/>
      <c r="S729" s="649"/>
      <c r="T729" s="649"/>
      <c r="U729" s="649"/>
      <c r="V729" s="649"/>
      <c r="W729" s="649"/>
      <c r="X729" s="649"/>
      <c r="Y729" s="649"/>
      <c r="Z729" s="649"/>
    </row>
    <row r="730" spans="1:26" ht="14.25" customHeight="1" x14ac:dyDescent="0.2">
      <c r="A730" s="648"/>
      <c r="B730" s="649"/>
      <c r="C730" s="649"/>
      <c r="D730" s="649"/>
      <c r="E730" s="649"/>
      <c r="F730" s="649"/>
      <c r="G730" s="649"/>
      <c r="H730" s="649"/>
      <c r="I730" s="649"/>
      <c r="J730" s="649"/>
      <c r="K730" s="649"/>
      <c r="L730" s="649"/>
      <c r="M730" s="649"/>
      <c r="N730" s="649"/>
      <c r="O730" s="649"/>
      <c r="P730" s="649"/>
      <c r="Q730" s="649"/>
      <c r="R730" s="649"/>
      <c r="S730" s="649"/>
      <c r="T730" s="649"/>
      <c r="U730" s="649"/>
      <c r="V730" s="649"/>
      <c r="W730" s="649"/>
      <c r="X730" s="649"/>
      <c r="Y730" s="649"/>
      <c r="Z730" s="649"/>
    </row>
    <row r="731" spans="1:26" ht="14.25" customHeight="1" x14ac:dyDescent="0.2">
      <c r="A731" s="648"/>
      <c r="B731" s="649"/>
      <c r="C731" s="649"/>
      <c r="D731" s="649"/>
      <c r="E731" s="649"/>
      <c r="F731" s="649"/>
      <c r="G731" s="649"/>
      <c r="H731" s="649"/>
      <c r="I731" s="649"/>
      <c r="J731" s="649"/>
      <c r="K731" s="649"/>
      <c r="L731" s="649"/>
      <c r="M731" s="649"/>
      <c r="N731" s="649"/>
      <c r="O731" s="649"/>
      <c r="P731" s="649"/>
      <c r="Q731" s="649"/>
      <c r="R731" s="649"/>
      <c r="S731" s="649"/>
      <c r="T731" s="649"/>
      <c r="U731" s="649"/>
      <c r="V731" s="649"/>
      <c r="W731" s="649"/>
      <c r="X731" s="649"/>
      <c r="Y731" s="649"/>
      <c r="Z731" s="649"/>
    </row>
    <row r="732" spans="1:26" ht="14.25" customHeight="1" x14ac:dyDescent="0.2">
      <c r="A732" s="648"/>
      <c r="B732" s="649"/>
      <c r="C732" s="649"/>
      <c r="D732" s="649"/>
      <c r="E732" s="649"/>
      <c r="F732" s="649"/>
      <c r="G732" s="649"/>
      <c r="H732" s="649"/>
      <c r="I732" s="649"/>
      <c r="J732" s="649"/>
      <c r="K732" s="649"/>
      <c r="L732" s="649"/>
      <c r="M732" s="649"/>
      <c r="N732" s="649"/>
      <c r="O732" s="649"/>
      <c r="P732" s="649"/>
      <c r="Q732" s="649"/>
      <c r="R732" s="649"/>
      <c r="S732" s="649"/>
      <c r="T732" s="649"/>
      <c r="U732" s="649"/>
      <c r="V732" s="649"/>
      <c r="W732" s="649"/>
      <c r="X732" s="649"/>
      <c r="Y732" s="649"/>
      <c r="Z732" s="649"/>
    </row>
    <row r="733" spans="1:26" ht="14.25" customHeight="1" x14ac:dyDescent="0.2">
      <c r="A733" s="648"/>
      <c r="B733" s="649"/>
      <c r="C733" s="649"/>
      <c r="D733" s="649"/>
      <c r="E733" s="649"/>
      <c r="F733" s="649"/>
      <c r="G733" s="649"/>
      <c r="H733" s="649"/>
      <c r="I733" s="649"/>
      <c r="J733" s="649"/>
      <c r="K733" s="649"/>
      <c r="L733" s="649"/>
      <c r="M733" s="649"/>
      <c r="N733" s="649"/>
      <c r="O733" s="649"/>
      <c r="P733" s="649"/>
      <c r="Q733" s="649"/>
      <c r="R733" s="649"/>
      <c r="S733" s="649"/>
      <c r="T733" s="649"/>
      <c r="U733" s="649"/>
      <c r="V733" s="649"/>
      <c r="W733" s="649"/>
      <c r="X733" s="649"/>
      <c r="Y733" s="649"/>
      <c r="Z733" s="649"/>
    </row>
    <row r="734" spans="1:26" ht="14.25" customHeight="1" x14ac:dyDescent="0.2">
      <c r="A734" s="648"/>
      <c r="B734" s="649"/>
      <c r="C734" s="649"/>
      <c r="D734" s="649"/>
      <c r="E734" s="649"/>
      <c r="F734" s="649"/>
      <c r="G734" s="649"/>
      <c r="H734" s="649"/>
      <c r="I734" s="649"/>
      <c r="J734" s="649"/>
      <c r="K734" s="649"/>
      <c r="L734" s="649"/>
      <c r="M734" s="649"/>
      <c r="N734" s="649"/>
      <c r="O734" s="649"/>
      <c r="P734" s="649"/>
      <c r="Q734" s="649"/>
      <c r="R734" s="649"/>
      <c r="S734" s="649"/>
      <c r="T734" s="649"/>
      <c r="U734" s="649"/>
      <c r="V734" s="649"/>
      <c r="W734" s="649"/>
      <c r="X734" s="649"/>
      <c r="Y734" s="649"/>
      <c r="Z734" s="649"/>
    </row>
    <row r="735" spans="1:26" ht="14.25" customHeight="1" x14ac:dyDescent="0.2">
      <c r="A735" s="648"/>
      <c r="B735" s="649"/>
      <c r="C735" s="649"/>
      <c r="D735" s="649"/>
      <c r="E735" s="649"/>
      <c r="F735" s="649"/>
      <c r="G735" s="649"/>
      <c r="H735" s="649"/>
      <c r="I735" s="649"/>
      <c r="J735" s="649"/>
      <c r="K735" s="649"/>
      <c r="L735" s="649"/>
      <c r="M735" s="649"/>
      <c r="N735" s="649"/>
      <c r="O735" s="649"/>
      <c r="P735" s="649"/>
      <c r="Q735" s="649"/>
      <c r="R735" s="649"/>
      <c r="S735" s="649"/>
      <c r="T735" s="649"/>
      <c r="U735" s="649"/>
      <c r="V735" s="649"/>
      <c r="W735" s="649"/>
      <c r="X735" s="649"/>
      <c r="Y735" s="649"/>
      <c r="Z735" s="649"/>
    </row>
    <row r="736" spans="1:26" ht="14.25" customHeight="1" x14ac:dyDescent="0.2">
      <c r="A736" s="648"/>
      <c r="B736" s="649"/>
      <c r="C736" s="649"/>
      <c r="D736" s="649"/>
      <c r="E736" s="649"/>
      <c r="F736" s="649"/>
      <c r="G736" s="649"/>
      <c r="H736" s="649"/>
      <c r="I736" s="649"/>
      <c r="J736" s="649"/>
      <c r="K736" s="649"/>
      <c r="L736" s="649"/>
      <c r="M736" s="649"/>
      <c r="N736" s="649"/>
      <c r="O736" s="649"/>
      <c r="P736" s="649"/>
      <c r="Q736" s="649"/>
      <c r="R736" s="649"/>
      <c r="S736" s="649"/>
      <c r="T736" s="649"/>
      <c r="U736" s="649"/>
      <c r="V736" s="649"/>
      <c r="W736" s="649"/>
      <c r="X736" s="649"/>
      <c r="Y736" s="649"/>
      <c r="Z736" s="649"/>
    </row>
    <row r="737" spans="1:26" ht="14.25" customHeight="1" x14ac:dyDescent="0.2">
      <c r="A737" s="648"/>
      <c r="B737" s="649"/>
      <c r="C737" s="649"/>
      <c r="D737" s="649"/>
      <c r="E737" s="649"/>
      <c r="F737" s="649"/>
      <c r="G737" s="649"/>
      <c r="H737" s="649"/>
      <c r="I737" s="649"/>
      <c r="J737" s="649"/>
      <c r="K737" s="649"/>
      <c r="L737" s="649"/>
      <c r="M737" s="649"/>
      <c r="N737" s="649"/>
      <c r="O737" s="649"/>
      <c r="P737" s="649"/>
      <c r="Q737" s="649"/>
      <c r="R737" s="649"/>
      <c r="S737" s="649"/>
      <c r="T737" s="649"/>
      <c r="U737" s="649"/>
      <c r="V737" s="649"/>
      <c r="W737" s="649"/>
      <c r="X737" s="649"/>
      <c r="Y737" s="649"/>
      <c r="Z737" s="649"/>
    </row>
    <row r="738" spans="1:26" ht="14.25" customHeight="1" x14ac:dyDescent="0.2">
      <c r="A738" s="648"/>
      <c r="B738" s="649"/>
      <c r="C738" s="649"/>
      <c r="D738" s="649"/>
      <c r="E738" s="649"/>
      <c r="F738" s="649"/>
      <c r="G738" s="649"/>
      <c r="H738" s="649"/>
      <c r="I738" s="649"/>
      <c r="J738" s="649"/>
      <c r="K738" s="649"/>
      <c r="L738" s="649"/>
      <c r="M738" s="649"/>
      <c r="N738" s="649"/>
      <c r="O738" s="649"/>
      <c r="P738" s="649"/>
      <c r="Q738" s="649"/>
      <c r="R738" s="649"/>
      <c r="S738" s="649"/>
      <c r="T738" s="649"/>
      <c r="U738" s="649"/>
      <c r="V738" s="649"/>
      <c r="W738" s="649"/>
      <c r="X738" s="649"/>
      <c r="Y738" s="649"/>
      <c r="Z738" s="649"/>
    </row>
    <row r="739" spans="1:26" ht="14.25" customHeight="1" x14ac:dyDescent="0.2">
      <c r="A739" s="648"/>
      <c r="B739" s="649"/>
      <c r="C739" s="649"/>
      <c r="D739" s="649"/>
      <c r="E739" s="649"/>
      <c r="F739" s="649"/>
      <c r="G739" s="649"/>
      <c r="H739" s="649"/>
      <c r="I739" s="649"/>
      <c r="J739" s="649"/>
      <c r="K739" s="649"/>
      <c r="L739" s="649"/>
      <c r="M739" s="649"/>
      <c r="N739" s="649"/>
      <c r="O739" s="649"/>
      <c r="P739" s="649"/>
      <c r="Q739" s="649"/>
      <c r="R739" s="649"/>
      <c r="S739" s="649"/>
      <c r="T739" s="649"/>
      <c r="U739" s="649"/>
      <c r="V739" s="649"/>
      <c r="W739" s="649"/>
      <c r="X739" s="649"/>
      <c r="Y739" s="649"/>
      <c r="Z739" s="649"/>
    </row>
    <row r="740" spans="1:26" ht="14.25" customHeight="1" x14ac:dyDescent="0.2">
      <c r="A740" s="648"/>
      <c r="B740" s="649"/>
      <c r="C740" s="649"/>
      <c r="D740" s="649"/>
      <c r="E740" s="649"/>
      <c r="F740" s="649"/>
      <c r="G740" s="649"/>
      <c r="H740" s="649"/>
      <c r="I740" s="649"/>
      <c r="J740" s="649"/>
      <c r="K740" s="649"/>
      <c r="L740" s="649"/>
      <c r="M740" s="649"/>
      <c r="N740" s="649"/>
      <c r="O740" s="649"/>
      <c r="P740" s="649"/>
      <c r="Q740" s="649"/>
      <c r="R740" s="649"/>
      <c r="S740" s="649"/>
      <c r="T740" s="649"/>
      <c r="U740" s="649"/>
      <c r="V740" s="649"/>
      <c r="W740" s="649"/>
      <c r="X740" s="649"/>
      <c r="Y740" s="649"/>
      <c r="Z740" s="649"/>
    </row>
    <row r="741" spans="1:26" ht="14.25" customHeight="1" x14ac:dyDescent="0.2">
      <c r="A741" s="648"/>
      <c r="B741" s="649"/>
      <c r="C741" s="649"/>
      <c r="D741" s="649"/>
      <c r="E741" s="649"/>
      <c r="F741" s="649"/>
      <c r="G741" s="649"/>
      <c r="H741" s="649"/>
      <c r="I741" s="649"/>
      <c r="J741" s="649"/>
      <c r="K741" s="649"/>
      <c r="L741" s="649"/>
      <c r="M741" s="649"/>
      <c r="N741" s="649"/>
      <c r="O741" s="649"/>
      <c r="P741" s="649"/>
      <c r="Q741" s="649"/>
      <c r="R741" s="649"/>
      <c r="S741" s="649"/>
      <c r="T741" s="649"/>
      <c r="U741" s="649"/>
      <c r="V741" s="649"/>
      <c r="W741" s="649"/>
      <c r="X741" s="649"/>
      <c r="Y741" s="649"/>
      <c r="Z741" s="649"/>
    </row>
    <row r="742" spans="1:26" ht="14.25" customHeight="1" x14ac:dyDescent="0.2">
      <c r="A742" s="648"/>
      <c r="B742" s="649"/>
      <c r="C742" s="649"/>
      <c r="D742" s="649"/>
      <c r="E742" s="649"/>
      <c r="F742" s="649"/>
      <c r="G742" s="649"/>
      <c r="H742" s="649"/>
      <c r="I742" s="649"/>
      <c r="J742" s="649"/>
      <c r="K742" s="649"/>
      <c r="L742" s="649"/>
      <c r="M742" s="649"/>
      <c r="N742" s="649"/>
      <c r="O742" s="649"/>
      <c r="P742" s="649"/>
      <c r="Q742" s="649"/>
      <c r="R742" s="649"/>
      <c r="S742" s="649"/>
      <c r="T742" s="649"/>
      <c r="U742" s="649"/>
      <c r="V742" s="649"/>
      <c r="W742" s="649"/>
      <c r="X742" s="649"/>
      <c r="Y742" s="649"/>
      <c r="Z742" s="649"/>
    </row>
    <row r="743" spans="1:26" ht="14.25" customHeight="1" x14ac:dyDescent="0.2">
      <c r="A743" s="648"/>
      <c r="B743" s="649"/>
      <c r="C743" s="649"/>
      <c r="D743" s="649"/>
      <c r="E743" s="649"/>
      <c r="F743" s="649"/>
      <c r="G743" s="649"/>
      <c r="H743" s="649"/>
      <c r="I743" s="649"/>
      <c r="J743" s="649"/>
      <c r="K743" s="649"/>
      <c r="L743" s="649"/>
      <c r="M743" s="649"/>
      <c r="N743" s="649"/>
      <c r="O743" s="649"/>
      <c r="P743" s="649"/>
      <c r="Q743" s="649"/>
      <c r="R743" s="649"/>
      <c r="S743" s="649"/>
      <c r="T743" s="649"/>
      <c r="U743" s="649"/>
      <c r="V743" s="649"/>
      <c r="W743" s="649"/>
      <c r="X743" s="649"/>
      <c r="Y743" s="649"/>
      <c r="Z743" s="649"/>
    </row>
    <row r="744" spans="1:26" ht="14.25" customHeight="1" x14ac:dyDescent="0.2">
      <c r="A744" s="648"/>
      <c r="B744" s="649"/>
      <c r="C744" s="649"/>
      <c r="D744" s="649"/>
      <c r="E744" s="649"/>
      <c r="F744" s="649"/>
      <c r="G744" s="649"/>
      <c r="H744" s="649"/>
      <c r="I744" s="649"/>
      <c r="J744" s="649"/>
      <c r="K744" s="649"/>
      <c r="L744" s="649"/>
      <c r="M744" s="649"/>
      <c r="N744" s="649"/>
      <c r="O744" s="649"/>
      <c r="P744" s="649"/>
      <c r="Q744" s="649"/>
      <c r="R744" s="649"/>
      <c r="S744" s="649"/>
      <c r="T744" s="649"/>
      <c r="U744" s="649"/>
      <c r="V744" s="649"/>
      <c r="W744" s="649"/>
      <c r="X744" s="649"/>
      <c r="Y744" s="649"/>
      <c r="Z744" s="649"/>
    </row>
    <row r="745" spans="1:26" ht="14.25" customHeight="1" x14ac:dyDescent="0.2">
      <c r="A745" s="648"/>
      <c r="B745" s="649"/>
      <c r="C745" s="649"/>
      <c r="D745" s="649"/>
      <c r="E745" s="649"/>
      <c r="F745" s="649"/>
      <c r="G745" s="649"/>
      <c r="H745" s="649"/>
      <c r="I745" s="649"/>
      <c r="J745" s="649"/>
      <c r="K745" s="649"/>
      <c r="L745" s="649"/>
      <c r="M745" s="649"/>
      <c r="N745" s="649"/>
      <c r="O745" s="649"/>
      <c r="P745" s="649"/>
      <c r="Q745" s="649"/>
      <c r="R745" s="649"/>
      <c r="S745" s="649"/>
      <c r="T745" s="649"/>
      <c r="U745" s="649"/>
      <c r="V745" s="649"/>
      <c r="W745" s="649"/>
      <c r="X745" s="649"/>
      <c r="Y745" s="649"/>
      <c r="Z745" s="649"/>
    </row>
    <row r="746" spans="1:26" ht="14.25" customHeight="1" x14ac:dyDescent="0.2">
      <c r="A746" s="648"/>
      <c r="B746" s="649"/>
      <c r="C746" s="649"/>
      <c r="D746" s="649"/>
      <c r="E746" s="649"/>
      <c r="F746" s="649"/>
      <c r="G746" s="649"/>
      <c r="H746" s="649"/>
      <c r="I746" s="649"/>
      <c r="J746" s="649"/>
      <c r="K746" s="649"/>
      <c r="L746" s="649"/>
      <c r="M746" s="649"/>
      <c r="N746" s="649"/>
      <c r="O746" s="649"/>
      <c r="P746" s="649"/>
      <c r="Q746" s="649"/>
      <c r="R746" s="649"/>
      <c r="S746" s="649"/>
      <c r="T746" s="649"/>
      <c r="U746" s="649"/>
      <c r="V746" s="649"/>
      <c r="W746" s="649"/>
      <c r="X746" s="649"/>
      <c r="Y746" s="649"/>
      <c r="Z746" s="649"/>
    </row>
    <row r="747" spans="1:26" ht="14.25" customHeight="1" x14ac:dyDescent="0.2">
      <c r="A747" s="648"/>
      <c r="B747" s="649"/>
      <c r="C747" s="649"/>
      <c r="D747" s="649"/>
      <c r="E747" s="649"/>
      <c r="F747" s="649"/>
      <c r="G747" s="649"/>
      <c r="H747" s="649"/>
      <c r="I747" s="649"/>
      <c r="J747" s="649"/>
      <c r="K747" s="649"/>
      <c r="L747" s="649"/>
      <c r="M747" s="649"/>
      <c r="N747" s="649"/>
      <c r="O747" s="649"/>
      <c r="P747" s="649"/>
      <c r="Q747" s="649"/>
      <c r="R747" s="649"/>
      <c r="S747" s="649"/>
      <c r="T747" s="649"/>
      <c r="U747" s="649"/>
      <c r="V747" s="649"/>
      <c r="W747" s="649"/>
      <c r="X747" s="649"/>
      <c r="Y747" s="649"/>
      <c r="Z747" s="649"/>
    </row>
    <row r="748" spans="1:26" ht="14.25" customHeight="1" x14ac:dyDescent="0.2">
      <c r="A748" s="648"/>
      <c r="B748" s="649"/>
      <c r="C748" s="649"/>
      <c r="D748" s="649"/>
      <c r="E748" s="649"/>
      <c r="F748" s="649"/>
      <c r="G748" s="649"/>
      <c r="H748" s="649"/>
      <c r="I748" s="649"/>
      <c r="J748" s="649"/>
      <c r="K748" s="649"/>
      <c r="L748" s="649"/>
      <c r="M748" s="649"/>
      <c r="N748" s="649"/>
      <c r="O748" s="649"/>
      <c r="P748" s="649"/>
      <c r="Q748" s="649"/>
      <c r="R748" s="649"/>
      <c r="S748" s="649"/>
      <c r="T748" s="649"/>
      <c r="U748" s="649"/>
      <c r="V748" s="649"/>
      <c r="W748" s="649"/>
      <c r="X748" s="649"/>
      <c r="Y748" s="649"/>
      <c r="Z748" s="649"/>
    </row>
    <row r="749" spans="1:26" ht="14.25" customHeight="1" x14ac:dyDescent="0.2">
      <c r="A749" s="648"/>
      <c r="B749" s="649"/>
      <c r="C749" s="649"/>
      <c r="D749" s="649"/>
      <c r="E749" s="649"/>
      <c r="F749" s="649"/>
      <c r="G749" s="649"/>
      <c r="H749" s="649"/>
      <c r="I749" s="649"/>
      <c r="J749" s="649"/>
      <c r="K749" s="649"/>
      <c r="L749" s="649"/>
      <c r="M749" s="649"/>
      <c r="N749" s="649"/>
      <c r="O749" s="649"/>
      <c r="P749" s="649"/>
      <c r="Q749" s="649"/>
      <c r="R749" s="649"/>
      <c r="S749" s="649"/>
      <c r="T749" s="649"/>
      <c r="U749" s="649"/>
      <c r="V749" s="649"/>
      <c r="W749" s="649"/>
      <c r="X749" s="649"/>
      <c r="Y749" s="649"/>
      <c r="Z749" s="649"/>
    </row>
    <row r="750" spans="1:26" ht="14.25" customHeight="1" x14ac:dyDescent="0.2">
      <c r="A750" s="648"/>
      <c r="B750" s="649"/>
      <c r="C750" s="649"/>
      <c r="D750" s="649"/>
      <c r="E750" s="649"/>
      <c r="F750" s="649"/>
      <c r="G750" s="649"/>
      <c r="H750" s="649"/>
      <c r="I750" s="649"/>
      <c r="J750" s="649"/>
      <c r="K750" s="649"/>
      <c r="L750" s="649"/>
      <c r="M750" s="649"/>
      <c r="N750" s="649"/>
      <c r="O750" s="649"/>
      <c r="P750" s="649"/>
      <c r="Q750" s="649"/>
      <c r="R750" s="649"/>
      <c r="S750" s="649"/>
      <c r="T750" s="649"/>
      <c r="U750" s="649"/>
      <c r="V750" s="649"/>
      <c r="W750" s="649"/>
      <c r="X750" s="649"/>
      <c r="Y750" s="649"/>
      <c r="Z750" s="649"/>
    </row>
    <row r="751" spans="1:26" ht="14.25" customHeight="1" x14ac:dyDescent="0.2">
      <c r="A751" s="648"/>
      <c r="B751" s="649"/>
      <c r="C751" s="649"/>
      <c r="D751" s="649"/>
      <c r="E751" s="649"/>
      <c r="F751" s="649"/>
      <c r="G751" s="649"/>
      <c r="H751" s="649"/>
      <c r="I751" s="649"/>
      <c r="J751" s="649"/>
      <c r="K751" s="649"/>
      <c r="L751" s="649"/>
      <c r="M751" s="649"/>
      <c r="N751" s="649"/>
      <c r="O751" s="649"/>
      <c r="P751" s="649"/>
      <c r="Q751" s="649"/>
      <c r="R751" s="649"/>
      <c r="S751" s="649"/>
      <c r="T751" s="649"/>
      <c r="U751" s="649"/>
      <c r="V751" s="649"/>
      <c r="W751" s="649"/>
      <c r="X751" s="649"/>
      <c r="Y751" s="649"/>
      <c r="Z751" s="649"/>
    </row>
    <row r="752" spans="1:26" ht="14.25" customHeight="1" x14ac:dyDescent="0.2">
      <c r="A752" s="648"/>
      <c r="B752" s="649"/>
      <c r="C752" s="649"/>
      <c r="D752" s="649"/>
      <c r="E752" s="649"/>
      <c r="F752" s="649"/>
      <c r="G752" s="649"/>
      <c r="H752" s="649"/>
      <c r="I752" s="649"/>
      <c r="J752" s="649"/>
      <c r="K752" s="649"/>
      <c r="L752" s="649"/>
      <c r="M752" s="649"/>
      <c r="N752" s="649"/>
      <c r="O752" s="649"/>
      <c r="P752" s="649"/>
      <c r="Q752" s="649"/>
      <c r="R752" s="649"/>
      <c r="S752" s="649"/>
      <c r="T752" s="649"/>
      <c r="U752" s="649"/>
      <c r="V752" s="649"/>
      <c r="W752" s="649"/>
      <c r="X752" s="649"/>
      <c r="Y752" s="649"/>
      <c r="Z752" s="649"/>
    </row>
    <row r="753" spans="1:26" ht="14.25" customHeight="1" x14ac:dyDescent="0.2">
      <c r="A753" s="648"/>
      <c r="B753" s="649"/>
      <c r="C753" s="649"/>
      <c r="D753" s="649"/>
      <c r="E753" s="649"/>
      <c r="F753" s="649"/>
      <c r="G753" s="649"/>
      <c r="H753" s="649"/>
      <c r="I753" s="649"/>
      <c r="J753" s="649"/>
      <c r="K753" s="649"/>
      <c r="L753" s="649"/>
      <c r="M753" s="649"/>
      <c r="N753" s="649"/>
      <c r="O753" s="649"/>
      <c r="P753" s="649"/>
      <c r="Q753" s="649"/>
      <c r="R753" s="649"/>
      <c r="S753" s="649"/>
      <c r="T753" s="649"/>
      <c r="U753" s="649"/>
      <c r="V753" s="649"/>
      <c r="W753" s="649"/>
      <c r="X753" s="649"/>
      <c r="Y753" s="649"/>
      <c r="Z753" s="649"/>
    </row>
    <row r="754" spans="1:26" ht="14.25" customHeight="1" x14ac:dyDescent="0.2">
      <c r="A754" s="648"/>
      <c r="B754" s="649"/>
      <c r="C754" s="649"/>
      <c r="D754" s="649"/>
      <c r="E754" s="649"/>
      <c r="F754" s="649"/>
      <c r="G754" s="649"/>
      <c r="H754" s="649"/>
      <c r="I754" s="649"/>
      <c r="J754" s="649"/>
      <c r="K754" s="649"/>
      <c r="L754" s="649"/>
      <c r="M754" s="649"/>
      <c r="N754" s="649"/>
      <c r="O754" s="649"/>
      <c r="P754" s="649"/>
      <c r="Q754" s="649"/>
      <c r="R754" s="649"/>
      <c r="S754" s="649"/>
      <c r="T754" s="649"/>
      <c r="U754" s="649"/>
      <c r="V754" s="649"/>
      <c r="W754" s="649"/>
      <c r="X754" s="649"/>
      <c r="Y754" s="649"/>
      <c r="Z754" s="649"/>
    </row>
    <row r="755" spans="1:26" ht="14.25" customHeight="1" x14ac:dyDescent="0.2">
      <c r="A755" s="648"/>
      <c r="B755" s="649"/>
      <c r="C755" s="649"/>
      <c r="D755" s="649"/>
      <c r="E755" s="649"/>
      <c r="F755" s="649"/>
      <c r="G755" s="649"/>
      <c r="H755" s="649"/>
      <c r="I755" s="649"/>
      <c r="J755" s="649"/>
      <c r="K755" s="649"/>
      <c r="L755" s="649"/>
      <c r="M755" s="649"/>
      <c r="N755" s="649"/>
      <c r="O755" s="649"/>
      <c r="P755" s="649"/>
      <c r="Q755" s="649"/>
      <c r="R755" s="649"/>
      <c r="S755" s="649"/>
      <c r="T755" s="649"/>
      <c r="U755" s="649"/>
      <c r="V755" s="649"/>
      <c r="W755" s="649"/>
      <c r="X755" s="649"/>
      <c r="Y755" s="649"/>
      <c r="Z755" s="649"/>
    </row>
    <row r="756" spans="1:26" ht="14.25" customHeight="1" x14ac:dyDescent="0.2">
      <c r="A756" s="648"/>
      <c r="B756" s="649"/>
      <c r="C756" s="649"/>
      <c r="D756" s="649"/>
      <c r="E756" s="649"/>
      <c r="F756" s="649"/>
      <c r="G756" s="649"/>
      <c r="H756" s="649"/>
      <c r="I756" s="649"/>
      <c r="J756" s="649"/>
      <c r="K756" s="649"/>
      <c r="L756" s="649"/>
      <c r="M756" s="649"/>
      <c r="N756" s="649"/>
      <c r="O756" s="649"/>
      <c r="P756" s="649"/>
      <c r="Q756" s="649"/>
      <c r="R756" s="649"/>
      <c r="S756" s="649"/>
      <c r="T756" s="649"/>
      <c r="U756" s="649"/>
      <c r="V756" s="649"/>
      <c r="W756" s="649"/>
      <c r="X756" s="649"/>
      <c r="Y756" s="649"/>
      <c r="Z756" s="649"/>
    </row>
    <row r="757" spans="1:26" ht="14.25" customHeight="1" x14ac:dyDescent="0.2">
      <c r="A757" s="648"/>
      <c r="B757" s="649"/>
      <c r="C757" s="649"/>
      <c r="D757" s="649"/>
      <c r="E757" s="649"/>
      <c r="F757" s="649"/>
      <c r="G757" s="649"/>
      <c r="H757" s="649"/>
      <c r="I757" s="649"/>
      <c r="J757" s="649"/>
      <c r="K757" s="649"/>
      <c r="L757" s="649"/>
      <c r="M757" s="649"/>
      <c r="N757" s="649"/>
      <c r="O757" s="649"/>
      <c r="P757" s="649"/>
      <c r="Q757" s="649"/>
      <c r="R757" s="649"/>
      <c r="S757" s="649"/>
      <c r="T757" s="649"/>
      <c r="U757" s="649"/>
      <c r="V757" s="649"/>
      <c r="W757" s="649"/>
      <c r="X757" s="649"/>
      <c r="Y757" s="649"/>
      <c r="Z757" s="649"/>
    </row>
    <row r="758" spans="1:26" ht="14.25" customHeight="1" x14ac:dyDescent="0.2">
      <c r="A758" s="648"/>
      <c r="B758" s="649"/>
      <c r="C758" s="649"/>
      <c r="D758" s="649"/>
      <c r="E758" s="649"/>
      <c r="F758" s="649"/>
      <c r="G758" s="649"/>
      <c r="H758" s="649"/>
      <c r="I758" s="649"/>
      <c r="J758" s="649"/>
      <c r="K758" s="649"/>
      <c r="L758" s="649"/>
      <c r="M758" s="649"/>
      <c r="N758" s="649"/>
      <c r="O758" s="649"/>
      <c r="P758" s="649"/>
      <c r="Q758" s="649"/>
      <c r="R758" s="649"/>
      <c r="S758" s="649"/>
      <c r="T758" s="649"/>
      <c r="U758" s="649"/>
      <c r="V758" s="649"/>
      <c r="W758" s="649"/>
      <c r="X758" s="649"/>
      <c r="Y758" s="649"/>
      <c r="Z758" s="649"/>
    </row>
    <row r="759" spans="1:26" ht="14.25" customHeight="1" x14ac:dyDescent="0.2">
      <c r="A759" s="648"/>
      <c r="B759" s="649"/>
      <c r="C759" s="649"/>
      <c r="D759" s="649"/>
      <c r="E759" s="649"/>
      <c r="F759" s="649"/>
      <c r="G759" s="649"/>
      <c r="H759" s="649"/>
      <c r="I759" s="649"/>
      <c r="J759" s="649"/>
      <c r="K759" s="649"/>
      <c r="L759" s="649"/>
      <c r="M759" s="649"/>
      <c r="N759" s="649"/>
      <c r="O759" s="649"/>
      <c r="P759" s="649"/>
      <c r="Q759" s="649"/>
      <c r="R759" s="649"/>
      <c r="S759" s="649"/>
      <c r="T759" s="649"/>
      <c r="U759" s="649"/>
      <c r="V759" s="649"/>
      <c r="W759" s="649"/>
      <c r="X759" s="649"/>
      <c r="Y759" s="649"/>
      <c r="Z759" s="649"/>
    </row>
    <row r="760" spans="1:26" ht="14.25" customHeight="1" x14ac:dyDescent="0.2">
      <c r="A760" s="648"/>
      <c r="B760" s="649"/>
      <c r="C760" s="649"/>
      <c r="D760" s="649"/>
      <c r="E760" s="649"/>
      <c r="F760" s="649"/>
      <c r="G760" s="649"/>
      <c r="H760" s="649"/>
      <c r="I760" s="649"/>
      <c r="J760" s="649"/>
      <c r="K760" s="649"/>
      <c r="L760" s="649"/>
      <c r="M760" s="649"/>
      <c r="N760" s="649"/>
      <c r="O760" s="649"/>
      <c r="P760" s="649"/>
      <c r="Q760" s="649"/>
      <c r="R760" s="649"/>
      <c r="S760" s="649"/>
      <c r="T760" s="649"/>
      <c r="U760" s="649"/>
      <c r="V760" s="649"/>
      <c r="W760" s="649"/>
      <c r="X760" s="649"/>
      <c r="Y760" s="649"/>
      <c r="Z760" s="649"/>
    </row>
    <row r="761" spans="1:26" ht="14.25" customHeight="1" x14ac:dyDescent="0.2">
      <c r="A761" s="648"/>
      <c r="B761" s="649"/>
      <c r="C761" s="649"/>
      <c r="D761" s="649"/>
      <c r="E761" s="649"/>
      <c r="F761" s="649"/>
      <c r="G761" s="649"/>
      <c r="H761" s="649"/>
      <c r="I761" s="649"/>
      <c r="J761" s="649"/>
      <c r="K761" s="649"/>
      <c r="L761" s="649"/>
      <c r="M761" s="649"/>
      <c r="N761" s="649"/>
      <c r="O761" s="649"/>
      <c r="P761" s="649"/>
      <c r="Q761" s="649"/>
      <c r="R761" s="649"/>
      <c r="S761" s="649"/>
      <c r="T761" s="649"/>
      <c r="U761" s="649"/>
      <c r="V761" s="649"/>
      <c r="W761" s="649"/>
      <c r="X761" s="649"/>
      <c r="Y761" s="649"/>
      <c r="Z761" s="649"/>
    </row>
    <row r="762" spans="1:26" ht="14.25" customHeight="1" x14ac:dyDescent="0.2">
      <c r="A762" s="648"/>
      <c r="B762" s="649"/>
      <c r="C762" s="649"/>
      <c r="D762" s="649"/>
      <c r="E762" s="649"/>
      <c r="F762" s="649"/>
      <c r="G762" s="649"/>
      <c r="H762" s="649"/>
      <c r="I762" s="649"/>
      <c r="J762" s="649"/>
      <c r="K762" s="649"/>
      <c r="L762" s="649"/>
      <c r="M762" s="649"/>
      <c r="N762" s="649"/>
      <c r="O762" s="649"/>
      <c r="P762" s="649"/>
      <c r="Q762" s="649"/>
      <c r="R762" s="649"/>
      <c r="S762" s="649"/>
      <c r="T762" s="649"/>
      <c r="U762" s="649"/>
      <c r="V762" s="649"/>
      <c r="W762" s="649"/>
      <c r="X762" s="649"/>
      <c r="Y762" s="649"/>
      <c r="Z762" s="649"/>
    </row>
    <row r="763" spans="1:26" ht="14.25" customHeight="1" x14ac:dyDescent="0.2">
      <c r="A763" s="648"/>
      <c r="B763" s="649"/>
      <c r="C763" s="649"/>
      <c r="D763" s="649"/>
      <c r="E763" s="649"/>
      <c r="F763" s="649"/>
      <c r="G763" s="649"/>
      <c r="H763" s="649"/>
      <c r="I763" s="649"/>
      <c r="J763" s="649"/>
      <c r="K763" s="649"/>
      <c r="L763" s="649"/>
      <c r="M763" s="649"/>
      <c r="N763" s="649"/>
      <c r="O763" s="649"/>
      <c r="P763" s="649"/>
      <c r="Q763" s="649"/>
      <c r="R763" s="649"/>
      <c r="S763" s="649"/>
      <c r="T763" s="649"/>
      <c r="U763" s="649"/>
      <c r="V763" s="649"/>
      <c r="W763" s="649"/>
      <c r="X763" s="649"/>
      <c r="Y763" s="649"/>
      <c r="Z763" s="649"/>
    </row>
    <row r="764" spans="1:26" ht="14.25" customHeight="1" x14ac:dyDescent="0.2">
      <c r="A764" s="648"/>
      <c r="B764" s="649"/>
      <c r="C764" s="649"/>
      <c r="D764" s="649"/>
      <c r="E764" s="649"/>
      <c r="F764" s="649"/>
      <c r="G764" s="649"/>
      <c r="H764" s="649"/>
      <c r="I764" s="649"/>
      <c r="J764" s="649"/>
      <c r="K764" s="649"/>
      <c r="L764" s="649"/>
      <c r="M764" s="649"/>
      <c r="N764" s="649"/>
      <c r="O764" s="649"/>
      <c r="P764" s="649"/>
      <c r="Q764" s="649"/>
      <c r="R764" s="649"/>
      <c r="S764" s="649"/>
      <c r="T764" s="649"/>
      <c r="U764" s="649"/>
      <c r="V764" s="649"/>
      <c r="W764" s="649"/>
      <c r="X764" s="649"/>
      <c r="Y764" s="649"/>
      <c r="Z764" s="649"/>
    </row>
    <row r="765" spans="1:26" ht="14.25" customHeight="1" x14ac:dyDescent="0.2">
      <c r="A765" s="648"/>
      <c r="B765" s="649"/>
      <c r="C765" s="649"/>
      <c r="D765" s="649"/>
      <c r="E765" s="649"/>
      <c r="F765" s="649"/>
      <c r="G765" s="649"/>
      <c r="H765" s="649"/>
      <c r="I765" s="649"/>
      <c r="J765" s="649"/>
      <c r="K765" s="649"/>
      <c r="L765" s="649"/>
      <c r="M765" s="649"/>
      <c r="N765" s="649"/>
      <c r="O765" s="649"/>
      <c r="P765" s="649"/>
      <c r="Q765" s="649"/>
      <c r="R765" s="649"/>
      <c r="S765" s="649"/>
      <c r="T765" s="649"/>
      <c r="U765" s="649"/>
      <c r="V765" s="649"/>
      <c r="W765" s="649"/>
      <c r="X765" s="649"/>
      <c r="Y765" s="649"/>
      <c r="Z765" s="649"/>
    </row>
    <row r="766" spans="1:26" ht="14.25" customHeight="1" x14ac:dyDescent="0.2">
      <c r="A766" s="648"/>
      <c r="B766" s="649"/>
      <c r="C766" s="649"/>
      <c r="D766" s="649"/>
      <c r="E766" s="649"/>
      <c r="F766" s="649"/>
      <c r="G766" s="649"/>
      <c r="H766" s="649"/>
      <c r="I766" s="649"/>
      <c r="J766" s="649"/>
      <c r="K766" s="649"/>
      <c r="L766" s="649"/>
      <c r="M766" s="649"/>
      <c r="N766" s="649"/>
      <c r="O766" s="649"/>
      <c r="P766" s="649"/>
      <c r="Q766" s="649"/>
      <c r="R766" s="649"/>
      <c r="S766" s="649"/>
      <c r="T766" s="649"/>
      <c r="U766" s="649"/>
      <c r="V766" s="649"/>
      <c r="W766" s="649"/>
      <c r="X766" s="649"/>
      <c r="Y766" s="649"/>
      <c r="Z766" s="649"/>
    </row>
    <row r="767" spans="1:26" ht="14.25" customHeight="1" x14ac:dyDescent="0.2">
      <c r="A767" s="648"/>
      <c r="B767" s="649"/>
      <c r="C767" s="649"/>
      <c r="D767" s="649"/>
      <c r="E767" s="649"/>
      <c r="F767" s="649"/>
      <c r="G767" s="649"/>
      <c r="H767" s="649"/>
      <c r="I767" s="649"/>
      <c r="J767" s="649"/>
      <c r="K767" s="649"/>
      <c r="L767" s="649"/>
      <c r="M767" s="649"/>
      <c r="N767" s="649"/>
      <c r="O767" s="649"/>
      <c r="P767" s="649"/>
      <c r="Q767" s="649"/>
      <c r="R767" s="649"/>
      <c r="S767" s="649"/>
      <c r="T767" s="649"/>
      <c r="U767" s="649"/>
      <c r="V767" s="649"/>
      <c r="W767" s="649"/>
      <c r="X767" s="649"/>
      <c r="Y767" s="649"/>
      <c r="Z767" s="649"/>
    </row>
    <row r="768" spans="1:26" ht="14.25" customHeight="1" x14ac:dyDescent="0.2">
      <c r="A768" s="648"/>
      <c r="B768" s="649"/>
      <c r="C768" s="649"/>
      <c r="D768" s="649"/>
      <c r="E768" s="649"/>
      <c r="F768" s="649"/>
      <c r="G768" s="649"/>
      <c r="H768" s="649"/>
      <c r="I768" s="649"/>
      <c r="J768" s="649"/>
      <c r="K768" s="649"/>
      <c r="L768" s="649"/>
      <c r="M768" s="649"/>
      <c r="N768" s="649"/>
      <c r="O768" s="649"/>
      <c r="P768" s="649"/>
      <c r="Q768" s="649"/>
      <c r="R768" s="649"/>
      <c r="S768" s="649"/>
      <c r="T768" s="649"/>
      <c r="U768" s="649"/>
      <c r="V768" s="649"/>
      <c r="W768" s="649"/>
      <c r="X768" s="649"/>
      <c r="Y768" s="649"/>
      <c r="Z768" s="649"/>
    </row>
    <row r="769" spans="1:26" ht="14.25" customHeight="1" x14ac:dyDescent="0.2">
      <c r="A769" s="648"/>
      <c r="B769" s="649"/>
      <c r="C769" s="649"/>
      <c r="D769" s="649"/>
      <c r="E769" s="649"/>
      <c r="F769" s="649"/>
      <c r="G769" s="649"/>
      <c r="H769" s="649"/>
      <c r="I769" s="649"/>
      <c r="J769" s="649"/>
      <c r="K769" s="649"/>
      <c r="L769" s="649"/>
      <c r="M769" s="649"/>
      <c r="N769" s="649"/>
      <c r="O769" s="649"/>
      <c r="P769" s="649"/>
      <c r="Q769" s="649"/>
      <c r="R769" s="649"/>
      <c r="S769" s="649"/>
      <c r="T769" s="649"/>
      <c r="U769" s="649"/>
      <c r="V769" s="649"/>
      <c r="W769" s="649"/>
      <c r="X769" s="649"/>
      <c r="Y769" s="649"/>
      <c r="Z769" s="649"/>
    </row>
    <row r="770" spans="1:26" ht="14.25" customHeight="1" x14ac:dyDescent="0.2">
      <c r="A770" s="648"/>
      <c r="B770" s="649"/>
      <c r="C770" s="649"/>
      <c r="D770" s="649"/>
      <c r="E770" s="649"/>
      <c r="F770" s="649"/>
      <c r="G770" s="649"/>
      <c r="H770" s="649"/>
      <c r="I770" s="649"/>
      <c r="J770" s="649"/>
      <c r="K770" s="649"/>
      <c r="L770" s="649"/>
      <c r="M770" s="649"/>
      <c r="N770" s="649"/>
      <c r="O770" s="649"/>
      <c r="P770" s="649"/>
      <c r="Q770" s="649"/>
      <c r="R770" s="649"/>
      <c r="S770" s="649"/>
      <c r="T770" s="649"/>
      <c r="U770" s="649"/>
      <c r="V770" s="649"/>
      <c r="W770" s="649"/>
      <c r="X770" s="649"/>
      <c r="Y770" s="649"/>
      <c r="Z770" s="649"/>
    </row>
    <row r="771" spans="1:26" ht="14.25" customHeight="1" x14ac:dyDescent="0.2">
      <c r="A771" s="648"/>
      <c r="B771" s="649"/>
      <c r="C771" s="649"/>
      <c r="D771" s="649"/>
      <c r="E771" s="649"/>
      <c r="F771" s="649"/>
      <c r="G771" s="649"/>
      <c r="H771" s="649"/>
      <c r="I771" s="649"/>
      <c r="J771" s="649"/>
      <c r="K771" s="649"/>
      <c r="L771" s="649"/>
      <c r="M771" s="649"/>
      <c r="N771" s="649"/>
      <c r="O771" s="649"/>
      <c r="P771" s="649"/>
      <c r="Q771" s="649"/>
      <c r="R771" s="649"/>
      <c r="S771" s="649"/>
      <c r="T771" s="649"/>
      <c r="U771" s="649"/>
      <c r="V771" s="649"/>
      <c r="W771" s="649"/>
      <c r="X771" s="649"/>
      <c r="Y771" s="649"/>
      <c r="Z771" s="649"/>
    </row>
    <row r="772" spans="1:26" ht="14.25" customHeight="1" x14ac:dyDescent="0.2">
      <c r="A772" s="648"/>
      <c r="B772" s="649"/>
      <c r="C772" s="649"/>
      <c r="D772" s="649"/>
      <c r="E772" s="649"/>
      <c r="F772" s="649"/>
      <c r="G772" s="649"/>
      <c r="H772" s="649"/>
      <c r="I772" s="649"/>
      <c r="J772" s="649"/>
      <c r="K772" s="649"/>
      <c r="L772" s="649"/>
      <c r="M772" s="649"/>
      <c r="N772" s="649"/>
      <c r="O772" s="649"/>
      <c r="P772" s="649"/>
      <c r="Q772" s="649"/>
      <c r="R772" s="649"/>
      <c r="S772" s="649"/>
      <c r="T772" s="649"/>
      <c r="U772" s="649"/>
      <c r="V772" s="649"/>
      <c r="W772" s="649"/>
      <c r="X772" s="649"/>
      <c r="Y772" s="649"/>
      <c r="Z772" s="649"/>
    </row>
    <row r="773" spans="1:26" ht="14.25" customHeight="1" x14ac:dyDescent="0.2">
      <c r="A773" s="648"/>
      <c r="B773" s="649"/>
      <c r="C773" s="649"/>
      <c r="D773" s="649"/>
      <c r="E773" s="649"/>
      <c r="F773" s="649"/>
      <c r="G773" s="649"/>
      <c r="H773" s="649"/>
      <c r="I773" s="649"/>
      <c r="J773" s="649"/>
      <c r="K773" s="649"/>
      <c r="L773" s="649"/>
      <c r="M773" s="649"/>
      <c r="N773" s="649"/>
      <c r="O773" s="649"/>
      <c r="P773" s="649"/>
      <c r="Q773" s="649"/>
      <c r="R773" s="649"/>
      <c r="S773" s="649"/>
      <c r="T773" s="649"/>
      <c r="U773" s="649"/>
      <c r="V773" s="649"/>
      <c r="W773" s="649"/>
      <c r="X773" s="649"/>
      <c r="Y773" s="649"/>
      <c r="Z773" s="649"/>
    </row>
    <row r="774" spans="1:26" ht="14.25" customHeight="1" x14ac:dyDescent="0.2">
      <c r="A774" s="648"/>
      <c r="B774" s="649"/>
      <c r="C774" s="649"/>
      <c r="D774" s="649"/>
      <c r="E774" s="649"/>
      <c r="F774" s="649"/>
      <c r="G774" s="649"/>
      <c r="H774" s="649"/>
      <c r="I774" s="649"/>
      <c r="J774" s="649"/>
      <c r="K774" s="649"/>
      <c r="L774" s="649"/>
      <c r="M774" s="649"/>
      <c r="N774" s="649"/>
      <c r="O774" s="649"/>
      <c r="P774" s="649"/>
      <c r="Q774" s="649"/>
      <c r="R774" s="649"/>
      <c r="S774" s="649"/>
      <c r="T774" s="649"/>
      <c r="U774" s="649"/>
      <c r="V774" s="649"/>
      <c r="W774" s="649"/>
      <c r="X774" s="649"/>
      <c r="Y774" s="649"/>
      <c r="Z774" s="649"/>
    </row>
    <row r="775" spans="1:26" ht="14.25" customHeight="1" x14ac:dyDescent="0.2">
      <c r="A775" s="648"/>
      <c r="B775" s="649"/>
      <c r="C775" s="649"/>
      <c r="D775" s="649"/>
      <c r="E775" s="649"/>
      <c r="F775" s="649"/>
      <c r="G775" s="649"/>
      <c r="H775" s="649"/>
      <c r="I775" s="649"/>
      <c r="J775" s="649"/>
      <c r="K775" s="649"/>
      <c r="L775" s="649"/>
      <c r="M775" s="649"/>
      <c r="N775" s="649"/>
      <c r="O775" s="649"/>
      <c r="P775" s="649"/>
      <c r="Q775" s="649"/>
      <c r="R775" s="649"/>
      <c r="S775" s="649"/>
      <c r="T775" s="649"/>
      <c r="U775" s="649"/>
      <c r="V775" s="649"/>
      <c r="W775" s="649"/>
      <c r="X775" s="649"/>
      <c r="Y775" s="649"/>
      <c r="Z775" s="649"/>
    </row>
    <row r="776" spans="1:26" ht="14.25" customHeight="1" x14ac:dyDescent="0.2">
      <c r="A776" s="648"/>
      <c r="B776" s="649"/>
      <c r="C776" s="649"/>
      <c r="D776" s="649"/>
      <c r="E776" s="649"/>
      <c r="F776" s="649"/>
      <c r="G776" s="649"/>
      <c r="H776" s="649"/>
      <c r="I776" s="649"/>
      <c r="J776" s="649"/>
      <c r="K776" s="649"/>
      <c r="L776" s="649"/>
      <c r="M776" s="649"/>
      <c r="N776" s="649"/>
      <c r="O776" s="649"/>
      <c r="P776" s="649"/>
      <c r="Q776" s="649"/>
      <c r="R776" s="649"/>
      <c r="S776" s="649"/>
      <c r="T776" s="649"/>
      <c r="U776" s="649"/>
      <c r="V776" s="649"/>
      <c r="W776" s="649"/>
      <c r="X776" s="649"/>
      <c r="Y776" s="649"/>
      <c r="Z776" s="649"/>
    </row>
    <row r="777" spans="1:26" ht="14.25" customHeight="1" x14ac:dyDescent="0.2">
      <c r="A777" s="648"/>
      <c r="B777" s="649"/>
      <c r="C777" s="649"/>
      <c r="D777" s="649"/>
      <c r="E777" s="649"/>
      <c r="F777" s="649"/>
      <c r="G777" s="649"/>
      <c r="H777" s="649"/>
      <c r="I777" s="649"/>
      <c r="J777" s="649"/>
      <c r="K777" s="649"/>
      <c r="L777" s="649"/>
      <c r="M777" s="649"/>
      <c r="N777" s="649"/>
      <c r="O777" s="649"/>
      <c r="P777" s="649"/>
      <c r="Q777" s="649"/>
      <c r="R777" s="649"/>
      <c r="S777" s="649"/>
      <c r="T777" s="649"/>
      <c r="U777" s="649"/>
      <c r="V777" s="649"/>
      <c r="W777" s="649"/>
      <c r="X777" s="649"/>
      <c r="Y777" s="649"/>
      <c r="Z777" s="649"/>
    </row>
    <row r="778" spans="1:26" ht="14.25" customHeight="1" x14ac:dyDescent="0.2">
      <c r="A778" s="648"/>
      <c r="B778" s="649"/>
      <c r="C778" s="649"/>
      <c r="D778" s="649"/>
      <c r="E778" s="649"/>
      <c r="F778" s="649"/>
      <c r="G778" s="649"/>
      <c r="H778" s="649"/>
      <c r="I778" s="649"/>
      <c r="J778" s="649"/>
      <c r="K778" s="649"/>
      <c r="L778" s="649"/>
      <c r="M778" s="649"/>
      <c r="N778" s="649"/>
      <c r="O778" s="649"/>
      <c r="P778" s="649"/>
      <c r="Q778" s="649"/>
      <c r="R778" s="649"/>
      <c r="S778" s="649"/>
      <c r="T778" s="649"/>
      <c r="U778" s="649"/>
      <c r="V778" s="649"/>
      <c r="W778" s="649"/>
      <c r="X778" s="649"/>
      <c r="Y778" s="649"/>
      <c r="Z778" s="649"/>
    </row>
    <row r="779" spans="1:26" ht="14.25" customHeight="1" x14ac:dyDescent="0.2">
      <c r="A779" s="648"/>
      <c r="B779" s="649"/>
      <c r="C779" s="649"/>
      <c r="D779" s="649"/>
      <c r="E779" s="649"/>
      <c r="F779" s="649"/>
      <c r="G779" s="649"/>
      <c r="H779" s="649"/>
      <c r="I779" s="649"/>
      <c r="J779" s="649"/>
      <c r="K779" s="649"/>
      <c r="L779" s="649"/>
      <c r="M779" s="649"/>
      <c r="N779" s="649"/>
      <c r="O779" s="649"/>
      <c r="P779" s="649"/>
      <c r="Q779" s="649"/>
      <c r="R779" s="649"/>
      <c r="S779" s="649"/>
      <c r="T779" s="649"/>
      <c r="U779" s="649"/>
      <c r="V779" s="649"/>
      <c r="W779" s="649"/>
      <c r="X779" s="649"/>
      <c r="Y779" s="649"/>
      <c r="Z779" s="649"/>
    </row>
    <row r="780" spans="1:26" ht="14.25" customHeight="1" x14ac:dyDescent="0.2">
      <c r="A780" s="648"/>
      <c r="B780" s="649"/>
      <c r="C780" s="649"/>
      <c r="D780" s="649"/>
      <c r="E780" s="649"/>
      <c r="F780" s="649"/>
      <c r="G780" s="649"/>
      <c r="H780" s="649"/>
      <c r="I780" s="649"/>
      <c r="J780" s="649"/>
      <c r="K780" s="649"/>
      <c r="L780" s="649"/>
      <c r="M780" s="649"/>
      <c r="N780" s="649"/>
      <c r="O780" s="649"/>
      <c r="P780" s="649"/>
      <c r="Q780" s="649"/>
      <c r="R780" s="649"/>
      <c r="S780" s="649"/>
      <c r="T780" s="649"/>
      <c r="U780" s="649"/>
      <c r="V780" s="649"/>
      <c r="W780" s="649"/>
      <c r="X780" s="649"/>
      <c r="Y780" s="649"/>
      <c r="Z780" s="649"/>
    </row>
    <row r="781" spans="1:26" ht="14.25" customHeight="1" x14ac:dyDescent="0.2">
      <c r="A781" s="648"/>
      <c r="B781" s="649"/>
      <c r="C781" s="649"/>
      <c r="D781" s="649"/>
      <c r="E781" s="649"/>
      <c r="F781" s="649"/>
      <c r="G781" s="649"/>
      <c r="H781" s="649"/>
      <c r="I781" s="649"/>
      <c r="J781" s="649"/>
      <c r="K781" s="649"/>
      <c r="L781" s="649"/>
      <c r="M781" s="649"/>
      <c r="N781" s="649"/>
      <c r="O781" s="649"/>
      <c r="P781" s="649"/>
      <c r="Q781" s="649"/>
      <c r="R781" s="649"/>
      <c r="S781" s="649"/>
      <c r="T781" s="649"/>
      <c r="U781" s="649"/>
      <c r="V781" s="649"/>
      <c r="W781" s="649"/>
      <c r="X781" s="649"/>
      <c r="Y781" s="649"/>
      <c r="Z781" s="649"/>
    </row>
    <row r="782" spans="1:26" ht="14.25" customHeight="1" x14ac:dyDescent="0.2">
      <c r="A782" s="648"/>
      <c r="B782" s="649"/>
      <c r="C782" s="649"/>
      <c r="D782" s="649"/>
      <c r="E782" s="649"/>
      <c r="F782" s="649"/>
      <c r="G782" s="649"/>
      <c r="H782" s="649"/>
      <c r="I782" s="649"/>
      <c r="J782" s="649"/>
      <c r="K782" s="649"/>
      <c r="L782" s="649"/>
      <c r="M782" s="649"/>
      <c r="N782" s="649"/>
      <c r="O782" s="649"/>
      <c r="P782" s="649"/>
      <c r="Q782" s="649"/>
      <c r="R782" s="649"/>
      <c r="S782" s="649"/>
      <c r="T782" s="649"/>
      <c r="U782" s="649"/>
      <c r="V782" s="649"/>
      <c r="W782" s="649"/>
      <c r="X782" s="649"/>
      <c r="Y782" s="649"/>
      <c r="Z782" s="649"/>
    </row>
    <row r="783" spans="1:26" ht="14.25" customHeight="1" x14ac:dyDescent="0.2">
      <c r="A783" s="648"/>
      <c r="B783" s="649"/>
      <c r="C783" s="649"/>
      <c r="D783" s="649"/>
      <c r="E783" s="649"/>
      <c r="F783" s="649"/>
      <c r="G783" s="649"/>
      <c r="H783" s="649"/>
      <c r="I783" s="649"/>
      <c r="J783" s="649"/>
      <c r="K783" s="649"/>
      <c r="L783" s="649"/>
      <c r="M783" s="649"/>
      <c r="N783" s="649"/>
      <c r="O783" s="649"/>
      <c r="P783" s="649"/>
      <c r="Q783" s="649"/>
      <c r="R783" s="649"/>
      <c r="S783" s="649"/>
      <c r="T783" s="649"/>
      <c r="U783" s="649"/>
      <c r="V783" s="649"/>
      <c r="W783" s="649"/>
      <c r="X783" s="649"/>
      <c r="Y783" s="649"/>
      <c r="Z783" s="649"/>
    </row>
    <row r="784" spans="1:26" ht="14.25" customHeight="1" x14ac:dyDescent="0.2">
      <c r="A784" s="648"/>
      <c r="B784" s="649"/>
      <c r="C784" s="649"/>
      <c r="D784" s="649"/>
      <c r="E784" s="649"/>
      <c r="F784" s="649"/>
      <c r="G784" s="649"/>
      <c r="H784" s="649"/>
      <c r="I784" s="649"/>
      <c r="J784" s="649"/>
      <c r="K784" s="649"/>
      <c r="L784" s="649"/>
      <c r="M784" s="649"/>
      <c r="N784" s="649"/>
      <c r="O784" s="649"/>
      <c r="P784" s="649"/>
      <c r="Q784" s="649"/>
      <c r="R784" s="649"/>
      <c r="S784" s="649"/>
      <c r="T784" s="649"/>
      <c r="U784" s="649"/>
      <c r="V784" s="649"/>
      <c r="W784" s="649"/>
      <c r="X784" s="649"/>
      <c r="Y784" s="649"/>
      <c r="Z784" s="649"/>
    </row>
    <row r="785" spans="1:26" ht="14.25" customHeight="1" x14ac:dyDescent="0.2">
      <c r="A785" s="648"/>
      <c r="B785" s="649"/>
      <c r="C785" s="649"/>
      <c r="D785" s="649"/>
      <c r="E785" s="649"/>
      <c r="F785" s="649"/>
      <c r="G785" s="649"/>
      <c r="H785" s="649"/>
      <c r="I785" s="649"/>
      <c r="J785" s="649"/>
      <c r="K785" s="649"/>
      <c r="L785" s="649"/>
      <c r="M785" s="649"/>
      <c r="N785" s="649"/>
      <c r="O785" s="649"/>
      <c r="P785" s="649"/>
      <c r="Q785" s="649"/>
      <c r="R785" s="649"/>
      <c r="S785" s="649"/>
      <c r="T785" s="649"/>
      <c r="U785" s="649"/>
      <c r="V785" s="649"/>
      <c r="W785" s="649"/>
      <c r="X785" s="649"/>
      <c r="Y785" s="649"/>
      <c r="Z785" s="649"/>
    </row>
    <row r="786" spans="1:26" ht="14.25" customHeight="1" x14ac:dyDescent="0.2">
      <c r="A786" s="648"/>
      <c r="B786" s="649"/>
      <c r="C786" s="649"/>
      <c r="D786" s="649"/>
      <c r="E786" s="649"/>
      <c r="F786" s="649"/>
      <c r="G786" s="649"/>
      <c r="H786" s="649"/>
      <c r="I786" s="649"/>
      <c r="J786" s="649"/>
      <c r="K786" s="649"/>
      <c r="L786" s="649"/>
      <c r="M786" s="649"/>
      <c r="N786" s="649"/>
      <c r="O786" s="649"/>
      <c r="P786" s="649"/>
      <c r="Q786" s="649"/>
      <c r="R786" s="649"/>
      <c r="S786" s="649"/>
      <c r="T786" s="649"/>
      <c r="U786" s="649"/>
      <c r="V786" s="649"/>
      <c r="W786" s="649"/>
      <c r="X786" s="649"/>
      <c r="Y786" s="649"/>
      <c r="Z786" s="649"/>
    </row>
    <row r="787" spans="1:26" ht="14.25" customHeight="1" x14ac:dyDescent="0.2">
      <c r="A787" s="648"/>
      <c r="B787" s="649"/>
      <c r="C787" s="649"/>
      <c r="D787" s="649"/>
      <c r="E787" s="649"/>
      <c r="F787" s="649"/>
      <c r="G787" s="649"/>
      <c r="H787" s="649"/>
      <c r="I787" s="649"/>
      <c r="J787" s="649"/>
      <c r="K787" s="649"/>
      <c r="L787" s="649"/>
      <c r="M787" s="649"/>
      <c r="N787" s="649"/>
      <c r="O787" s="649"/>
      <c r="P787" s="649"/>
      <c r="Q787" s="649"/>
      <c r="R787" s="649"/>
      <c r="S787" s="649"/>
      <c r="T787" s="649"/>
      <c r="U787" s="649"/>
      <c r="V787" s="649"/>
      <c r="W787" s="649"/>
      <c r="X787" s="649"/>
      <c r="Y787" s="649"/>
      <c r="Z787" s="649"/>
    </row>
    <row r="788" spans="1:26" ht="14.25" customHeight="1" x14ac:dyDescent="0.2">
      <c r="A788" s="648"/>
      <c r="B788" s="649"/>
      <c r="C788" s="649"/>
      <c r="D788" s="649"/>
      <c r="E788" s="649"/>
      <c r="F788" s="649"/>
      <c r="G788" s="649"/>
      <c r="H788" s="649"/>
      <c r="I788" s="649"/>
      <c r="J788" s="649"/>
      <c r="K788" s="649"/>
      <c r="L788" s="649"/>
      <c r="M788" s="649"/>
      <c r="N788" s="649"/>
      <c r="O788" s="649"/>
      <c r="P788" s="649"/>
      <c r="Q788" s="649"/>
      <c r="R788" s="649"/>
      <c r="S788" s="649"/>
      <c r="T788" s="649"/>
      <c r="U788" s="649"/>
      <c r="V788" s="649"/>
      <c r="W788" s="649"/>
      <c r="X788" s="649"/>
      <c r="Y788" s="649"/>
      <c r="Z788" s="649"/>
    </row>
    <row r="789" spans="1:26" ht="14.25" customHeight="1" x14ac:dyDescent="0.2">
      <c r="A789" s="648"/>
      <c r="B789" s="649"/>
      <c r="C789" s="649"/>
      <c r="D789" s="649"/>
      <c r="E789" s="649"/>
      <c r="F789" s="649"/>
      <c r="G789" s="649"/>
      <c r="H789" s="649"/>
      <c r="I789" s="649"/>
      <c r="J789" s="649"/>
      <c r="K789" s="649"/>
      <c r="L789" s="649"/>
      <c r="M789" s="649"/>
      <c r="N789" s="649"/>
      <c r="O789" s="649"/>
      <c r="P789" s="649"/>
      <c r="Q789" s="649"/>
      <c r="R789" s="649"/>
      <c r="S789" s="649"/>
      <c r="T789" s="649"/>
      <c r="U789" s="649"/>
      <c r="V789" s="649"/>
      <c r="W789" s="649"/>
      <c r="X789" s="649"/>
      <c r="Y789" s="649"/>
      <c r="Z789" s="649"/>
    </row>
    <row r="790" spans="1:26" ht="14.25" customHeight="1" x14ac:dyDescent="0.2">
      <c r="A790" s="648"/>
      <c r="B790" s="649"/>
      <c r="C790" s="649"/>
      <c r="D790" s="649"/>
      <c r="E790" s="649"/>
      <c r="F790" s="649"/>
      <c r="G790" s="649"/>
      <c r="H790" s="649"/>
      <c r="I790" s="649"/>
      <c r="J790" s="649"/>
      <c r="K790" s="649"/>
      <c r="L790" s="649"/>
      <c r="M790" s="649"/>
      <c r="N790" s="649"/>
      <c r="O790" s="649"/>
      <c r="P790" s="649"/>
      <c r="Q790" s="649"/>
      <c r="R790" s="649"/>
      <c r="S790" s="649"/>
      <c r="T790" s="649"/>
      <c r="U790" s="649"/>
      <c r="V790" s="649"/>
      <c r="W790" s="649"/>
      <c r="X790" s="649"/>
      <c r="Y790" s="649"/>
      <c r="Z790" s="649"/>
    </row>
    <row r="791" spans="1:26" ht="14.25" customHeight="1" x14ac:dyDescent="0.2">
      <c r="A791" s="648"/>
      <c r="B791" s="649"/>
      <c r="C791" s="649"/>
      <c r="D791" s="649"/>
      <c r="E791" s="649"/>
      <c r="F791" s="649"/>
      <c r="G791" s="649"/>
      <c r="H791" s="649"/>
      <c r="I791" s="649"/>
      <c r="J791" s="649"/>
      <c r="K791" s="649"/>
      <c r="L791" s="649"/>
      <c r="M791" s="649"/>
      <c r="N791" s="649"/>
      <c r="O791" s="649"/>
      <c r="P791" s="649"/>
      <c r="Q791" s="649"/>
      <c r="R791" s="649"/>
      <c r="S791" s="649"/>
      <c r="T791" s="649"/>
      <c r="U791" s="649"/>
      <c r="V791" s="649"/>
      <c r="W791" s="649"/>
      <c r="X791" s="649"/>
      <c r="Y791" s="649"/>
      <c r="Z791" s="649"/>
    </row>
    <row r="792" spans="1:26" ht="14.25" customHeight="1" x14ac:dyDescent="0.2">
      <c r="A792" s="648"/>
      <c r="B792" s="649"/>
      <c r="C792" s="649"/>
      <c r="D792" s="649"/>
      <c r="E792" s="649"/>
      <c r="F792" s="649"/>
      <c r="G792" s="649"/>
      <c r="H792" s="649"/>
      <c r="I792" s="649"/>
      <c r="J792" s="649"/>
      <c r="K792" s="649"/>
      <c r="L792" s="649"/>
      <c r="M792" s="649"/>
      <c r="N792" s="649"/>
      <c r="O792" s="649"/>
      <c r="P792" s="649"/>
      <c r="Q792" s="649"/>
      <c r="R792" s="649"/>
      <c r="S792" s="649"/>
      <c r="T792" s="649"/>
      <c r="U792" s="649"/>
      <c r="V792" s="649"/>
      <c r="W792" s="649"/>
      <c r="X792" s="649"/>
      <c r="Y792" s="649"/>
      <c r="Z792" s="649"/>
    </row>
    <row r="793" spans="1:26" ht="14.25" customHeight="1" x14ac:dyDescent="0.2">
      <c r="A793" s="648"/>
      <c r="B793" s="649"/>
      <c r="C793" s="649"/>
      <c r="D793" s="649"/>
      <c r="E793" s="649"/>
      <c r="F793" s="649"/>
      <c r="G793" s="649"/>
      <c r="H793" s="649"/>
      <c r="I793" s="649"/>
      <c r="J793" s="649"/>
      <c r="K793" s="649"/>
      <c r="L793" s="649"/>
      <c r="M793" s="649"/>
      <c r="N793" s="649"/>
      <c r="O793" s="649"/>
      <c r="P793" s="649"/>
      <c r="Q793" s="649"/>
      <c r="R793" s="649"/>
      <c r="S793" s="649"/>
      <c r="T793" s="649"/>
      <c r="U793" s="649"/>
      <c r="V793" s="649"/>
      <c r="W793" s="649"/>
      <c r="X793" s="649"/>
      <c r="Y793" s="649"/>
      <c r="Z793" s="649"/>
    </row>
    <row r="794" spans="1:26" ht="14.25" customHeight="1" x14ac:dyDescent="0.2">
      <c r="A794" s="648"/>
      <c r="B794" s="649"/>
      <c r="C794" s="649"/>
      <c r="D794" s="649"/>
      <c r="E794" s="649"/>
      <c r="F794" s="649"/>
      <c r="G794" s="649"/>
      <c r="H794" s="649"/>
      <c r="I794" s="649"/>
      <c r="J794" s="649"/>
      <c r="K794" s="649"/>
      <c r="L794" s="649"/>
      <c r="M794" s="649"/>
      <c r="N794" s="649"/>
      <c r="O794" s="649"/>
      <c r="P794" s="649"/>
      <c r="Q794" s="649"/>
      <c r="R794" s="649"/>
      <c r="S794" s="649"/>
      <c r="T794" s="649"/>
      <c r="U794" s="649"/>
      <c r="V794" s="649"/>
      <c r="W794" s="649"/>
      <c r="X794" s="649"/>
      <c r="Y794" s="649"/>
      <c r="Z794" s="649"/>
    </row>
    <row r="795" spans="1:26" ht="14.25" customHeight="1" x14ac:dyDescent="0.2">
      <c r="A795" s="648"/>
      <c r="B795" s="649"/>
      <c r="C795" s="649"/>
      <c r="D795" s="649"/>
      <c r="E795" s="649"/>
      <c r="F795" s="649"/>
      <c r="G795" s="649"/>
      <c r="H795" s="649"/>
      <c r="I795" s="649"/>
      <c r="J795" s="649"/>
      <c r="K795" s="649"/>
      <c r="L795" s="649"/>
      <c r="M795" s="649"/>
      <c r="N795" s="649"/>
      <c r="O795" s="649"/>
      <c r="P795" s="649"/>
      <c r="Q795" s="649"/>
      <c r="R795" s="649"/>
      <c r="S795" s="649"/>
      <c r="T795" s="649"/>
      <c r="U795" s="649"/>
      <c r="V795" s="649"/>
      <c r="W795" s="649"/>
      <c r="X795" s="649"/>
      <c r="Y795" s="649"/>
      <c r="Z795" s="649"/>
    </row>
    <row r="796" spans="1:26" ht="14.25" customHeight="1" x14ac:dyDescent="0.2">
      <c r="A796" s="648"/>
      <c r="B796" s="649"/>
      <c r="C796" s="649"/>
      <c r="D796" s="649"/>
      <c r="E796" s="649"/>
      <c r="F796" s="649"/>
      <c r="G796" s="649"/>
      <c r="H796" s="649"/>
      <c r="I796" s="649"/>
      <c r="J796" s="649"/>
      <c r="K796" s="649"/>
      <c r="L796" s="649"/>
      <c r="M796" s="649"/>
      <c r="N796" s="649"/>
      <c r="O796" s="649"/>
      <c r="P796" s="649"/>
      <c r="Q796" s="649"/>
      <c r="R796" s="649"/>
      <c r="S796" s="649"/>
      <c r="T796" s="649"/>
      <c r="U796" s="649"/>
      <c r="V796" s="649"/>
      <c r="W796" s="649"/>
      <c r="X796" s="649"/>
      <c r="Y796" s="649"/>
      <c r="Z796" s="649"/>
    </row>
    <row r="797" spans="1:26" ht="14.25" customHeight="1" x14ac:dyDescent="0.2">
      <c r="A797" s="648"/>
      <c r="B797" s="649"/>
      <c r="C797" s="649"/>
      <c r="D797" s="649"/>
      <c r="E797" s="649"/>
      <c r="F797" s="649"/>
      <c r="G797" s="649"/>
      <c r="H797" s="649"/>
      <c r="I797" s="649"/>
      <c r="J797" s="649"/>
      <c r="K797" s="649"/>
      <c r="L797" s="649"/>
      <c r="M797" s="649"/>
      <c r="N797" s="649"/>
      <c r="O797" s="649"/>
      <c r="P797" s="649"/>
      <c r="Q797" s="649"/>
      <c r="R797" s="649"/>
      <c r="S797" s="649"/>
      <c r="T797" s="649"/>
      <c r="U797" s="649"/>
      <c r="V797" s="649"/>
      <c r="W797" s="649"/>
      <c r="X797" s="649"/>
      <c r="Y797" s="649"/>
      <c r="Z797" s="649"/>
    </row>
    <row r="798" spans="1:26" ht="14.25" customHeight="1" x14ac:dyDescent="0.2">
      <c r="A798" s="648"/>
      <c r="B798" s="649"/>
      <c r="C798" s="649"/>
      <c r="D798" s="649"/>
      <c r="E798" s="649"/>
      <c r="F798" s="649"/>
      <c r="G798" s="649"/>
      <c r="H798" s="649"/>
      <c r="I798" s="649"/>
      <c r="J798" s="649"/>
      <c r="K798" s="649"/>
      <c r="L798" s="649"/>
      <c r="M798" s="649"/>
      <c r="N798" s="649"/>
      <c r="O798" s="649"/>
      <c r="P798" s="649"/>
      <c r="Q798" s="649"/>
      <c r="R798" s="649"/>
      <c r="S798" s="649"/>
      <c r="T798" s="649"/>
      <c r="U798" s="649"/>
      <c r="V798" s="649"/>
      <c r="W798" s="649"/>
      <c r="X798" s="649"/>
      <c r="Y798" s="649"/>
      <c r="Z798" s="649"/>
    </row>
    <row r="799" spans="1:26" ht="14.25" customHeight="1" x14ac:dyDescent="0.2">
      <c r="A799" s="648"/>
      <c r="B799" s="649"/>
      <c r="C799" s="649"/>
      <c r="D799" s="649"/>
      <c r="E799" s="649"/>
      <c r="F799" s="649"/>
      <c r="G799" s="649"/>
      <c r="H799" s="649"/>
      <c r="I799" s="649"/>
      <c r="J799" s="649"/>
      <c r="K799" s="649"/>
      <c r="L799" s="649"/>
      <c r="M799" s="649"/>
      <c r="N799" s="649"/>
      <c r="O799" s="649"/>
      <c r="P799" s="649"/>
      <c r="Q799" s="649"/>
      <c r="R799" s="649"/>
      <c r="S799" s="649"/>
      <c r="T799" s="649"/>
      <c r="U799" s="649"/>
      <c r="V799" s="649"/>
      <c r="W799" s="649"/>
      <c r="X799" s="649"/>
      <c r="Y799" s="649"/>
      <c r="Z799" s="649"/>
    </row>
    <row r="800" spans="1:26" ht="14.25" customHeight="1" x14ac:dyDescent="0.2">
      <c r="A800" s="648"/>
      <c r="B800" s="649"/>
      <c r="C800" s="649"/>
      <c r="D800" s="649"/>
      <c r="E800" s="649"/>
      <c r="F800" s="649"/>
      <c r="G800" s="649"/>
      <c r="H800" s="649"/>
      <c r="I800" s="649"/>
      <c r="J800" s="649"/>
      <c r="K800" s="649"/>
      <c r="L800" s="649"/>
      <c r="M800" s="649"/>
      <c r="N800" s="649"/>
      <c r="O800" s="649"/>
      <c r="P800" s="649"/>
      <c r="Q800" s="649"/>
      <c r="R800" s="649"/>
      <c r="S800" s="649"/>
      <c r="T800" s="649"/>
      <c r="U800" s="649"/>
      <c r="V800" s="649"/>
      <c r="W800" s="649"/>
      <c r="X800" s="649"/>
      <c r="Y800" s="649"/>
      <c r="Z800" s="649"/>
    </row>
    <row r="801" spans="1:26" ht="14.25" customHeight="1" x14ac:dyDescent="0.2">
      <c r="A801" s="648"/>
      <c r="B801" s="649"/>
      <c r="C801" s="649"/>
      <c r="D801" s="649"/>
      <c r="E801" s="649"/>
      <c r="F801" s="649"/>
      <c r="G801" s="649"/>
      <c r="H801" s="649"/>
      <c r="I801" s="649"/>
      <c r="J801" s="649"/>
      <c r="K801" s="649"/>
      <c r="L801" s="649"/>
      <c r="M801" s="649"/>
      <c r="N801" s="649"/>
      <c r="O801" s="649"/>
      <c r="P801" s="649"/>
      <c r="Q801" s="649"/>
      <c r="R801" s="649"/>
      <c r="S801" s="649"/>
      <c r="T801" s="649"/>
      <c r="U801" s="649"/>
      <c r="V801" s="649"/>
      <c r="W801" s="649"/>
      <c r="X801" s="649"/>
      <c r="Y801" s="649"/>
      <c r="Z801" s="649"/>
    </row>
    <row r="802" spans="1:26" ht="14.25" customHeight="1" x14ac:dyDescent="0.2">
      <c r="A802" s="648"/>
      <c r="B802" s="649"/>
      <c r="C802" s="649"/>
      <c r="D802" s="649"/>
      <c r="E802" s="649"/>
      <c r="F802" s="649"/>
      <c r="G802" s="649"/>
      <c r="H802" s="649"/>
      <c r="I802" s="649"/>
      <c r="J802" s="649"/>
      <c r="K802" s="649"/>
      <c r="L802" s="649"/>
      <c r="M802" s="649"/>
      <c r="N802" s="649"/>
      <c r="O802" s="649"/>
      <c r="P802" s="649"/>
      <c r="Q802" s="649"/>
      <c r="R802" s="649"/>
      <c r="S802" s="649"/>
      <c r="T802" s="649"/>
      <c r="U802" s="649"/>
      <c r="V802" s="649"/>
      <c r="W802" s="649"/>
      <c r="X802" s="649"/>
      <c r="Y802" s="649"/>
      <c r="Z802" s="649"/>
    </row>
    <row r="803" spans="1:26" ht="14.25" customHeight="1" x14ac:dyDescent="0.2">
      <c r="A803" s="648"/>
      <c r="B803" s="649"/>
      <c r="C803" s="649"/>
      <c r="D803" s="649"/>
      <c r="E803" s="649"/>
      <c r="F803" s="649"/>
      <c r="G803" s="649"/>
      <c r="H803" s="649"/>
      <c r="I803" s="649"/>
      <c r="J803" s="649"/>
      <c r="K803" s="649"/>
      <c r="L803" s="649"/>
      <c r="M803" s="649"/>
      <c r="N803" s="649"/>
      <c r="O803" s="649"/>
      <c r="P803" s="649"/>
      <c r="Q803" s="649"/>
      <c r="R803" s="649"/>
      <c r="S803" s="649"/>
      <c r="T803" s="649"/>
      <c r="U803" s="649"/>
      <c r="V803" s="649"/>
      <c r="W803" s="649"/>
      <c r="X803" s="649"/>
      <c r="Y803" s="649"/>
      <c r="Z803" s="649"/>
    </row>
    <row r="804" spans="1:26" ht="14.25" customHeight="1" x14ac:dyDescent="0.2">
      <c r="A804" s="648"/>
      <c r="B804" s="649"/>
      <c r="C804" s="649"/>
      <c r="D804" s="649"/>
      <c r="E804" s="649"/>
      <c r="F804" s="649"/>
      <c r="G804" s="649"/>
      <c r="H804" s="649"/>
      <c r="I804" s="649"/>
      <c r="J804" s="649"/>
      <c r="K804" s="649"/>
      <c r="L804" s="649"/>
      <c r="M804" s="649"/>
      <c r="N804" s="649"/>
      <c r="O804" s="649"/>
      <c r="P804" s="649"/>
      <c r="Q804" s="649"/>
      <c r="R804" s="649"/>
      <c r="S804" s="649"/>
      <c r="T804" s="649"/>
      <c r="U804" s="649"/>
      <c r="V804" s="649"/>
      <c r="W804" s="649"/>
      <c r="X804" s="649"/>
      <c r="Y804" s="649"/>
      <c r="Z804" s="649"/>
    </row>
    <row r="805" spans="1:26" ht="14.25" customHeight="1" x14ac:dyDescent="0.2">
      <c r="A805" s="648"/>
      <c r="B805" s="649"/>
      <c r="C805" s="649"/>
      <c r="D805" s="649"/>
      <c r="E805" s="649"/>
      <c r="F805" s="649"/>
      <c r="G805" s="649"/>
      <c r="H805" s="649"/>
      <c r="I805" s="649"/>
      <c r="J805" s="649"/>
      <c r="K805" s="649"/>
      <c r="L805" s="649"/>
      <c r="M805" s="649"/>
      <c r="N805" s="649"/>
      <c r="O805" s="649"/>
      <c r="P805" s="649"/>
      <c r="Q805" s="649"/>
      <c r="R805" s="649"/>
      <c r="S805" s="649"/>
      <c r="T805" s="649"/>
      <c r="U805" s="649"/>
      <c r="V805" s="649"/>
      <c r="W805" s="649"/>
      <c r="X805" s="649"/>
      <c r="Y805" s="649"/>
      <c r="Z805" s="649"/>
    </row>
    <row r="806" spans="1:26" ht="14.25" customHeight="1" x14ac:dyDescent="0.2">
      <c r="A806" s="648"/>
      <c r="B806" s="649"/>
      <c r="C806" s="649"/>
      <c r="D806" s="649"/>
      <c r="E806" s="649"/>
      <c r="F806" s="649"/>
      <c r="G806" s="649"/>
      <c r="H806" s="649"/>
      <c r="I806" s="649"/>
      <c r="J806" s="649"/>
      <c r="K806" s="649"/>
      <c r="L806" s="649"/>
      <c r="M806" s="649"/>
      <c r="N806" s="649"/>
      <c r="O806" s="649"/>
      <c r="P806" s="649"/>
      <c r="Q806" s="649"/>
      <c r="R806" s="649"/>
      <c r="S806" s="649"/>
      <c r="T806" s="649"/>
      <c r="U806" s="649"/>
      <c r="V806" s="649"/>
      <c r="W806" s="649"/>
      <c r="X806" s="649"/>
      <c r="Y806" s="649"/>
      <c r="Z806" s="649"/>
    </row>
    <row r="807" spans="1:26" ht="14.25" customHeight="1" x14ac:dyDescent="0.2">
      <c r="A807" s="648"/>
      <c r="B807" s="649"/>
      <c r="C807" s="649"/>
      <c r="D807" s="649"/>
      <c r="E807" s="649"/>
      <c r="F807" s="649"/>
      <c r="G807" s="649"/>
      <c r="H807" s="649"/>
      <c r="I807" s="649"/>
      <c r="J807" s="649"/>
      <c r="K807" s="649"/>
      <c r="L807" s="649"/>
      <c r="M807" s="649"/>
      <c r="N807" s="649"/>
      <c r="O807" s="649"/>
      <c r="P807" s="649"/>
      <c r="Q807" s="649"/>
      <c r="R807" s="649"/>
      <c r="S807" s="649"/>
      <c r="T807" s="649"/>
      <c r="U807" s="649"/>
      <c r="V807" s="649"/>
      <c r="W807" s="649"/>
      <c r="X807" s="649"/>
      <c r="Y807" s="649"/>
      <c r="Z807" s="649"/>
    </row>
    <row r="808" spans="1:26" ht="14.25" customHeight="1" x14ac:dyDescent="0.2">
      <c r="A808" s="648"/>
      <c r="B808" s="649"/>
      <c r="C808" s="649"/>
      <c r="D808" s="649"/>
      <c r="E808" s="649"/>
      <c r="F808" s="649"/>
      <c r="G808" s="649"/>
      <c r="H808" s="649"/>
      <c r="I808" s="649"/>
      <c r="J808" s="649"/>
      <c r="K808" s="649"/>
      <c r="L808" s="649"/>
      <c r="M808" s="649"/>
      <c r="N808" s="649"/>
      <c r="O808" s="649"/>
      <c r="P808" s="649"/>
      <c r="Q808" s="649"/>
      <c r="R808" s="649"/>
      <c r="S808" s="649"/>
      <c r="T808" s="649"/>
      <c r="U808" s="649"/>
      <c r="V808" s="649"/>
      <c r="W808" s="649"/>
      <c r="X808" s="649"/>
      <c r="Y808" s="649"/>
      <c r="Z808" s="649"/>
    </row>
    <row r="809" spans="1:26" ht="14.25" customHeight="1" x14ac:dyDescent="0.2">
      <c r="A809" s="648"/>
      <c r="B809" s="649"/>
      <c r="C809" s="649"/>
      <c r="D809" s="649"/>
      <c r="E809" s="649"/>
      <c r="F809" s="649"/>
      <c r="G809" s="649"/>
      <c r="H809" s="649"/>
      <c r="I809" s="649"/>
      <c r="J809" s="649"/>
      <c r="K809" s="649"/>
      <c r="L809" s="649"/>
      <c r="M809" s="649"/>
      <c r="N809" s="649"/>
      <c r="O809" s="649"/>
      <c r="P809" s="649"/>
      <c r="Q809" s="649"/>
      <c r="R809" s="649"/>
      <c r="S809" s="649"/>
      <c r="T809" s="649"/>
      <c r="U809" s="649"/>
      <c r="V809" s="649"/>
      <c r="W809" s="649"/>
      <c r="X809" s="649"/>
      <c r="Y809" s="649"/>
      <c r="Z809" s="649"/>
    </row>
    <row r="810" spans="1:26" ht="14.25" customHeight="1" x14ac:dyDescent="0.2">
      <c r="A810" s="648"/>
      <c r="B810" s="649"/>
      <c r="C810" s="649"/>
      <c r="D810" s="649"/>
      <c r="E810" s="649"/>
      <c r="F810" s="649"/>
      <c r="G810" s="649"/>
      <c r="H810" s="649"/>
      <c r="I810" s="649"/>
      <c r="J810" s="649"/>
      <c r="K810" s="649"/>
      <c r="L810" s="649"/>
      <c r="M810" s="649"/>
      <c r="N810" s="649"/>
      <c r="O810" s="649"/>
      <c r="P810" s="649"/>
      <c r="Q810" s="649"/>
      <c r="R810" s="649"/>
      <c r="S810" s="649"/>
      <c r="T810" s="649"/>
      <c r="U810" s="649"/>
      <c r="V810" s="649"/>
      <c r="W810" s="649"/>
      <c r="X810" s="649"/>
      <c r="Y810" s="649"/>
      <c r="Z810" s="649"/>
    </row>
    <row r="811" spans="1:26" ht="14.25" customHeight="1" x14ac:dyDescent="0.2">
      <c r="A811" s="648"/>
      <c r="B811" s="649"/>
      <c r="C811" s="649"/>
      <c r="D811" s="649"/>
      <c r="E811" s="649"/>
      <c r="F811" s="649"/>
      <c r="G811" s="649"/>
      <c r="H811" s="649"/>
      <c r="I811" s="649"/>
      <c r="J811" s="649"/>
      <c r="K811" s="649"/>
      <c r="L811" s="649"/>
      <c r="M811" s="649"/>
      <c r="N811" s="649"/>
      <c r="O811" s="649"/>
      <c r="P811" s="649"/>
      <c r="Q811" s="649"/>
      <c r="R811" s="649"/>
      <c r="S811" s="649"/>
      <c r="T811" s="649"/>
      <c r="U811" s="649"/>
      <c r="V811" s="649"/>
      <c r="W811" s="649"/>
      <c r="X811" s="649"/>
      <c r="Y811" s="649"/>
      <c r="Z811" s="649"/>
    </row>
    <row r="812" spans="1:26" ht="14.25" customHeight="1" x14ac:dyDescent="0.2">
      <c r="A812" s="648"/>
      <c r="B812" s="649"/>
      <c r="C812" s="649"/>
      <c r="D812" s="649"/>
      <c r="E812" s="649"/>
      <c r="F812" s="649"/>
      <c r="G812" s="649"/>
      <c r="H812" s="649"/>
      <c r="I812" s="649"/>
      <c r="J812" s="649"/>
      <c r="K812" s="649"/>
      <c r="L812" s="649"/>
      <c r="M812" s="649"/>
      <c r="N812" s="649"/>
      <c r="O812" s="649"/>
      <c r="P812" s="649"/>
      <c r="Q812" s="649"/>
      <c r="R812" s="649"/>
      <c r="S812" s="649"/>
      <c r="T812" s="649"/>
      <c r="U812" s="649"/>
      <c r="V812" s="649"/>
      <c r="W812" s="649"/>
      <c r="X812" s="649"/>
      <c r="Y812" s="649"/>
      <c r="Z812" s="649"/>
    </row>
    <row r="813" spans="1:26" ht="14.25" customHeight="1" x14ac:dyDescent="0.2">
      <c r="A813" s="648"/>
      <c r="B813" s="649"/>
      <c r="C813" s="649"/>
      <c r="D813" s="649"/>
      <c r="E813" s="649"/>
      <c r="F813" s="649"/>
      <c r="G813" s="649"/>
      <c r="H813" s="649"/>
      <c r="I813" s="649"/>
      <c r="J813" s="649"/>
      <c r="K813" s="649"/>
      <c r="L813" s="649"/>
      <c r="M813" s="649"/>
      <c r="N813" s="649"/>
      <c r="O813" s="649"/>
      <c r="P813" s="649"/>
      <c r="Q813" s="649"/>
      <c r="R813" s="649"/>
      <c r="S813" s="649"/>
      <c r="T813" s="649"/>
      <c r="U813" s="649"/>
      <c r="V813" s="649"/>
      <c r="W813" s="649"/>
      <c r="X813" s="649"/>
      <c r="Y813" s="649"/>
      <c r="Z813" s="649"/>
    </row>
    <row r="814" spans="1:26" ht="14.25" customHeight="1" x14ac:dyDescent="0.2">
      <c r="A814" s="648"/>
      <c r="B814" s="649"/>
      <c r="C814" s="649"/>
      <c r="D814" s="649"/>
      <c r="E814" s="649"/>
      <c r="F814" s="649"/>
      <c r="G814" s="649"/>
      <c r="H814" s="649"/>
      <c r="I814" s="649"/>
      <c r="J814" s="649"/>
      <c r="K814" s="649"/>
      <c r="L814" s="649"/>
      <c r="M814" s="649"/>
      <c r="N814" s="649"/>
      <c r="O814" s="649"/>
      <c r="P814" s="649"/>
      <c r="Q814" s="649"/>
      <c r="R814" s="649"/>
      <c r="S814" s="649"/>
      <c r="T814" s="649"/>
      <c r="U814" s="649"/>
      <c r="V814" s="649"/>
      <c r="W814" s="649"/>
      <c r="X814" s="649"/>
      <c r="Y814" s="649"/>
      <c r="Z814" s="649"/>
    </row>
    <row r="815" spans="1:26" ht="14.25" customHeight="1" x14ac:dyDescent="0.2">
      <c r="A815" s="648"/>
      <c r="B815" s="649"/>
      <c r="C815" s="649"/>
      <c r="D815" s="649"/>
      <c r="E815" s="649"/>
      <c r="F815" s="649"/>
      <c r="G815" s="649"/>
      <c r="H815" s="649"/>
      <c r="I815" s="649"/>
      <c r="J815" s="649"/>
      <c r="K815" s="649"/>
      <c r="L815" s="649"/>
      <c r="M815" s="649"/>
      <c r="N815" s="649"/>
      <c r="O815" s="649"/>
      <c r="P815" s="649"/>
      <c r="Q815" s="649"/>
      <c r="R815" s="649"/>
      <c r="S815" s="649"/>
      <c r="T815" s="649"/>
      <c r="U815" s="649"/>
      <c r="V815" s="649"/>
      <c r="W815" s="649"/>
      <c r="X815" s="649"/>
      <c r="Y815" s="649"/>
      <c r="Z815" s="649"/>
    </row>
    <row r="816" spans="1:26" ht="14.25" customHeight="1" x14ac:dyDescent="0.2">
      <c r="A816" s="648"/>
      <c r="B816" s="649"/>
      <c r="C816" s="649"/>
      <c r="D816" s="649"/>
      <c r="E816" s="649"/>
      <c r="F816" s="649"/>
      <c r="G816" s="649"/>
      <c r="H816" s="649"/>
      <c r="I816" s="649"/>
      <c r="J816" s="649"/>
      <c r="K816" s="649"/>
      <c r="L816" s="649"/>
      <c r="M816" s="649"/>
      <c r="N816" s="649"/>
      <c r="O816" s="649"/>
      <c r="P816" s="649"/>
      <c r="Q816" s="649"/>
      <c r="R816" s="649"/>
      <c r="S816" s="649"/>
      <c r="T816" s="649"/>
      <c r="U816" s="649"/>
      <c r="V816" s="649"/>
      <c r="W816" s="649"/>
      <c r="X816" s="649"/>
      <c r="Y816" s="649"/>
      <c r="Z816" s="649"/>
    </row>
    <row r="817" spans="1:26" ht="14.25" customHeight="1" x14ac:dyDescent="0.2">
      <c r="A817" s="648"/>
      <c r="B817" s="649"/>
      <c r="C817" s="649"/>
      <c r="D817" s="649"/>
      <c r="E817" s="649"/>
      <c r="F817" s="649"/>
      <c r="G817" s="649"/>
      <c r="H817" s="649"/>
      <c r="I817" s="649"/>
      <c r="J817" s="649"/>
      <c r="K817" s="649"/>
      <c r="L817" s="649"/>
      <c r="M817" s="649"/>
      <c r="N817" s="649"/>
      <c r="O817" s="649"/>
      <c r="P817" s="649"/>
      <c r="Q817" s="649"/>
      <c r="R817" s="649"/>
      <c r="S817" s="649"/>
      <c r="T817" s="649"/>
      <c r="U817" s="649"/>
      <c r="V817" s="649"/>
      <c r="W817" s="649"/>
      <c r="X817" s="649"/>
      <c r="Y817" s="649"/>
      <c r="Z817" s="649"/>
    </row>
    <row r="818" spans="1:26" ht="14.25" customHeight="1" x14ac:dyDescent="0.2">
      <c r="A818" s="648"/>
      <c r="B818" s="649"/>
      <c r="C818" s="649"/>
      <c r="D818" s="649"/>
      <c r="E818" s="649"/>
      <c r="F818" s="649"/>
      <c r="G818" s="649"/>
      <c r="H818" s="649"/>
      <c r="I818" s="649"/>
      <c r="J818" s="649"/>
      <c r="K818" s="649"/>
      <c r="L818" s="649"/>
      <c r="M818" s="649"/>
      <c r="N818" s="649"/>
      <c r="O818" s="649"/>
      <c r="P818" s="649"/>
      <c r="Q818" s="649"/>
      <c r="R818" s="649"/>
      <c r="S818" s="649"/>
      <c r="T818" s="649"/>
      <c r="U818" s="649"/>
      <c r="V818" s="649"/>
      <c r="W818" s="649"/>
      <c r="X818" s="649"/>
      <c r="Y818" s="649"/>
      <c r="Z818" s="649"/>
    </row>
    <row r="819" spans="1:26" ht="14.25" customHeight="1" x14ac:dyDescent="0.2">
      <c r="A819" s="648"/>
      <c r="B819" s="649"/>
      <c r="C819" s="649"/>
      <c r="D819" s="649"/>
      <c r="E819" s="649"/>
      <c r="F819" s="649"/>
      <c r="G819" s="649"/>
      <c r="H819" s="649"/>
      <c r="I819" s="649"/>
      <c r="J819" s="649"/>
      <c r="K819" s="649"/>
      <c r="L819" s="649"/>
      <c r="M819" s="649"/>
      <c r="N819" s="649"/>
      <c r="O819" s="649"/>
      <c r="P819" s="649"/>
      <c r="Q819" s="649"/>
      <c r="R819" s="649"/>
      <c r="S819" s="649"/>
      <c r="T819" s="649"/>
      <c r="U819" s="649"/>
      <c r="V819" s="649"/>
      <c r="W819" s="649"/>
      <c r="X819" s="649"/>
      <c r="Y819" s="649"/>
      <c r="Z819" s="649"/>
    </row>
    <row r="820" spans="1:26" ht="14.25" customHeight="1" x14ac:dyDescent="0.2">
      <c r="A820" s="648"/>
      <c r="B820" s="649"/>
      <c r="C820" s="649"/>
      <c r="D820" s="649"/>
      <c r="E820" s="649"/>
      <c r="F820" s="649"/>
      <c r="G820" s="649"/>
      <c r="H820" s="649"/>
      <c r="I820" s="649"/>
      <c r="J820" s="649"/>
      <c r="K820" s="649"/>
      <c r="L820" s="649"/>
      <c r="M820" s="649"/>
      <c r="N820" s="649"/>
      <c r="O820" s="649"/>
      <c r="P820" s="649"/>
      <c r="Q820" s="649"/>
      <c r="R820" s="649"/>
      <c r="S820" s="649"/>
      <c r="T820" s="649"/>
      <c r="U820" s="649"/>
      <c r="V820" s="649"/>
      <c r="W820" s="649"/>
      <c r="X820" s="649"/>
      <c r="Y820" s="649"/>
      <c r="Z820" s="649"/>
    </row>
    <row r="821" spans="1:26" ht="14.25" customHeight="1" x14ac:dyDescent="0.2">
      <c r="A821" s="648"/>
      <c r="B821" s="649"/>
      <c r="C821" s="649"/>
      <c r="D821" s="649"/>
      <c r="E821" s="649"/>
      <c r="F821" s="649"/>
      <c r="G821" s="649"/>
      <c r="H821" s="649"/>
      <c r="I821" s="649"/>
      <c r="J821" s="649"/>
      <c r="K821" s="649"/>
      <c r="L821" s="649"/>
      <c r="M821" s="649"/>
      <c r="N821" s="649"/>
      <c r="O821" s="649"/>
      <c r="P821" s="649"/>
      <c r="Q821" s="649"/>
      <c r="R821" s="649"/>
      <c r="S821" s="649"/>
      <c r="T821" s="649"/>
      <c r="U821" s="649"/>
      <c r="V821" s="649"/>
      <c r="W821" s="649"/>
      <c r="X821" s="649"/>
      <c r="Y821" s="649"/>
      <c r="Z821" s="649"/>
    </row>
    <row r="822" spans="1:26" ht="14.25" customHeight="1" x14ac:dyDescent="0.2">
      <c r="A822" s="648"/>
      <c r="B822" s="649"/>
      <c r="C822" s="649"/>
      <c r="D822" s="649"/>
      <c r="E822" s="649"/>
      <c r="F822" s="649"/>
      <c r="G822" s="649"/>
      <c r="H822" s="649"/>
      <c r="I822" s="649"/>
      <c r="J822" s="649"/>
      <c r="K822" s="649"/>
      <c r="L822" s="649"/>
      <c r="M822" s="649"/>
      <c r="N822" s="649"/>
      <c r="O822" s="649"/>
      <c r="P822" s="649"/>
      <c r="Q822" s="649"/>
      <c r="R822" s="649"/>
      <c r="S822" s="649"/>
      <c r="T822" s="649"/>
      <c r="U822" s="649"/>
      <c r="V822" s="649"/>
      <c r="W822" s="649"/>
      <c r="X822" s="649"/>
      <c r="Y822" s="649"/>
      <c r="Z822" s="649"/>
    </row>
    <row r="823" spans="1:26" ht="14.25" customHeight="1" x14ac:dyDescent="0.2">
      <c r="A823" s="648"/>
      <c r="B823" s="649"/>
      <c r="C823" s="649"/>
      <c r="D823" s="649"/>
      <c r="E823" s="649"/>
      <c r="F823" s="649"/>
      <c r="G823" s="649"/>
      <c r="H823" s="649"/>
      <c r="I823" s="649"/>
      <c r="J823" s="649"/>
      <c r="K823" s="649"/>
      <c r="L823" s="649"/>
      <c r="M823" s="649"/>
      <c r="N823" s="649"/>
      <c r="O823" s="649"/>
      <c r="P823" s="649"/>
      <c r="Q823" s="649"/>
      <c r="R823" s="649"/>
      <c r="S823" s="649"/>
      <c r="T823" s="649"/>
      <c r="U823" s="649"/>
      <c r="V823" s="649"/>
      <c r="W823" s="649"/>
      <c r="X823" s="649"/>
      <c r="Y823" s="649"/>
      <c r="Z823" s="649"/>
    </row>
    <row r="824" spans="1:26" ht="14.25" customHeight="1" x14ac:dyDescent="0.2">
      <c r="A824" s="648"/>
      <c r="B824" s="649"/>
      <c r="C824" s="649"/>
      <c r="D824" s="649"/>
      <c r="E824" s="649"/>
      <c r="F824" s="649"/>
      <c r="G824" s="649"/>
      <c r="H824" s="649"/>
      <c r="I824" s="649"/>
      <c r="J824" s="649"/>
      <c r="K824" s="649"/>
      <c r="L824" s="649"/>
      <c r="M824" s="649"/>
      <c r="N824" s="649"/>
      <c r="O824" s="649"/>
      <c r="P824" s="649"/>
      <c r="Q824" s="649"/>
      <c r="R824" s="649"/>
      <c r="S824" s="649"/>
      <c r="T824" s="649"/>
      <c r="U824" s="649"/>
      <c r="V824" s="649"/>
      <c r="W824" s="649"/>
      <c r="X824" s="649"/>
      <c r="Y824" s="649"/>
      <c r="Z824" s="649"/>
    </row>
    <row r="825" spans="1:26" ht="14.25" customHeight="1" x14ac:dyDescent="0.2">
      <c r="A825" s="648"/>
      <c r="B825" s="649"/>
      <c r="C825" s="649"/>
      <c r="D825" s="649"/>
      <c r="E825" s="649"/>
      <c r="F825" s="649"/>
      <c r="G825" s="649"/>
      <c r="H825" s="649"/>
      <c r="I825" s="649"/>
      <c r="J825" s="649"/>
      <c r="K825" s="649"/>
      <c r="L825" s="649"/>
      <c r="M825" s="649"/>
      <c r="N825" s="649"/>
      <c r="O825" s="649"/>
      <c r="P825" s="649"/>
      <c r="Q825" s="649"/>
      <c r="R825" s="649"/>
      <c r="S825" s="649"/>
      <c r="T825" s="649"/>
      <c r="U825" s="649"/>
      <c r="V825" s="649"/>
      <c r="W825" s="649"/>
      <c r="X825" s="649"/>
      <c r="Y825" s="649"/>
      <c r="Z825" s="649"/>
    </row>
    <row r="826" spans="1:26" ht="14.25" customHeight="1" x14ac:dyDescent="0.2">
      <c r="A826" s="648"/>
      <c r="B826" s="649"/>
      <c r="C826" s="649"/>
      <c r="D826" s="649"/>
      <c r="E826" s="649"/>
      <c r="F826" s="649"/>
      <c r="G826" s="649"/>
      <c r="H826" s="649"/>
      <c r="I826" s="649"/>
      <c r="J826" s="649"/>
      <c r="K826" s="649"/>
      <c r="L826" s="649"/>
      <c r="M826" s="649"/>
      <c r="N826" s="649"/>
      <c r="O826" s="649"/>
      <c r="P826" s="649"/>
      <c r="Q826" s="649"/>
      <c r="R826" s="649"/>
      <c r="S826" s="649"/>
      <c r="T826" s="649"/>
      <c r="U826" s="649"/>
      <c r="V826" s="649"/>
      <c r="W826" s="649"/>
      <c r="X826" s="649"/>
      <c r="Y826" s="649"/>
      <c r="Z826" s="649"/>
    </row>
    <row r="827" spans="1:26" ht="14.25" customHeight="1" x14ac:dyDescent="0.2">
      <c r="A827" s="648"/>
      <c r="B827" s="649"/>
      <c r="C827" s="649"/>
      <c r="D827" s="649"/>
      <c r="E827" s="649"/>
      <c r="F827" s="649"/>
      <c r="G827" s="649"/>
      <c r="H827" s="649"/>
      <c r="I827" s="649"/>
      <c r="J827" s="649"/>
      <c r="K827" s="649"/>
      <c r="L827" s="649"/>
      <c r="M827" s="649"/>
      <c r="N827" s="649"/>
      <c r="O827" s="649"/>
      <c r="P827" s="649"/>
      <c r="Q827" s="649"/>
      <c r="R827" s="649"/>
      <c r="S827" s="649"/>
      <c r="T827" s="649"/>
      <c r="U827" s="649"/>
      <c r="V827" s="649"/>
      <c r="W827" s="649"/>
      <c r="X827" s="649"/>
      <c r="Y827" s="649"/>
      <c r="Z827" s="649"/>
    </row>
    <row r="828" spans="1:26" ht="14.25" customHeight="1" x14ac:dyDescent="0.2">
      <c r="A828" s="648"/>
      <c r="B828" s="649"/>
      <c r="C828" s="649"/>
      <c r="D828" s="649"/>
      <c r="E828" s="649"/>
      <c r="F828" s="649"/>
      <c r="G828" s="649"/>
      <c r="H828" s="649"/>
      <c r="I828" s="649"/>
      <c r="J828" s="649"/>
      <c r="K828" s="649"/>
      <c r="L828" s="649"/>
      <c r="M828" s="649"/>
      <c r="N828" s="649"/>
      <c r="O828" s="649"/>
      <c r="P828" s="649"/>
      <c r="Q828" s="649"/>
      <c r="R828" s="649"/>
      <c r="S828" s="649"/>
      <c r="T828" s="649"/>
      <c r="U828" s="649"/>
      <c r="V828" s="649"/>
      <c r="W828" s="649"/>
      <c r="X828" s="649"/>
      <c r="Y828" s="649"/>
      <c r="Z828" s="649"/>
    </row>
    <row r="829" spans="1:26" ht="14.25" customHeight="1" x14ac:dyDescent="0.2">
      <c r="A829" s="648"/>
      <c r="B829" s="649"/>
      <c r="C829" s="649"/>
      <c r="D829" s="649"/>
      <c r="E829" s="649"/>
      <c r="F829" s="649"/>
      <c r="G829" s="649"/>
      <c r="H829" s="649"/>
      <c r="I829" s="649"/>
      <c r="J829" s="649"/>
      <c r="K829" s="649"/>
      <c r="L829" s="649"/>
      <c r="M829" s="649"/>
      <c r="N829" s="649"/>
      <c r="O829" s="649"/>
      <c r="P829" s="649"/>
      <c r="Q829" s="649"/>
      <c r="R829" s="649"/>
      <c r="S829" s="649"/>
      <c r="T829" s="649"/>
      <c r="U829" s="649"/>
      <c r="V829" s="649"/>
      <c r="W829" s="649"/>
      <c r="X829" s="649"/>
      <c r="Y829" s="649"/>
      <c r="Z829" s="649"/>
    </row>
    <row r="830" spans="1:26" ht="14.25" customHeight="1" x14ac:dyDescent="0.2">
      <c r="A830" s="648"/>
      <c r="B830" s="649"/>
      <c r="C830" s="649"/>
      <c r="D830" s="649"/>
      <c r="E830" s="649"/>
      <c r="F830" s="649"/>
      <c r="G830" s="649"/>
      <c r="H830" s="649"/>
      <c r="I830" s="649"/>
      <c r="J830" s="649"/>
      <c r="K830" s="649"/>
      <c r="L830" s="649"/>
      <c r="M830" s="649"/>
      <c r="N830" s="649"/>
      <c r="O830" s="649"/>
      <c r="P830" s="649"/>
      <c r="Q830" s="649"/>
      <c r="R830" s="649"/>
      <c r="S830" s="649"/>
      <c r="T830" s="649"/>
      <c r="U830" s="649"/>
      <c r="V830" s="649"/>
      <c r="W830" s="649"/>
      <c r="X830" s="649"/>
      <c r="Y830" s="649"/>
      <c r="Z830" s="649"/>
    </row>
    <row r="831" spans="1:26" ht="14.25" customHeight="1" x14ac:dyDescent="0.2">
      <c r="A831" s="648"/>
      <c r="B831" s="649"/>
      <c r="C831" s="649"/>
      <c r="D831" s="649"/>
      <c r="E831" s="649"/>
      <c r="F831" s="649"/>
      <c r="G831" s="649"/>
      <c r="H831" s="649"/>
      <c r="I831" s="649"/>
      <c r="J831" s="649"/>
      <c r="K831" s="649"/>
      <c r="L831" s="649"/>
      <c r="M831" s="649"/>
      <c r="N831" s="649"/>
      <c r="O831" s="649"/>
      <c r="P831" s="649"/>
      <c r="Q831" s="649"/>
      <c r="R831" s="649"/>
      <c r="S831" s="649"/>
      <c r="T831" s="649"/>
      <c r="U831" s="649"/>
      <c r="V831" s="649"/>
      <c r="W831" s="649"/>
      <c r="X831" s="649"/>
      <c r="Y831" s="649"/>
      <c r="Z831" s="649"/>
    </row>
    <row r="832" spans="1:26" ht="14.25" customHeight="1" x14ac:dyDescent="0.2">
      <c r="A832" s="648"/>
      <c r="B832" s="649"/>
      <c r="C832" s="649"/>
      <c r="D832" s="649"/>
      <c r="E832" s="649"/>
      <c r="F832" s="649"/>
      <c r="G832" s="649"/>
      <c r="H832" s="649"/>
      <c r="I832" s="649"/>
      <c r="J832" s="649"/>
      <c r="K832" s="649"/>
      <c r="L832" s="649"/>
      <c r="M832" s="649"/>
      <c r="N832" s="649"/>
      <c r="O832" s="649"/>
      <c r="P832" s="649"/>
      <c r="Q832" s="649"/>
      <c r="R832" s="649"/>
      <c r="S832" s="649"/>
      <c r="T832" s="649"/>
      <c r="U832" s="649"/>
      <c r="V832" s="649"/>
      <c r="W832" s="649"/>
      <c r="X832" s="649"/>
      <c r="Y832" s="649"/>
      <c r="Z832" s="649"/>
    </row>
    <row r="833" spans="1:26" ht="14.25" customHeight="1" x14ac:dyDescent="0.2">
      <c r="A833" s="648"/>
      <c r="B833" s="649"/>
      <c r="C833" s="649"/>
      <c r="D833" s="649"/>
      <c r="E833" s="649"/>
      <c r="F833" s="649"/>
      <c r="G833" s="649"/>
      <c r="H833" s="649"/>
      <c r="I833" s="649"/>
      <c r="J833" s="649"/>
      <c r="K833" s="649"/>
      <c r="L833" s="649"/>
      <c r="M833" s="649"/>
      <c r="N833" s="649"/>
      <c r="O833" s="649"/>
      <c r="P833" s="649"/>
      <c r="Q833" s="649"/>
      <c r="R833" s="649"/>
      <c r="S833" s="649"/>
      <c r="T833" s="649"/>
      <c r="U833" s="649"/>
      <c r="V833" s="649"/>
      <c r="W833" s="649"/>
      <c r="X833" s="649"/>
      <c r="Y833" s="649"/>
      <c r="Z833" s="649"/>
    </row>
    <row r="834" spans="1:26" ht="14.25" customHeight="1" x14ac:dyDescent="0.2">
      <c r="A834" s="648"/>
      <c r="B834" s="649"/>
      <c r="C834" s="649"/>
      <c r="D834" s="649"/>
      <c r="E834" s="649"/>
      <c r="F834" s="649"/>
      <c r="G834" s="649"/>
      <c r="H834" s="649"/>
      <c r="I834" s="649"/>
      <c r="J834" s="649"/>
      <c r="K834" s="649"/>
      <c r="L834" s="649"/>
      <c r="M834" s="649"/>
      <c r="N834" s="649"/>
      <c r="O834" s="649"/>
      <c r="P834" s="649"/>
      <c r="Q834" s="649"/>
      <c r="R834" s="649"/>
      <c r="S834" s="649"/>
      <c r="T834" s="649"/>
      <c r="U834" s="649"/>
      <c r="V834" s="649"/>
      <c r="W834" s="649"/>
      <c r="X834" s="649"/>
      <c r="Y834" s="649"/>
      <c r="Z834" s="649"/>
    </row>
    <row r="835" spans="1:26" ht="14.25" customHeight="1" x14ac:dyDescent="0.2">
      <c r="A835" s="648"/>
      <c r="B835" s="649"/>
      <c r="C835" s="649"/>
      <c r="D835" s="649"/>
      <c r="E835" s="649"/>
      <c r="F835" s="649"/>
      <c r="G835" s="649"/>
      <c r="H835" s="649"/>
      <c r="I835" s="649"/>
      <c r="J835" s="649"/>
      <c r="K835" s="649"/>
      <c r="L835" s="649"/>
      <c r="M835" s="649"/>
      <c r="N835" s="649"/>
      <c r="O835" s="649"/>
      <c r="P835" s="649"/>
      <c r="Q835" s="649"/>
      <c r="R835" s="649"/>
      <c r="S835" s="649"/>
      <c r="T835" s="649"/>
      <c r="U835" s="649"/>
      <c r="V835" s="649"/>
      <c r="W835" s="649"/>
      <c r="X835" s="649"/>
      <c r="Y835" s="649"/>
      <c r="Z835" s="649"/>
    </row>
    <row r="836" spans="1:26" ht="14.25" customHeight="1" x14ac:dyDescent="0.2">
      <c r="A836" s="648"/>
      <c r="B836" s="649"/>
      <c r="C836" s="649"/>
      <c r="D836" s="649"/>
      <c r="E836" s="649"/>
      <c r="F836" s="649"/>
      <c r="G836" s="649"/>
      <c r="H836" s="649"/>
      <c r="I836" s="649"/>
      <c r="J836" s="649"/>
      <c r="K836" s="649"/>
      <c r="L836" s="649"/>
      <c r="M836" s="649"/>
      <c r="N836" s="649"/>
      <c r="O836" s="649"/>
      <c r="P836" s="649"/>
      <c r="Q836" s="649"/>
      <c r="R836" s="649"/>
      <c r="S836" s="649"/>
      <c r="T836" s="649"/>
      <c r="U836" s="649"/>
      <c r="V836" s="649"/>
      <c r="W836" s="649"/>
      <c r="X836" s="649"/>
      <c r="Y836" s="649"/>
      <c r="Z836" s="649"/>
    </row>
    <row r="837" spans="1:26" ht="14.25" customHeight="1" x14ac:dyDescent="0.2">
      <c r="A837" s="648"/>
      <c r="B837" s="649"/>
      <c r="C837" s="649"/>
      <c r="D837" s="649"/>
      <c r="E837" s="649"/>
      <c r="F837" s="649"/>
      <c r="G837" s="649"/>
      <c r="H837" s="649"/>
      <c r="I837" s="649"/>
      <c r="J837" s="649"/>
      <c r="K837" s="649"/>
      <c r="L837" s="649"/>
      <c r="M837" s="649"/>
      <c r="N837" s="649"/>
      <c r="O837" s="649"/>
      <c r="P837" s="649"/>
      <c r="Q837" s="649"/>
      <c r="R837" s="649"/>
      <c r="S837" s="649"/>
      <c r="T837" s="649"/>
      <c r="U837" s="649"/>
      <c r="V837" s="649"/>
      <c r="W837" s="649"/>
      <c r="X837" s="649"/>
      <c r="Y837" s="649"/>
      <c r="Z837" s="649"/>
    </row>
    <row r="838" spans="1:26" ht="14.25" customHeight="1" x14ac:dyDescent="0.2">
      <c r="A838" s="648"/>
      <c r="B838" s="649"/>
      <c r="C838" s="649"/>
      <c r="D838" s="649"/>
      <c r="E838" s="649"/>
      <c r="F838" s="649"/>
      <c r="G838" s="649"/>
      <c r="H838" s="649"/>
      <c r="I838" s="649"/>
      <c r="J838" s="649"/>
      <c r="K838" s="649"/>
      <c r="L838" s="649"/>
      <c r="M838" s="649"/>
      <c r="N838" s="649"/>
      <c r="O838" s="649"/>
      <c r="P838" s="649"/>
      <c r="Q838" s="649"/>
      <c r="R838" s="649"/>
      <c r="S838" s="649"/>
      <c r="T838" s="649"/>
      <c r="U838" s="649"/>
      <c r="V838" s="649"/>
      <c r="W838" s="649"/>
      <c r="X838" s="649"/>
      <c r="Y838" s="649"/>
      <c r="Z838" s="649"/>
    </row>
    <row r="839" spans="1:26" ht="14.25" customHeight="1" x14ac:dyDescent="0.2">
      <c r="A839" s="648"/>
      <c r="B839" s="649"/>
      <c r="C839" s="649"/>
      <c r="D839" s="649"/>
      <c r="E839" s="649"/>
      <c r="F839" s="649"/>
      <c r="G839" s="649"/>
      <c r="H839" s="649"/>
      <c r="I839" s="649"/>
      <c r="J839" s="649"/>
      <c r="K839" s="649"/>
      <c r="L839" s="649"/>
      <c r="M839" s="649"/>
      <c r="N839" s="649"/>
      <c r="O839" s="649"/>
      <c r="P839" s="649"/>
      <c r="Q839" s="649"/>
      <c r="R839" s="649"/>
      <c r="S839" s="649"/>
      <c r="T839" s="649"/>
      <c r="U839" s="649"/>
      <c r="V839" s="649"/>
      <c r="W839" s="649"/>
      <c r="X839" s="649"/>
      <c r="Y839" s="649"/>
      <c r="Z839" s="649"/>
    </row>
    <row r="840" spans="1:26" ht="14.25" customHeight="1" x14ac:dyDescent="0.2">
      <c r="A840" s="648"/>
      <c r="B840" s="649"/>
      <c r="C840" s="649"/>
      <c r="D840" s="649"/>
      <c r="E840" s="649"/>
      <c r="F840" s="649"/>
      <c r="G840" s="649"/>
      <c r="H840" s="649"/>
      <c r="I840" s="649"/>
      <c r="J840" s="649"/>
      <c r="K840" s="649"/>
      <c r="L840" s="649"/>
      <c r="M840" s="649"/>
      <c r="N840" s="649"/>
      <c r="O840" s="649"/>
      <c r="P840" s="649"/>
      <c r="Q840" s="649"/>
      <c r="R840" s="649"/>
      <c r="S840" s="649"/>
      <c r="T840" s="649"/>
      <c r="U840" s="649"/>
      <c r="V840" s="649"/>
      <c r="W840" s="649"/>
      <c r="X840" s="649"/>
      <c r="Y840" s="649"/>
      <c r="Z840" s="649"/>
    </row>
    <row r="841" spans="1:26" ht="14.25" customHeight="1" x14ac:dyDescent="0.2">
      <c r="A841" s="648"/>
      <c r="B841" s="649"/>
      <c r="C841" s="649"/>
      <c r="D841" s="649"/>
      <c r="E841" s="649"/>
      <c r="F841" s="649"/>
      <c r="G841" s="649"/>
      <c r="H841" s="649"/>
      <c r="I841" s="649"/>
      <c r="J841" s="649"/>
      <c r="K841" s="649"/>
      <c r="L841" s="649"/>
      <c r="M841" s="649"/>
      <c r="N841" s="649"/>
      <c r="O841" s="649"/>
      <c r="P841" s="649"/>
      <c r="Q841" s="649"/>
      <c r="R841" s="649"/>
      <c r="S841" s="649"/>
      <c r="T841" s="649"/>
      <c r="U841" s="649"/>
      <c r="V841" s="649"/>
      <c r="W841" s="649"/>
      <c r="X841" s="649"/>
      <c r="Y841" s="649"/>
      <c r="Z841" s="649"/>
    </row>
    <row r="842" spans="1:26" ht="14.25" customHeight="1" x14ac:dyDescent="0.2">
      <c r="A842" s="648"/>
      <c r="B842" s="649"/>
      <c r="C842" s="649"/>
      <c r="D842" s="649"/>
      <c r="E842" s="649"/>
      <c r="F842" s="649"/>
      <c r="G842" s="649"/>
      <c r="H842" s="649"/>
      <c r="I842" s="649"/>
      <c r="J842" s="649"/>
      <c r="K842" s="649"/>
      <c r="L842" s="649"/>
      <c r="M842" s="649"/>
      <c r="N842" s="649"/>
      <c r="O842" s="649"/>
      <c r="P842" s="649"/>
      <c r="Q842" s="649"/>
      <c r="R842" s="649"/>
      <c r="S842" s="649"/>
      <c r="T842" s="649"/>
      <c r="U842" s="649"/>
      <c r="V842" s="649"/>
      <c r="W842" s="649"/>
      <c r="X842" s="649"/>
      <c r="Y842" s="649"/>
      <c r="Z842" s="649"/>
    </row>
    <row r="843" spans="1:26" ht="14.25" customHeight="1" x14ac:dyDescent="0.2">
      <c r="A843" s="648"/>
      <c r="B843" s="649"/>
      <c r="C843" s="649"/>
      <c r="D843" s="649"/>
      <c r="E843" s="649"/>
      <c r="F843" s="649"/>
      <c r="G843" s="649"/>
      <c r="H843" s="649"/>
      <c r="I843" s="649"/>
      <c r="J843" s="649"/>
      <c r="K843" s="649"/>
      <c r="L843" s="649"/>
      <c r="M843" s="649"/>
      <c r="N843" s="649"/>
      <c r="O843" s="649"/>
      <c r="P843" s="649"/>
      <c r="Q843" s="649"/>
      <c r="R843" s="649"/>
      <c r="S843" s="649"/>
      <c r="T843" s="649"/>
      <c r="U843" s="649"/>
      <c r="V843" s="649"/>
      <c r="W843" s="649"/>
      <c r="X843" s="649"/>
      <c r="Y843" s="649"/>
      <c r="Z843" s="649"/>
    </row>
    <row r="844" spans="1:26" ht="14.25" customHeight="1" x14ac:dyDescent="0.2">
      <c r="A844" s="648"/>
      <c r="B844" s="649"/>
      <c r="C844" s="649"/>
      <c r="D844" s="649"/>
      <c r="E844" s="649"/>
      <c r="F844" s="649"/>
      <c r="G844" s="649"/>
      <c r="H844" s="649"/>
      <c r="I844" s="649"/>
      <c r="J844" s="649"/>
      <c r="K844" s="649"/>
      <c r="L844" s="649"/>
      <c r="M844" s="649"/>
      <c r="N844" s="649"/>
      <c r="O844" s="649"/>
      <c r="P844" s="649"/>
      <c r="Q844" s="649"/>
      <c r="R844" s="649"/>
      <c r="S844" s="649"/>
      <c r="T844" s="649"/>
      <c r="U844" s="649"/>
      <c r="V844" s="649"/>
      <c r="W844" s="649"/>
      <c r="X844" s="649"/>
      <c r="Y844" s="649"/>
      <c r="Z844" s="649"/>
    </row>
    <row r="845" spans="1:26" ht="14.25" customHeight="1" x14ac:dyDescent="0.2">
      <c r="A845" s="648"/>
      <c r="B845" s="649"/>
      <c r="C845" s="649"/>
      <c r="D845" s="649"/>
      <c r="E845" s="649"/>
      <c r="F845" s="649"/>
      <c r="G845" s="649"/>
      <c r="H845" s="649"/>
      <c r="I845" s="649"/>
      <c r="J845" s="649"/>
      <c r="K845" s="649"/>
      <c r="L845" s="649"/>
      <c r="M845" s="649"/>
      <c r="N845" s="649"/>
      <c r="O845" s="649"/>
      <c r="P845" s="649"/>
      <c r="Q845" s="649"/>
      <c r="R845" s="649"/>
      <c r="S845" s="649"/>
      <c r="T845" s="649"/>
      <c r="U845" s="649"/>
      <c r="V845" s="649"/>
      <c r="W845" s="649"/>
      <c r="X845" s="649"/>
      <c r="Y845" s="649"/>
      <c r="Z845" s="649"/>
    </row>
    <row r="846" spans="1:26" ht="14.25" customHeight="1" x14ac:dyDescent="0.2">
      <c r="A846" s="648"/>
      <c r="B846" s="649"/>
      <c r="C846" s="649"/>
      <c r="D846" s="649"/>
      <c r="E846" s="649"/>
      <c r="F846" s="649"/>
      <c r="G846" s="649"/>
      <c r="H846" s="649"/>
      <c r="I846" s="649"/>
      <c r="J846" s="649"/>
      <c r="K846" s="649"/>
      <c r="L846" s="649"/>
      <c r="M846" s="649"/>
      <c r="N846" s="649"/>
      <c r="O846" s="649"/>
      <c r="P846" s="649"/>
      <c r="Q846" s="649"/>
      <c r="R846" s="649"/>
      <c r="S846" s="649"/>
      <c r="T846" s="649"/>
      <c r="U846" s="649"/>
      <c r="V846" s="649"/>
      <c r="W846" s="649"/>
      <c r="X846" s="649"/>
      <c r="Y846" s="649"/>
      <c r="Z846" s="649"/>
    </row>
    <row r="847" spans="1:26" ht="14.25" customHeight="1" x14ac:dyDescent="0.2">
      <c r="A847" s="648"/>
      <c r="B847" s="649"/>
      <c r="C847" s="649"/>
      <c r="D847" s="649"/>
      <c r="E847" s="649"/>
      <c r="F847" s="649"/>
      <c r="G847" s="649"/>
      <c r="H847" s="649"/>
      <c r="I847" s="649"/>
      <c r="J847" s="649"/>
      <c r="K847" s="649"/>
      <c r="L847" s="649"/>
      <c r="M847" s="649"/>
      <c r="N847" s="649"/>
      <c r="O847" s="649"/>
      <c r="P847" s="649"/>
      <c r="Q847" s="649"/>
      <c r="R847" s="649"/>
      <c r="S847" s="649"/>
      <c r="T847" s="649"/>
      <c r="U847" s="649"/>
      <c r="V847" s="649"/>
      <c r="W847" s="649"/>
      <c r="X847" s="649"/>
      <c r="Y847" s="649"/>
      <c r="Z847" s="649"/>
    </row>
    <row r="848" spans="1:26" ht="14.25" customHeight="1" x14ac:dyDescent="0.2">
      <c r="A848" s="648"/>
      <c r="B848" s="649"/>
      <c r="C848" s="649"/>
      <c r="D848" s="649"/>
      <c r="E848" s="649"/>
      <c r="F848" s="649"/>
      <c r="G848" s="649"/>
      <c r="H848" s="649"/>
      <c r="I848" s="649"/>
      <c r="J848" s="649"/>
      <c r="K848" s="649"/>
      <c r="L848" s="649"/>
      <c r="M848" s="649"/>
      <c r="N848" s="649"/>
      <c r="O848" s="649"/>
      <c r="P848" s="649"/>
      <c r="Q848" s="649"/>
      <c r="R848" s="649"/>
      <c r="S848" s="649"/>
      <c r="T848" s="649"/>
      <c r="U848" s="649"/>
      <c r="V848" s="649"/>
      <c r="W848" s="649"/>
      <c r="X848" s="649"/>
      <c r="Y848" s="649"/>
      <c r="Z848" s="649"/>
    </row>
    <row r="849" spans="1:26" ht="14.25" customHeight="1" x14ac:dyDescent="0.2">
      <c r="A849" s="648"/>
      <c r="B849" s="649"/>
      <c r="C849" s="649"/>
      <c r="D849" s="649"/>
      <c r="E849" s="649"/>
      <c r="F849" s="649"/>
      <c r="G849" s="649"/>
      <c r="H849" s="649"/>
      <c r="I849" s="649"/>
      <c r="J849" s="649"/>
      <c r="K849" s="649"/>
      <c r="L849" s="649"/>
      <c r="M849" s="649"/>
      <c r="N849" s="649"/>
      <c r="O849" s="649"/>
      <c r="P849" s="649"/>
      <c r="Q849" s="649"/>
      <c r="R849" s="649"/>
      <c r="S849" s="649"/>
      <c r="T849" s="649"/>
      <c r="U849" s="649"/>
      <c r="V849" s="649"/>
      <c r="W849" s="649"/>
      <c r="X849" s="649"/>
      <c r="Y849" s="649"/>
      <c r="Z849" s="649"/>
    </row>
    <row r="850" spans="1:26" ht="14.25" customHeight="1" x14ac:dyDescent="0.2">
      <c r="A850" s="648"/>
      <c r="B850" s="649"/>
      <c r="C850" s="649"/>
      <c r="D850" s="649"/>
      <c r="E850" s="649"/>
      <c r="F850" s="649"/>
      <c r="G850" s="649"/>
      <c r="H850" s="649"/>
      <c r="I850" s="649"/>
      <c r="J850" s="649"/>
      <c r="K850" s="649"/>
      <c r="L850" s="649"/>
      <c r="M850" s="649"/>
      <c r="N850" s="649"/>
      <c r="O850" s="649"/>
      <c r="P850" s="649"/>
      <c r="Q850" s="649"/>
      <c r="R850" s="649"/>
      <c r="S850" s="649"/>
      <c r="T850" s="649"/>
      <c r="U850" s="649"/>
      <c r="V850" s="649"/>
      <c r="W850" s="649"/>
      <c r="X850" s="649"/>
      <c r="Y850" s="649"/>
      <c r="Z850" s="649"/>
    </row>
    <row r="851" spans="1:26" ht="14.25" customHeight="1" x14ac:dyDescent="0.2">
      <c r="A851" s="648"/>
      <c r="B851" s="649"/>
      <c r="C851" s="649"/>
      <c r="D851" s="649"/>
      <c r="E851" s="649"/>
      <c r="F851" s="649"/>
      <c r="G851" s="649"/>
      <c r="H851" s="649"/>
      <c r="I851" s="649"/>
      <c r="J851" s="649"/>
      <c r="K851" s="649"/>
      <c r="L851" s="649"/>
      <c r="M851" s="649"/>
      <c r="N851" s="649"/>
      <c r="O851" s="649"/>
      <c r="P851" s="649"/>
      <c r="Q851" s="649"/>
      <c r="R851" s="649"/>
      <c r="S851" s="649"/>
      <c r="T851" s="649"/>
      <c r="U851" s="649"/>
      <c r="V851" s="649"/>
      <c r="W851" s="649"/>
      <c r="X851" s="649"/>
      <c r="Y851" s="649"/>
      <c r="Z851" s="649"/>
    </row>
    <row r="852" spans="1:26" ht="14.25" customHeight="1" x14ac:dyDescent="0.2">
      <c r="A852" s="648"/>
      <c r="B852" s="649"/>
      <c r="C852" s="649"/>
      <c r="D852" s="649"/>
      <c r="E852" s="649"/>
      <c r="F852" s="649"/>
      <c r="G852" s="649"/>
      <c r="H852" s="649"/>
      <c r="I852" s="649"/>
      <c r="J852" s="649"/>
      <c r="K852" s="649"/>
      <c r="L852" s="649"/>
      <c r="M852" s="649"/>
      <c r="N852" s="649"/>
      <c r="O852" s="649"/>
      <c r="P852" s="649"/>
      <c r="Q852" s="649"/>
      <c r="R852" s="649"/>
      <c r="S852" s="649"/>
      <c r="T852" s="649"/>
      <c r="U852" s="649"/>
      <c r="V852" s="649"/>
      <c r="W852" s="649"/>
      <c r="X852" s="649"/>
      <c r="Y852" s="649"/>
      <c r="Z852" s="649"/>
    </row>
    <row r="853" spans="1:26" ht="14.25" customHeight="1" x14ac:dyDescent="0.2">
      <c r="A853" s="648"/>
      <c r="B853" s="649"/>
      <c r="C853" s="649"/>
      <c r="D853" s="649"/>
      <c r="E853" s="649"/>
      <c r="F853" s="649"/>
      <c r="G853" s="649"/>
      <c r="H853" s="649"/>
      <c r="I853" s="649"/>
      <c r="J853" s="649"/>
      <c r="K853" s="649"/>
      <c r="L853" s="649"/>
      <c r="M853" s="649"/>
      <c r="N853" s="649"/>
      <c r="O853" s="649"/>
      <c r="P853" s="649"/>
      <c r="Q853" s="649"/>
      <c r="R853" s="649"/>
      <c r="S853" s="649"/>
      <c r="T853" s="649"/>
      <c r="U853" s="649"/>
      <c r="V853" s="649"/>
      <c r="W853" s="649"/>
      <c r="X853" s="649"/>
      <c r="Y853" s="649"/>
      <c r="Z853" s="649"/>
    </row>
    <row r="854" spans="1:26" ht="14.25" customHeight="1" x14ac:dyDescent="0.2">
      <c r="A854" s="648"/>
      <c r="B854" s="649"/>
      <c r="C854" s="649"/>
      <c r="D854" s="649"/>
      <c r="E854" s="649"/>
      <c r="F854" s="649"/>
      <c r="G854" s="649"/>
      <c r="H854" s="649"/>
      <c r="I854" s="649"/>
      <c r="J854" s="649"/>
      <c r="K854" s="649"/>
      <c r="L854" s="649"/>
      <c r="M854" s="649"/>
      <c r="N854" s="649"/>
      <c r="O854" s="649"/>
      <c r="P854" s="649"/>
      <c r="Q854" s="649"/>
      <c r="R854" s="649"/>
      <c r="S854" s="649"/>
      <c r="T854" s="649"/>
      <c r="U854" s="649"/>
      <c r="V854" s="649"/>
      <c r="W854" s="649"/>
      <c r="X854" s="649"/>
      <c r="Y854" s="649"/>
      <c r="Z854" s="649"/>
    </row>
    <row r="855" spans="1:26" ht="14.25" customHeight="1" x14ac:dyDescent="0.2">
      <c r="A855" s="648"/>
      <c r="B855" s="649"/>
      <c r="C855" s="649"/>
      <c r="D855" s="649"/>
      <c r="E855" s="649"/>
      <c r="F855" s="649"/>
      <c r="G855" s="649"/>
      <c r="H855" s="649"/>
      <c r="I855" s="649"/>
      <c r="J855" s="649"/>
      <c r="K855" s="649"/>
      <c r="L855" s="649"/>
      <c r="M855" s="649"/>
      <c r="N855" s="649"/>
      <c r="O855" s="649"/>
      <c r="P855" s="649"/>
      <c r="Q855" s="649"/>
      <c r="R855" s="649"/>
      <c r="S855" s="649"/>
      <c r="T855" s="649"/>
      <c r="U855" s="649"/>
      <c r="V855" s="649"/>
      <c r="W855" s="649"/>
      <c r="X855" s="649"/>
      <c r="Y855" s="649"/>
      <c r="Z855" s="649"/>
    </row>
    <row r="856" spans="1:26" ht="14.25" customHeight="1" x14ac:dyDescent="0.2">
      <c r="A856" s="648"/>
      <c r="B856" s="649"/>
      <c r="C856" s="649"/>
      <c r="D856" s="649"/>
      <c r="E856" s="649"/>
      <c r="F856" s="649"/>
      <c r="G856" s="649"/>
      <c r="H856" s="649"/>
      <c r="I856" s="649"/>
      <c r="J856" s="649"/>
      <c r="K856" s="649"/>
      <c r="L856" s="649"/>
      <c r="M856" s="649"/>
      <c r="N856" s="649"/>
      <c r="O856" s="649"/>
      <c r="P856" s="649"/>
      <c r="Q856" s="649"/>
      <c r="R856" s="649"/>
      <c r="S856" s="649"/>
      <c r="T856" s="649"/>
      <c r="U856" s="649"/>
      <c r="V856" s="649"/>
      <c r="W856" s="649"/>
      <c r="X856" s="649"/>
      <c r="Y856" s="649"/>
      <c r="Z856" s="649"/>
    </row>
    <row r="857" spans="1:26" ht="14.25" customHeight="1" x14ac:dyDescent="0.2">
      <c r="A857" s="648"/>
      <c r="B857" s="649"/>
      <c r="C857" s="649"/>
      <c r="D857" s="649"/>
      <c r="E857" s="649"/>
      <c r="F857" s="649"/>
      <c r="G857" s="649"/>
      <c r="H857" s="649"/>
      <c r="I857" s="649"/>
      <c r="J857" s="649"/>
      <c r="K857" s="649"/>
      <c r="L857" s="649"/>
      <c r="M857" s="649"/>
      <c r="N857" s="649"/>
      <c r="O857" s="649"/>
      <c r="P857" s="649"/>
      <c r="Q857" s="649"/>
      <c r="R857" s="649"/>
      <c r="S857" s="649"/>
      <c r="T857" s="649"/>
      <c r="U857" s="649"/>
      <c r="V857" s="649"/>
      <c r="W857" s="649"/>
      <c r="X857" s="649"/>
      <c r="Y857" s="649"/>
      <c r="Z857" s="649"/>
    </row>
    <row r="858" spans="1:26" ht="14.25" customHeight="1" x14ac:dyDescent="0.2">
      <c r="A858" s="648"/>
      <c r="B858" s="649"/>
      <c r="C858" s="649"/>
      <c r="D858" s="649"/>
      <c r="E858" s="649"/>
      <c r="F858" s="649"/>
      <c r="G858" s="649"/>
      <c r="H858" s="649"/>
      <c r="I858" s="649"/>
      <c r="J858" s="649"/>
      <c r="K858" s="649"/>
      <c r="L858" s="649"/>
      <c r="M858" s="649"/>
      <c r="N858" s="649"/>
      <c r="O858" s="649"/>
      <c r="P858" s="649"/>
      <c r="Q858" s="649"/>
      <c r="R858" s="649"/>
      <c r="S858" s="649"/>
      <c r="T858" s="649"/>
      <c r="U858" s="649"/>
      <c r="V858" s="649"/>
      <c r="W858" s="649"/>
      <c r="X858" s="649"/>
      <c r="Y858" s="649"/>
      <c r="Z858" s="649"/>
    </row>
    <row r="859" spans="1:26" ht="14.25" customHeight="1" x14ac:dyDescent="0.2">
      <c r="A859" s="648"/>
      <c r="B859" s="649"/>
      <c r="C859" s="649"/>
      <c r="D859" s="649"/>
      <c r="E859" s="649"/>
      <c r="F859" s="649"/>
      <c r="G859" s="649"/>
      <c r="H859" s="649"/>
      <c r="I859" s="649"/>
      <c r="J859" s="649"/>
      <c r="K859" s="649"/>
      <c r="L859" s="649"/>
      <c r="M859" s="649"/>
      <c r="N859" s="649"/>
      <c r="O859" s="649"/>
      <c r="P859" s="649"/>
      <c r="Q859" s="649"/>
      <c r="R859" s="649"/>
      <c r="S859" s="649"/>
      <c r="T859" s="649"/>
      <c r="U859" s="649"/>
      <c r="V859" s="649"/>
      <c r="W859" s="649"/>
      <c r="X859" s="649"/>
      <c r="Y859" s="649"/>
      <c r="Z859" s="649"/>
    </row>
    <row r="860" spans="1:26" ht="14.25" customHeight="1" x14ac:dyDescent="0.2">
      <c r="A860" s="648"/>
      <c r="B860" s="649"/>
      <c r="C860" s="649"/>
      <c r="D860" s="649"/>
      <c r="E860" s="649"/>
      <c r="F860" s="649"/>
      <c r="G860" s="649"/>
      <c r="H860" s="649"/>
      <c r="I860" s="649"/>
      <c r="J860" s="649"/>
      <c r="K860" s="649"/>
      <c r="L860" s="649"/>
      <c r="M860" s="649"/>
      <c r="N860" s="649"/>
      <c r="O860" s="649"/>
      <c r="P860" s="649"/>
      <c r="Q860" s="649"/>
      <c r="R860" s="649"/>
      <c r="S860" s="649"/>
      <c r="T860" s="649"/>
      <c r="U860" s="649"/>
      <c r="V860" s="649"/>
      <c r="W860" s="649"/>
      <c r="X860" s="649"/>
      <c r="Y860" s="649"/>
      <c r="Z860" s="649"/>
    </row>
    <row r="861" spans="1:26" ht="14.25" customHeight="1" x14ac:dyDescent="0.2">
      <c r="A861" s="648"/>
      <c r="B861" s="649"/>
      <c r="C861" s="649"/>
      <c r="D861" s="649"/>
      <c r="E861" s="649"/>
      <c r="F861" s="649"/>
      <c r="G861" s="649"/>
      <c r="H861" s="649"/>
      <c r="I861" s="649"/>
      <c r="J861" s="649"/>
      <c r="K861" s="649"/>
      <c r="L861" s="649"/>
      <c r="M861" s="649"/>
      <c r="N861" s="649"/>
      <c r="O861" s="649"/>
      <c r="P861" s="649"/>
      <c r="Q861" s="649"/>
      <c r="R861" s="649"/>
      <c r="S861" s="649"/>
      <c r="T861" s="649"/>
      <c r="U861" s="649"/>
      <c r="V861" s="649"/>
      <c r="W861" s="649"/>
      <c r="X861" s="649"/>
      <c r="Y861" s="649"/>
      <c r="Z861" s="649"/>
    </row>
    <row r="862" spans="1:26" ht="14.25" customHeight="1" x14ac:dyDescent="0.2">
      <c r="A862" s="648"/>
      <c r="B862" s="649"/>
      <c r="C862" s="649"/>
      <c r="D862" s="649"/>
      <c r="E862" s="649"/>
      <c r="F862" s="649"/>
      <c r="G862" s="649"/>
      <c r="H862" s="649"/>
      <c r="I862" s="649"/>
      <c r="J862" s="649"/>
      <c r="K862" s="649"/>
      <c r="L862" s="649"/>
      <c r="M862" s="649"/>
      <c r="N862" s="649"/>
      <c r="O862" s="649"/>
      <c r="P862" s="649"/>
      <c r="Q862" s="649"/>
      <c r="R862" s="649"/>
      <c r="S862" s="649"/>
      <c r="T862" s="649"/>
      <c r="U862" s="649"/>
      <c r="V862" s="649"/>
      <c r="W862" s="649"/>
      <c r="X862" s="649"/>
      <c r="Y862" s="649"/>
      <c r="Z862" s="649"/>
    </row>
    <row r="863" spans="1:26" ht="14.25" customHeight="1" x14ac:dyDescent="0.2">
      <c r="A863" s="648"/>
      <c r="B863" s="649"/>
      <c r="C863" s="649"/>
      <c r="D863" s="649"/>
      <c r="E863" s="649"/>
      <c r="F863" s="649"/>
      <c r="G863" s="649"/>
      <c r="H863" s="649"/>
      <c r="I863" s="649"/>
      <c r="J863" s="649"/>
      <c r="K863" s="649"/>
      <c r="L863" s="649"/>
      <c r="M863" s="649"/>
      <c r="N863" s="649"/>
      <c r="O863" s="649"/>
      <c r="P863" s="649"/>
      <c r="Q863" s="649"/>
      <c r="R863" s="649"/>
      <c r="S863" s="649"/>
      <c r="T863" s="649"/>
      <c r="U863" s="649"/>
      <c r="V863" s="649"/>
      <c r="W863" s="649"/>
      <c r="X863" s="649"/>
      <c r="Y863" s="649"/>
      <c r="Z863" s="649"/>
    </row>
    <row r="864" spans="1:26" ht="14.25" customHeight="1" x14ac:dyDescent="0.2">
      <c r="A864" s="648"/>
      <c r="B864" s="649"/>
      <c r="C864" s="649"/>
      <c r="D864" s="649"/>
      <c r="E864" s="649"/>
      <c r="F864" s="649"/>
      <c r="G864" s="649"/>
      <c r="H864" s="649"/>
      <c r="I864" s="649"/>
      <c r="J864" s="649"/>
      <c r="K864" s="649"/>
      <c r="L864" s="649"/>
      <c r="M864" s="649"/>
      <c r="N864" s="649"/>
      <c r="O864" s="649"/>
      <c r="P864" s="649"/>
      <c r="Q864" s="649"/>
      <c r="R864" s="649"/>
      <c r="S864" s="649"/>
      <c r="T864" s="649"/>
      <c r="U864" s="649"/>
      <c r="V864" s="649"/>
      <c r="W864" s="649"/>
      <c r="X864" s="649"/>
      <c r="Y864" s="649"/>
      <c r="Z864" s="649"/>
    </row>
    <row r="865" spans="1:26" ht="14.25" customHeight="1" x14ac:dyDescent="0.2">
      <c r="A865" s="648"/>
      <c r="B865" s="649"/>
      <c r="C865" s="649"/>
      <c r="D865" s="649"/>
      <c r="E865" s="649"/>
      <c r="F865" s="649"/>
      <c r="G865" s="649"/>
      <c r="H865" s="649"/>
      <c r="I865" s="649"/>
      <c r="J865" s="649"/>
      <c r="K865" s="649"/>
      <c r="L865" s="649"/>
      <c r="M865" s="649"/>
      <c r="N865" s="649"/>
      <c r="O865" s="649"/>
      <c r="P865" s="649"/>
      <c r="Q865" s="649"/>
      <c r="R865" s="649"/>
      <c r="S865" s="649"/>
      <c r="T865" s="649"/>
      <c r="U865" s="649"/>
      <c r="V865" s="649"/>
      <c r="W865" s="649"/>
      <c r="X865" s="649"/>
      <c r="Y865" s="649"/>
      <c r="Z865" s="649"/>
    </row>
    <row r="866" spans="1:26" ht="14.25" customHeight="1" x14ac:dyDescent="0.2">
      <c r="A866" s="648"/>
      <c r="B866" s="649"/>
      <c r="C866" s="649"/>
      <c r="D866" s="649"/>
      <c r="E866" s="649"/>
      <c r="F866" s="649"/>
      <c r="G866" s="649"/>
      <c r="H866" s="649"/>
      <c r="I866" s="649"/>
      <c r="J866" s="649"/>
      <c r="K866" s="649"/>
      <c r="L866" s="649"/>
      <c r="M866" s="649"/>
      <c r="N866" s="649"/>
      <c r="O866" s="649"/>
      <c r="P866" s="649"/>
      <c r="Q866" s="649"/>
      <c r="R866" s="649"/>
      <c r="S866" s="649"/>
      <c r="T866" s="649"/>
      <c r="U866" s="649"/>
      <c r="V866" s="649"/>
      <c r="W866" s="649"/>
      <c r="X866" s="649"/>
      <c r="Y866" s="649"/>
      <c r="Z866" s="649"/>
    </row>
    <row r="867" spans="1:26" ht="14.25" customHeight="1" x14ac:dyDescent="0.2">
      <c r="A867" s="648"/>
      <c r="B867" s="649"/>
      <c r="C867" s="649"/>
      <c r="D867" s="649"/>
      <c r="E867" s="649"/>
      <c r="F867" s="649"/>
      <c r="G867" s="649"/>
      <c r="H867" s="649"/>
      <c r="I867" s="649"/>
      <c r="J867" s="649"/>
      <c r="K867" s="649"/>
      <c r="L867" s="649"/>
      <c r="M867" s="649"/>
      <c r="N867" s="649"/>
      <c r="O867" s="649"/>
      <c r="P867" s="649"/>
      <c r="Q867" s="649"/>
      <c r="R867" s="649"/>
      <c r="S867" s="649"/>
      <c r="T867" s="649"/>
      <c r="U867" s="649"/>
      <c r="V867" s="649"/>
      <c r="W867" s="649"/>
      <c r="X867" s="649"/>
      <c r="Y867" s="649"/>
      <c r="Z867" s="649"/>
    </row>
    <row r="868" spans="1:26" ht="14.25" customHeight="1" x14ac:dyDescent="0.2">
      <c r="A868" s="648"/>
      <c r="B868" s="649"/>
      <c r="C868" s="649"/>
      <c r="D868" s="649"/>
      <c r="E868" s="649"/>
      <c r="F868" s="649"/>
      <c r="G868" s="649"/>
      <c r="H868" s="649"/>
      <c r="I868" s="649"/>
      <c r="J868" s="649"/>
      <c r="K868" s="649"/>
      <c r="L868" s="649"/>
      <c r="M868" s="649"/>
      <c r="N868" s="649"/>
      <c r="O868" s="649"/>
      <c r="P868" s="649"/>
      <c r="Q868" s="649"/>
      <c r="R868" s="649"/>
      <c r="S868" s="649"/>
      <c r="T868" s="649"/>
      <c r="U868" s="649"/>
      <c r="V868" s="649"/>
      <c r="W868" s="649"/>
      <c r="X868" s="649"/>
      <c r="Y868" s="649"/>
      <c r="Z868" s="649"/>
    </row>
    <row r="869" spans="1:26" ht="14.25" customHeight="1" x14ac:dyDescent="0.2">
      <c r="A869" s="648"/>
      <c r="B869" s="649"/>
      <c r="C869" s="649"/>
      <c r="D869" s="649"/>
      <c r="E869" s="649"/>
      <c r="F869" s="649"/>
      <c r="G869" s="649"/>
      <c r="H869" s="649"/>
      <c r="I869" s="649"/>
      <c r="J869" s="649"/>
      <c r="K869" s="649"/>
      <c r="L869" s="649"/>
      <c r="M869" s="649"/>
      <c r="N869" s="649"/>
      <c r="O869" s="649"/>
      <c r="P869" s="649"/>
      <c r="Q869" s="649"/>
      <c r="R869" s="649"/>
      <c r="S869" s="649"/>
      <c r="T869" s="649"/>
      <c r="U869" s="649"/>
      <c r="V869" s="649"/>
      <c r="W869" s="649"/>
      <c r="X869" s="649"/>
      <c r="Y869" s="649"/>
      <c r="Z869" s="649"/>
    </row>
    <row r="870" spans="1:26" ht="14.25" customHeight="1" x14ac:dyDescent="0.2">
      <c r="A870" s="648"/>
      <c r="B870" s="649"/>
      <c r="C870" s="649"/>
      <c r="D870" s="649"/>
      <c r="E870" s="649"/>
      <c r="F870" s="649"/>
      <c r="G870" s="649"/>
      <c r="H870" s="649"/>
      <c r="I870" s="649"/>
      <c r="J870" s="649"/>
      <c r="K870" s="649"/>
      <c r="L870" s="649"/>
      <c r="M870" s="649"/>
      <c r="N870" s="649"/>
      <c r="O870" s="649"/>
      <c r="P870" s="649"/>
      <c r="Q870" s="649"/>
      <c r="R870" s="649"/>
      <c r="S870" s="649"/>
      <c r="T870" s="649"/>
      <c r="U870" s="649"/>
      <c r="V870" s="649"/>
      <c r="W870" s="649"/>
      <c r="X870" s="649"/>
      <c r="Y870" s="649"/>
      <c r="Z870" s="649"/>
    </row>
    <row r="871" spans="1:26" ht="14.25" customHeight="1" x14ac:dyDescent="0.2">
      <c r="A871" s="648"/>
      <c r="B871" s="649"/>
      <c r="C871" s="649"/>
      <c r="D871" s="649"/>
      <c r="E871" s="649"/>
      <c r="F871" s="649"/>
      <c r="G871" s="649"/>
      <c r="H871" s="649"/>
      <c r="I871" s="649"/>
      <c r="J871" s="649"/>
      <c r="K871" s="649"/>
      <c r="L871" s="649"/>
      <c r="M871" s="649"/>
      <c r="N871" s="649"/>
      <c r="O871" s="649"/>
      <c r="P871" s="649"/>
      <c r="Q871" s="649"/>
      <c r="R871" s="649"/>
      <c r="S871" s="649"/>
      <c r="T871" s="649"/>
      <c r="U871" s="649"/>
      <c r="V871" s="649"/>
      <c r="W871" s="649"/>
      <c r="X871" s="649"/>
      <c r="Y871" s="649"/>
      <c r="Z871" s="649"/>
    </row>
    <row r="872" spans="1:26" ht="14.25" customHeight="1" x14ac:dyDescent="0.2">
      <c r="A872" s="648"/>
      <c r="B872" s="649"/>
      <c r="C872" s="649"/>
      <c r="D872" s="649"/>
      <c r="E872" s="649"/>
      <c r="F872" s="649"/>
      <c r="G872" s="649"/>
      <c r="H872" s="649"/>
      <c r="I872" s="649"/>
      <c r="J872" s="649"/>
      <c r="K872" s="649"/>
      <c r="L872" s="649"/>
      <c r="M872" s="649"/>
      <c r="N872" s="649"/>
      <c r="O872" s="649"/>
      <c r="P872" s="649"/>
      <c r="Q872" s="649"/>
      <c r="R872" s="649"/>
      <c r="S872" s="649"/>
      <c r="T872" s="649"/>
      <c r="U872" s="649"/>
      <c r="V872" s="649"/>
      <c r="W872" s="649"/>
      <c r="X872" s="649"/>
      <c r="Y872" s="649"/>
      <c r="Z872" s="649"/>
    </row>
    <row r="873" spans="1:26" ht="14.25" customHeight="1" x14ac:dyDescent="0.2">
      <c r="A873" s="648"/>
      <c r="B873" s="649"/>
      <c r="C873" s="649"/>
      <c r="D873" s="649"/>
      <c r="E873" s="649"/>
      <c r="F873" s="649"/>
      <c r="G873" s="649"/>
      <c r="H873" s="649"/>
      <c r="I873" s="649"/>
      <c r="J873" s="649"/>
      <c r="K873" s="649"/>
      <c r="L873" s="649"/>
      <c r="M873" s="649"/>
      <c r="N873" s="649"/>
      <c r="O873" s="649"/>
      <c r="P873" s="649"/>
      <c r="Q873" s="649"/>
      <c r="R873" s="649"/>
      <c r="S873" s="649"/>
      <c r="T873" s="649"/>
      <c r="U873" s="649"/>
      <c r="V873" s="649"/>
      <c r="W873" s="649"/>
      <c r="X873" s="649"/>
      <c r="Y873" s="649"/>
      <c r="Z873" s="649"/>
    </row>
    <row r="874" spans="1:26" ht="14.25" customHeight="1" x14ac:dyDescent="0.2">
      <c r="A874" s="648"/>
      <c r="B874" s="649"/>
      <c r="C874" s="649"/>
      <c r="D874" s="649"/>
      <c r="E874" s="649"/>
      <c r="F874" s="649"/>
      <c r="G874" s="649"/>
      <c r="H874" s="649"/>
      <c r="I874" s="649"/>
      <c r="J874" s="649"/>
      <c r="K874" s="649"/>
      <c r="L874" s="649"/>
      <c r="M874" s="649"/>
      <c r="N874" s="649"/>
      <c r="O874" s="649"/>
      <c r="P874" s="649"/>
      <c r="Q874" s="649"/>
      <c r="R874" s="649"/>
      <c r="S874" s="649"/>
      <c r="T874" s="649"/>
      <c r="U874" s="649"/>
      <c r="V874" s="649"/>
      <c r="W874" s="649"/>
      <c r="X874" s="649"/>
      <c r="Y874" s="649"/>
      <c r="Z874" s="649"/>
    </row>
    <row r="875" spans="1:26" ht="14.25" customHeight="1" x14ac:dyDescent="0.2">
      <c r="A875" s="648"/>
      <c r="B875" s="649"/>
      <c r="C875" s="649"/>
      <c r="D875" s="649"/>
      <c r="E875" s="649"/>
      <c r="F875" s="649"/>
      <c r="G875" s="649"/>
      <c r="H875" s="649"/>
      <c r="I875" s="649"/>
      <c r="J875" s="649"/>
      <c r="K875" s="649"/>
      <c r="L875" s="649"/>
      <c r="M875" s="649"/>
      <c r="N875" s="649"/>
      <c r="O875" s="649"/>
      <c r="P875" s="649"/>
      <c r="Q875" s="649"/>
      <c r="R875" s="649"/>
      <c r="S875" s="649"/>
      <c r="T875" s="649"/>
      <c r="U875" s="649"/>
      <c r="V875" s="649"/>
      <c r="W875" s="649"/>
      <c r="X875" s="649"/>
      <c r="Y875" s="649"/>
      <c r="Z875" s="649"/>
    </row>
    <row r="876" spans="1:26" ht="14.25" customHeight="1" x14ac:dyDescent="0.2">
      <c r="A876" s="648"/>
      <c r="B876" s="649"/>
      <c r="C876" s="649"/>
      <c r="D876" s="649"/>
      <c r="E876" s="649"/>
      <c r="F876" s="649"/>
      <c r="G876" s="649"/>
      <c r="H876" s="649"/>
      <c r="I876" s="649"/>
      <c r="J876" s="649"/>
      <c r="K876" s="649"/>
      <c r="L876" s="649"/>
      <c r="M876" s="649"/>
      <c r="N876" s="649"/>
      <c r="O876" s="649"/>
      <c r="P876" s="649"/>
      <c r="Q876" s="649"/>
      <c r="R876" s="649"/>
      <c r="S876" s="649"/>
      <c r="T876" s="649"/>
      <c r="U876" s="649"/>
      <c r="V876" s="649"/>
      <c r="W876" s="649"/>
      <c r="X876" s="649"/>
      <c r="Y876" s="649"/>
      <c r="Z876" s="649"/>
    </row>
    <row r="877" spans="1:26" ht="14.25" customHeight="1" x14ac:dyDescent="0.2">
      <c r="A877" s="648"/>
      <c r="B877" s="649"/>
      <c r="C877" s="649"/>
      <c r="D877" s="649"/>
      <c r="E877" s="649"/>
      <c r="F877" s="649"/>
      <c r="G877" s="649"/>
      <c r="H877" s="649"/>
      <c r="I877" s="649"/>
      <c r="J877" s="649"/>
      <c r="K877" s="649"/>
      <c r="L877" s="649"/>
      <c r="M877" s="649"/>
      <c r="N877" s="649"/>
      <c r="O877" s="649"/>
      <c r="P877" s="649"/>
      <c r="Q877" s="649"/>
      <c r="R877" s="649"/>
      <c r="S877" s="649"/>
      <c r="T877" s="649"/>
      <c r="U877" s="649"/>
      <c r="V877" s="649"/>
      <c r="W877" s="649"/>
      <c r="X877" s="649"/>
      <c r="Y877" s="649"/>
      <c r="Z877" s="649"/>
    </row>
    <row r="878" spans="1:26" ht="14.25" customHeight="1" x14ac:dyDescent="0.2">
      <c r="A878" s="648"/>
      <c r="B878" s="649"/>
      <c r="C878" s="649"/>
      <c r="D878" s="649"/>
      <c r="E878" s="649"/>
      <c r="F878" s="649"/>
      <c r="G878" s="649"/>
      <c r="H878" s="649"/>
      <c r="I878" s="649"/>
      <c r="J878" s="649"/>
      <c r="K878" s="649"/>
      <c r="L878" s="649"/>
      <c r="M878" s="649"/>
      <c r="N878" s="649"/>
      <c r="O878" s="649"/>
      <c r="P878" s="649"/>
      <c r="Q878" s="649"/>
      <c r="R878" s="649"/>
      <c r="S878" s="649"/>
      <c r="T878" s="649"/>
      <c r="U878" s="649"/>
      <c r="V878" s="649"/>
      <c r="W878" s="649"/>
      <c r="X878" s="649"/>
      <c r="Y878" s="649"/>
      <c r="Z878" s="649"/>
    </row>
    <row r="879" spans="1:26" ht="14.25" customHeight="1" x14ac:dyDescent="0.2">
      <c r="A879" s="648"/>
      <c r="B879" s="649"/>
      <c r="C879" s="649"/>
      <c r="D879" s="649"/>
      <c r="E879" s="649"/>
      <c r="F879" s="649"/>
      <c r="G879" s="649"/>
      <c r="H879" s="649"/>
      <c r="I879" s="649"/>
      <c r="J879" s="649"/>
      <c r="K879" s="649"/>
      <c r="L879" s="649"/>
      <c r="M879" s="649"/>
      <c r="N879" s="649"/>
      <c r="O879" s="649"/>
      <c r="P879" s="649"/>
      <c r="Q879" s="649"/>
      <c r="R879" s="649"/>
      <c r="S879" s="649"/>
      <c r="T879" s="649"/>
      <c r="U879" s="649"/>
      <c r="V879" s="649"/>
      <c r="W879" s="649"/>
      <c r="X879" s="649"/>
      <c r="Y879" s="649"/>
      <c r="Z879" s="649"/>
    </row>
    <row r="880" spans="1:26" ht="14.25" customHeight="1" x14ac:dyDescent="0.2">
      <c r="A880" s="648"/>
      <c r="B880" s="649"/>
      <c r="C880" s="649"/>
      <c r="D880" s="649"/>
      <c r="E880" s="649"/>
      <c r="F880" s="649"/>
      <c r="G880" s="649"/>
      <c r="H880" s="649"/>
      <c r="I880" s="649"/>
      <c r="J880" s="649"/>
      <c r="K880" s="649"/>
      <c r="L880" s="649"/>
      <c r="M880" s="649"/>
      <c r="N880" s="649"/>
      <c r="O880" s="649"/>
      <c r="P880" s="649"/>
      <c r="Q880" s="649"/>
      <c r="R880" s="649"/>
      <c r="S880" s="649"/>
      <c r="T880" s="649"/>
      <c r="U880" s="649"/>
      <c r="V880" s="649"/>
      <c r="W880" s="649"/>
      <c r="X880" s="649"/>
      <c r="Y880" s="649"/>
      <c r="Z880" s="649"/>
    </row>
    <row r="881" spans="1:26" ht="14.25" customHeight="1" x14ac:dyDescent="0.2">
      <c r="A881" s="648"/>
      <c r="B881" s="649"/>
      <c r="C881" s="649"/>
      <c r="D881" s="649"/>
      <c r="E881" s="649"/>
      <c r="F881" s="649"/>
      <c r="G881" s="649"/>
      <c r="H881" s="649"/>
      <c r="I881" s="649"/>
      <c r="J881" s="649"/>
      <c r="K881" s="649"/>
      <c r="L881" s="649"/>
      <c r="M881" s="649"/>
      <c r="N881" s="649"/>
      <c r="O881" s="649"/>
      <c r="P881" s="649"/>
      <c r="Q881" s="649"/>
      <c r="R881" s="649"/>
      <c r="S881" s="649"/>
      <c r="T881" s="649"/>
      <c r="U881" s="649"/>
      <c r="V881" s="649"/>
      <c r="W881" s="649"/>
      <c r="X881" s="649"/>
      <c r="Y881" s="649"/>
      <c r="Z881" s="649"/>
    </row>
    <row r="882" spans="1:26" ht="14.25" customHeight="1" x14ac:dyDescent="0.2">
      <c r="A882" s="648"/>
      <c r="B882" s="649"/>
      <c r="C882" s="649"/>
      <c r="D882" s="649"/>
      <c r="E882" s="649"/>
      <c r="F882" s="649"/>
      <c r="G882" s="649"/>
      <c r="H882" s="649"/>
      <c r="I882" s="649"/>
      <c r="J882" s="649"/>
      <c r="K882" s="649"/>
      <c r="L882" s="649"/>
      <c r="M882" s="649"/>
      <c r="N882" s="649"/>
      <c r="O882" s="649"/>
      <c r="P882" s="649"/>
      <c r="Q882" s="649"/>
      <c r="R882" s="649"/>
      <c r="S882" s="649"/>
      <c r="T882" s="649"/>
      <c r="U882" s="649"/>
      <c r="V882" s="649"/>
      <c r="W882" s="649"/>
      <c r="X882" s="649"/>
      <c r="Y882" s="649"/>
      <c r="Z882" s="649"/>
    </row>
    <row r="883" spans="1:26" ht="14.25" customHeight="1" x14ac:dyDescent="0.2">
      <c r="A883" s="648"/>
      <c r="B883" s="649"/>
      <c r="C883" s="649"/>
      <c r="D883" s="649"/>
      <c r="E883" s="649"/>
      <c r="F883" s="649"/>
      <c r="G883" s="649"/>
      <c r="H883" s="649"/>
      <c r="I883" s="649"/>
      <c r="J883" s="649"/>
      <c r="K883" s="649"/>
      <c r="L883" s="649"/>
      <c r="M883" s="649"/>
      <c r="N883" s="649"/>
      <c r="O883" s="649"/>
      <c r="P883" s="649"/>
      <c r="Q883" s="649"/>
      <c r="R883" s="649"/>
      <c r="S883" s="649"/>
      <c r="T883" s="649"/>
      <c r="U883" s="649"/>
      <c r="V883" s="649"/>
      <c r="W883" s="649"/>
      <c r="X883" s="649"/>
      <c r="Y883" s="649"/>
      <c r="Z883" s="649"/>
    </row>
    <row r="884" spans="1:26" ht="14.25" customHeight="1" x14ac:dyDescent="0.2">
      <c r="A884" s="648"/>
      <c r="B884" s="649"/>
      <c r="C884" s="649"/>
      <c r="D884" s="649"/>
      <c r="E884" s="649"/>
      <c r="F884" s="649"/>
      <c r="G884" s="649"/>
      <c r="H884" s="649"/>
      <c r="I884" s="649"/>
      <c r="J884" s="649"/>
      <c r="K884" s="649"/>
      <c r="L884" s="649"/>
      <c r="M884" s="649"/>
      <c r="N884" s="649"/>
      <c r="O884" s="649"/>
      <c r="P884" s="649"/>
      <c r="Q884" s="649"/>
      <c r="R884" s="649"/>
      <c r="S884" s="649"/>
      <c r="T884" s="649"/>
      <c r="U884" s="649"/>
      <c r="V884" s="649"/>
      <c r="W884" s="649"/>
      <c r="X884" s="649"/>
      <c r="Y884" s="649"/>
      <c r="Z884" s="649"/>
    </row>
    <row r="885" spans="1:26" ht="14.25" customHeight="1" x14ac:dyDescent="0.2">
      <c r="A885" s="648"/>
      <c r="B885" s="649"/>
      <c r="C885" s="649"/>
      <c r="D885" s="649"/>
      <c r="E885" s="649"/>
      <c r="F885" s="649"/>
      <c r="G885" s="649"/>
      <c r="H885" s="649"/>
      <c r="I885" s="649"/>
      <c r="J885" s="649"/>
      <c r="K885" s="649"/>
      <c r="L885" s="649"/>
      <c r="M885" s="649"/>
      <c r="N885" s="649"/>
      <c r="O885" s="649"/>
      <c r="P885" s="649"/>
      <c r="Q885" s="649"/>
      <c r="R885" s="649"/>
      <c r="S885" s="649"/>
      <c r="T885" s="649"/>
      <c r="U885" s="649"/>
      <c r="V885" s="649"/>
      <c r="W885" s="649"/>
      <c r="X885" s="649"/>
      <c r="Y885" s="649"/>
      <c r="Z885" s="649"/>
    </row>
    <row r="886" spans="1:26" ht="14.25" customHeight="1" x14ac:dyDescent="0.2">
      <c r="A886" s="648"/>
      <c r="B886" s="649"/>
      <c r="C886" s="649"/>
      <c r="D886" s="649"/>
      <c r="E886" s="649"/>
      <c r="F886" s="649"/>
      <c r="G886" s="649"/>
      <c r="H886" s="649"/>
      <c r="I886" s="649"/>
      <c r="J886" s="649"/>
      <c r="K886" s="649"/>
      <c r="L886" s="649"/>
      <c r="M886" s="649"/>
      <c r="N886" s="649"/>
      <c r="O886" s="649"/>
      <c r="P886" s="649"/>
      <c r="Q886" s="649"/>
      <c r="R886" s="649"/>
      <c r="S886" s="649"/>
      <c r="T886" s="649"/>
      <c r="U886" s="649"/>
      <c r="V886" s="649"/>
      <c r="W886" s="649"/>
      <c r="X886" s="649"/>
      <c r="Y886" s="649"/>
      <c r="Z886" s="649"/>
    </row>
    <row r="887" spans="1:26" ht="14.25" customHeight="1" x14ac:dyDescent="0.2">
      <c r="A887" s="648"/>
      <c r="B887" s="649"/>
      <c r="C887" s="649"/>
      <c r="D887" s="649"/>
      <c r="E887" s="649"/>
      <c r="F887" s="649"/>
      <c r="G887" s="649"/>
      <c r="H887" s="649"/>
      <c r="I887" s="649"/>
      <c r="J887" s="649"/>
      <c r="K887" s="649"/>
      <c r="L887" s="649"/>
      <c r="M887" s="649"/>
      <c r="N887" s="649"/>
      <c r="O887" s="649"/>
      <c r="P887" s="649"/>
      <c r="Q887" s="649"/>
      <c r="R887" s="649"/>
      <c r="S887" s="649"/>
      <c r="T887" s="649"/>
      <c r="U887" s="649"/>
      <c r="V887" s="649"/>
      <c r="W887" s="649"/>
      <c r="X887" s="649"/>
      <c r="Y887" s="649"/>
      <c r="Z887" s="649"/>
    </row>
    <row r="888" spans="1:26" ht="14.25" customHeight="1" x14ac:dyDescent="0.2">
      <c r="A888" s="648"/>
      <c r="B888" s="649"/>
      <c r="C888" s="649"/>
      <c r="D888" s="649"/>
      <c r="E888" s="649"/>
      <c r="F888" s="649"/>
      <c r="G888" s="649"/>
      <c r="H888" s="649"/>
      <c r="I888" s="649"/>
      <c r="J888" s="649"/>
      <c r="K888" s="649"/>
      <c r="L888" s="649"/>
      <c r="M888" s="649"/>
      <c r="N888" s="649"/>
      <c r="O888" s="649"/>
      <c r="P888" s="649"/>
      <c r="Q888" s="649"/>
      <c r="R888" s="649"/>
      <c r="S888" s="649"/>
      <c r="T888" s="649"/>
      <c r="U888" s="649"/>
      <c r="V888" s="649"/>
      <c r="W888" s="649"/>
      <c r="X888" s="649"/>
      <c r="Y888" s="649"/>
      <c r="Z888" s="649"/>
    </row>
    <row r="889" spans="1:26" ht="14.25" customHeight="1" x14ac:dyDescent="0.2">
      <c r="A889" s="648"/>
      <c r="B889" s="649"/>
      <c r="C889" s="649"/>
      <c r="D889" s="649"/>
      <c r="E889" s="649"/>
      <c r="F889" s="649"/>
      <c r="G889" s="649"/>
      <c r="H889" s="649"/>
      <c r="I889" s="649"/>
      <c r="J889" s="649"/>
      <c r="K889" s="649"/>
      <c r="L889" s="649"/>
      <c r="M889" s="649"/>
      <c r="N889" s="649"/>
      <c r="O889" s="649"/>
      <c r="P889" s="649"/>
      <c r="Q889" s="649"/>
      <c r="R889" s="649"/>
      <c r="S889" s="649"/>
      <c r="T889" s="649"/>
      <c r="U889" s="649"/>
      <c r="V889" s="649"/>
      <c r="W889" s="649"/>
      <c r="X889" s="649"/>
      <c r="Y889" s="649"/>
      <c r="Z889" s="649"/>
    </row>
    <row r="890" spans="1:26" ht="14.25" customHeight="1" x14ac:dyDescent="0.2">
      <c r="A890" s="648"/>
      <c r="B890" s="649"/>
      <c r="C890" s="649"/>
      <c r="D890" s="649"/>
      <c r="E890" s="649"/>
      <c r="F890" s="649"/>
      <c r="G890" s="649"/>
      <c r="H890" s="649"/>
      <c r="I890" s="649"/>
      <c r="J890" s="649"/>
      <c r="K890" s="649"/>
      <c r="L890" s="649"/>
      <c r="M890" s="649"/>
      <c r="N890" s="649"/>
      <c r="O890" s="649"/>
      <c r="P890" s="649"/>
      <c r="Q890" s="649"/>
      <c r="R890" s="649"/>
      <c r="S890" s="649"/>
      <c r="T890" s="649"/>
      <c r="U890" s="649"/>
      <c r="V890" s="649"/>
      <c r="W890" s="649"/>
      <c r="X890" s="649"/>
      <c r="Y890" s="649"/>
      <c r="Z890" s="649"/>
    </row>
    <row r="891" spans="1:26" ht="14.25" customHeight="1" x14ac:dyDescent="0.2">
      <c r="A891" s="648"/>
      <c r="B891" s="649"/>
      <c r="C891" s="649"/>
      <c r="D891" s="649"/>
      <c r="E891" s="649"/>
      <c r="F891" s="649"/>
      <c r="G891" s="649"/>
      <c r="H891" s="649"/>
      <c r="I891" s="649"/>
      <c r="J891" s="649"/>
      <c r="K891" s="649"/>
      <c r="L891" s="649"/>
      <c r="M891" s="649"/>
      <c r="N891" s="649"/>
      <c r="O891" s="649"/>
      <c r="P891" s="649"/>
      <c r="Q891" s="649"/>
      <c r="R891" s="649"/>
      <c r="S891" s="649"/>
      <c r="T891" s="649"/>
      <c r="U891" s="649"/>
      <c r="V891" s="649"/>
      <c r="W891" s="649"/>
      <c r="X891" s="649"/>
      <c r="Y891" s="649"/>
      <c r="Z891" s="649"/>
    </row>
    <row r="892" spans="1:26" ht="14.25" customHeight="1" x14ac:dyDescent="0.2">
      <c r="A892" s="648"/>
      <c r="B892" s="649"/>
      <c r="C892" s="649"/>
      <c r="D892" s="649"/>
      <c r="E892" s="649"/>
      <c r="F892" s="649"/>
      <c r="G892" s="649"/>
      <c r="H892" s="649"/>
      <c r="I892" s="649"/>
      <c r="J892" s="649"/>
      <c r="K892" s="649"/>
      <c r="L892" s="649"/>
      <c r="M892" s="649"/>
      <c r="N892" s="649"/>
      <c r="O892" s="649"/>
      <c r="P892" s="649"/>
      <c r="Q892" s="649"/>
      <c r="R892" s="649"/>
      <c r="S892" s="649"/>
      <c r="T892" s="649"/>
      <c r="U892" s="649"/>
      <c r="V892" s="649"/>
      <c r="W892" s="649"/>
      <c r="X892" s="649"/>
      <c r="Y892" s="649"/>
      <c r="Z892" s="649"/>
    </row>
    <row r="893" spans="1:26" ht="14.25" customHeight="1" x14ac:dyDescent="0.2">
      <c r="A893" s="648"/>
      <c r="B893" s="649"/>
      <c r="C893" s="649"/>
      <c r="D893" s="649"/>
      <c r="E893" s="649"/>
      <c r="F893" s="649"/>
      <c r="G893" s="649"/>
      <c r="H893" s="649"/>
      <c r="I893" s="649"/>
      <c r="J893" s="649"/>
      <c r="K893" s="649"/>
      <c r="L893" s="649"/>
      <c r="M893" s="649"/>
      <c r="N893" s="649"/>
      <c r="O893" s="649"/>
      <c r="P893" s="649"/>
      <c r="Q893" s="649"/>
      <c r="R893" s="649"/>
      <c r="S893" s="649"/>
      <c r="T893" s="649"/>
      <c r="U893" s="649"/>
      <c r="V893" s="649"/>
      <c r="W893" s="649"/>
      <c r="X893" s="649"/>
      <c r="Y893" s="649"/>
      <c r="Z893" s="649"/>
    </row>
    <row r="894" spans="1:26" ht="14.25" customHeight="1" x14ac:dyDescent="0.2">
      <c r="A894" s="648"/>
      <c r="B894" s="649"/>
      <c r="C894" s="649"/>
      <c r="D894" s="649"/>
      <c r="E894" s="649"/>
      <c r="F894" s="649"/>
      <c r="G894" s="649"/>
      <c r="H894" s="649"/>
      <c r="I894" s="649"/>
      <c r="J894" s="649"/>
      <c r="K894" s="649"/>
      <c r="L894" s="649"/>
      <c r="M894" s="649"/>
      <c r="N894" s="649"/>
      <c r="O894" s="649"/>
      <c r="P894" s="649"/>
      <c r="Q894" s="649"/>
      <c r="R894" s="649"/>
      <c r="S894" s="649"/>
      <c r="T894" s="649"/>
      <c r="U894" s="649"/>
      <c r="V894" s="649"/>
      <c r="W894" s="649"/>
      <c r="X894" s="649"/>
      <c r="Y894" s="649"/>
      <c r="Z894" s="649"/>
    </row>
    <row r="895" spans="1:26" ht="14.25" customHeight="1" x14ac:dyDescent="0.2">
      <c r="A895" s="648"/>
      <c r="B895" s="649"/>
      <c r="C895" s="649"/>
      <c r="D895" s="649"/>
      <c r="E895" s="649"/>
      <c r="F895" s="649"/>
      <c r="G895" s="649"/>
      <c r="H895" s="649"/>
      <c r="I895" s="649"/>
      <c r="J895" s="649"/>
      <c r="K895" s="649"/>
      <c r="L895" s="649"/>
      <c r="M895" s="649"/>
      <c r="N895" s="649"/>
      <c r="O895" s="649"/>
      <c r="P895" s="649"/>
      <c r="Q895" s="649"/>
      <c r="R895" s="649"/>
      <c r="S895" s="649"/>
      <c r="T895" s="649"/>
      <c r="U895" s="649"/>
      <c r="V895" s="649"/>
      <c r="W895" s="649"/>
      <c r="X895" s="649"/>
      <c r="Y895" s="649"/>
      <c r="Z895" s="649"/>
    </row>
    <row r="896" spans="1:26" ht="14.25" customHeight="1" x14ac:dyDescent="0.2">
      <c r="A896" s="648"/>
      <c r="B896" s="649"/>
      <c r="C896" s="649"/>
      <c r="D896" s="649"/>
      <c r="E896" s="649"/>
      <c r="F896" s="649"/>
      <c r="G896" s="649"/>
      <c r="H896" s="649"/>
      <c r="I896" s="649"/>
      <c r="J896" s="649"/>
      <c r="K896" s="649"/>
      <c r="L896" s="649"/>
      <c r="M896" s="649"/>
      <c r="N896" s="649"/>
      <c r="O896" s="649"/>
      <c r="P896" s="649"/>
      <c r="Q896" s="649"/>
      <c r="R896" s="649"/>
      <c r="S896" s="649"/>
      <c r="T896" s="649"/>
      <c r="U896" s="649"/>
      <c r="V896" s="649"/>
      <c r="W896" s="649"/>
      <c r="X896" s="649"/>
      <c r="Y896" s="649"/>
      <c r="Z896" s="649"/>
    </row>
    <row r="897" spans="1:26" ht="14.25" customHeight="1" x14ac:dyDescent="0.2">
      <c r="A897" s="648"/>
      <c r="B897" s="649"/>
      <c r="C897" s="649"/>
      <c r="D897" s="649"/>
      <c r="E897" s="649"/>
      <c r="F897" s="649"/>
      <c r="G897" s="649"/>
      <c r="H897" s="649"/>
      <c r="I897" s="649"/>
      <c r="J897" s="649"/>
      <c r="K897" s="649"/>
      <c r="L897" s="649"/>
      <c r="M897" s="649"/>
      <c r="N897" s="649"/>
      <c r="O897" s="649"/>
      <c r="P897" s="649"/>
      <c r="Q897" s="649"/>
      <c r="R897" s="649"/>
      <c r="S897" s="649"/>
      <c r="T897" s="649"/>
      <c r="U897" s="649"/>
      <c r="V897" s="649"/>
      <c r="W897" s="649"/>
      <c r="X897" s="649"/>
      <c r="Y897" s="649"/>
      <c r="Z897" s="649"/>
    </row>
    <row r="898" spans="1:26" ht="14.25" customHeight="1" x14ac:dyDescent="0.2">
      <c r="A898" s="648"/>
      <c r="B898" s="649"/>
      <c r="C898" s="649"/>
      <c r="D898" s="649"/>
      <c r="E898" s="649"/>
      <c r="F898" s="649"/>
      <c r="G898" s="649"/>
      <c r="H898" s="649"/>
      <c r="I898" s="649"/>
      <c r="J898" s="649"/>
      <c r="K898" s="649"/>
      <c r="L898" s="649"/>
      <c r="M898" s="649"/>
      <c r="N898" s="649"/>
      <c r="O898" s="649"/>
      <c r="P898" s="649"/>
      <c r="Q898" s="649"/>
      <c r="R898" s="649"/>
      <c r="S898" s="649"/>
      <c r="T898" s="649"/>
      <c r="U898" s="649"/>
      <c r="V898" s="649"/>
      <c r="W898" s="649"/>
      <c r="X898" s="649"/>
      <c r="Y898" s="649"/>
      <c r="Z898" s="649"/>
    </row>
    <row r="899" spans="1:26" ht="14.25" customHeight="1" x14ac:dyDescent="0.2">
      <c r="A899" s="648"/>
      <c r="B899" s="649"/>
      <c r="C899" s="649"/>
      <c r="D899" s="649"/>
      <c r="E899" s="649"/>
      <c r="F899" s="649"/>
      <c r="G899" s="649"/>
      <c r="H899" s="649"/>
      <c r="I899" s="649"/>
      <c r="J899" s="649"/>
      <c r="K899" s="649"/>
      <c r="L899" s="649"/>
      <c r="M899" s="649"/>
      <c r="N899" s="649"/>
      <c r="O899" s="649"/>
      <c r="P899" s="649"/>
      <c r="Q899" s="649"/>
      <c r="R899" s="649"/>
      <c r="S899" s="649"/>
      <c r="T899" s="649"/>
      <c r="U899" s="649"/>
      <c r="V899" s="649"/>
      <c r="W899" s="649"/>
      <c r="X899" s="649"/>
      <c r="Y899" s="649"/>
      <c r="Z899" s="649"/>
    </row>
    <row r="900" spans="1:26" ht="14.25" customHeight="1" x14ac:dyDescent="0.2">
      <c r="A900" s="648"/>
      <c r="B900" s="649"/>
      <c r="C900" s="649"/>
      <c r="D900" s="649"/>
      <c r="E900" s="649"/>
      <c r="F900" s="649"/>
      <c r="G900" s="649"/>
      <c r="H900" s="649"/>
      <c r="I900" s="649"/>
      <c r="J900" s="649"/>
      <c r="K900" s="649"/>
      <c r="L900" s="649"/>
      <c r="M900" s="649"/>
      <c r="N900" s="649"/>
      <c r="O900" s="649"/>
      <c r="P900" s="649"/>
      <c r="Q900" s="649"/>
      <c r="R900" s="649"/>
      <c r="S900" s="649"/>
      <c r="T900" s="649"/>
      <c r="U900" s="649"/>
      <c r="V900" s="649"/>
      <c r="W900" s="649"/>
      <c r="X900" s="649"/>
      <c r="Y900" s="649"/>
      <c r="Z900" s="649"/>
    </row>
    <row r="901" spans="1:26" ht="14.25" customHeight="1" x14ac:dyDescent="0.2">
      <c r="A901" s="648"/>
      <c r="B901" s="649"/>
      <c r="C901" s="649"/>
      <c r="D901" s="649"/>
      <c r="E901" s="649"/>
      <c r="F901" s="649"/>
      <c r="G901" s="649"/>
      <c r="H901" s="649"/>
      <c r="I901" s="649"/>
      <c r="J901" s="649"/>
      <c r="K901" s="649"/>
      <c r="L901" s="649"/>
      <c r="M901" s="649"/>
      <c r="N901" s="649"/>
      <c r="O901" s="649"/>
      <c r="P901" s="649"/>
      <c r="Q901" s="649"/>
      <c r="R901" s="649"/>
      <c r="S901" s="649"/>
      <c r="T901" s="649"/>
      <c r="U901" s="649"/>
      <c r="V901" s="649"/>
      <c r="W901" s="649"/>
      <c r="X901" s="649"/>
      <c r="Y901" s="649"/>
      <c r="Z901" s="649"/>
    </row>
    <row r="902" spans="1:26" ht="14.25" customHeight="1" x14ac:dyDescent="0.2">
      <c r="A902" s="648"/>
      <c r="B902" s="649"/>
      <c r="C902" s="649"/>
      <c r="D902" s="649"/>
      <c r="E902" s="649"/>
      <c r="F902" s="649"/>
      <c r="G902" s="649"/>
      <c r="H902" s="649"/>
      <c r="I902" s="649"/>
      <c r="J902" s="649"/>
      <c r="K902" s="649"/>
      <c r="L902" s="649"/>
      <c r="M902" s="649"/>
      <c r="N902" s="649"/>
      <c r="O902" s="649"/>
      <c r="P902" s="649"/>
      <c r="Q902" s="649"/>
      <c r="R902" s="649"/>
      <c r="S902" s="649"/>
      <c r="T902" s="649"/>
      <c r="U902" s="649"/>
      <c r="V902" s="649"/>
      <c r="W902" s="649"/>
      <c r="X902" s="649"/>
      <c r="Y902" s="649"/>
      <c r="Z902" s="649"/>
    </row>
    <row r="903" spans="1:26" ht="14.25" customHeight="1" x14ac:dyDescent="0.2">
      <c r="A903" s="648"/>
      <c r="B903" s="649"/>
      <c r="C903" s="649"/>
      <c r="D903" s="649"/>
      <c r="E903" s="649"/>
      <c r="F903" s="649"/>
      <c r="G903" s="649"/>
      <c r="H903" s="649"/>
      <c r="I903" s="649"/>
      <c r="J903" s="649"/>
      <c r="K903" s="649"/>
      <c r="L903" s="649"/>
      <c r="M903" s="649"/>
      <c r="N903" s="649"/>
      <c r="O903" s="649"/>
      <c r="P903" s="649"/>
      <c r="Q903" s="649"/>
      <c r="R903" s="649"/>
      <c r="S903" s="649"/>
      <c r="T903" s="649"/>
      <c r="U903" s="649"/>
      <c r="V903" s="649"/>
      <c r="W903" s="649"/>
      <c r="X903" s="649"/>
      <c r="Y903" s="649"/>
      <c r="Z903" s="649"/>
    </row>
    <row r="904" spans="1:26" ht="14.25" customHeight="1" x14ac:dyDescent="0.2">
      <c r="A904" s="648"/>
      <c r="B904" s="649"/>
      <c r="C904" s="649"/>
      <c r="D904" s="649"/>
      <c r="E904" s="649"/>
      <c r="F904" s="649"/>
      <c r="G904" s="649"/>
      <c r="H904" s="649"/>
      <c r="I904" s="649"/>
      <c r="J904" s="649"/>
      <c r="K904" s="649"/>
      <c r="L904" s="649"/>
      <c r="M904" s="649"/>
      <c r="N904" s="649"/>
      <c r="O904" s="649"/>
      <c r="P904" s="649"/>
      <c r="Q904" s="649"/>
      <c r="R904" s="649"/>
      <c r="S904" s="649"/>
      <c r="T904" s="649"/>
      <c r="U904" s="649"/>
      <c r="V904" s="649"/>
      <c r="W904" s="649"/>
      <c r="X904" s="649"/>
      <c r="Y904" s="649"/>
      <c r="Z904" s="649"/>
    </row>
    <row r="905" spans="1:26" ht="14.25" customHeight="1" x14ac:dyDescent="0.2">
      <c r="A905" s="648"/>
      <c r="B905" s="649"/>
      <c r="C905" s="649"/>
      <c r="D905" s="649"/>
      <c r="E905" s="649"/>
      <c r="F905" s="649"/>
      <c r="G905" s="649"/>
      <c r="H905" s="649"/>
      <c r="I905" s="649"/>
      <c r="J905" s="649"/>
      <c r="K905" s="649"/>
      <c r="L905" s="649"/>
      <c r="M905" s="649"/>
      <c r="N905" s="649"/>
      <c r="O905" s="649"/>
      <c r="P905" s="649"/>
      <c r="Q905" s="649"/>
      <c r="R905" s="649"/>
      <c r="S905" s="649"/>
      <c r="T905" s="649"/>
      <c r="U905" s="649"/>
      <c r="V905" s="649"/>
      <c r="W905" s="649"/>
      <c r="X905" s="649"/>
      <c r="Y905" s="649"/>
      <c r="Z905" s="649"/>
    </row>
    <row r="906" spans="1:26" ht="14.25" customHeight="1" x14ac:dyDescent="0.2">
      <c r="A906" s="648"/>
      <c r="B906" s="649"/>
      <c r="C906" s="649"/>
      <c r="D906" s="649"/>
      <c r="E906" s="649"/>
      <c r="F906" s="649"/>
      <c r="G906" s="649"/>
      <c r="H906" s="649"/>
      <c r="I906" s="649"/>
      <c r="J906" s="649"/>
      <c r="K906" s="649"/>
      <c r="L906" s="649"/>
      <c r="M906" s="649"/>
      <c r="N906" s="649"/>
      <c r="O906" s="649"/>
      <c r="P906" s="649"/>
      <c r="Q906" s="649"/>
      <c r="R906" s="649"/>
      <c r="S906" s="649"/>
      <c r="T906" s="649"/>
      <c r="U906" s="649"/>
      <c r="V906" s="649"/>
      <c r="W906" s="649"/>
      <c r="X906" s="649"/>
      <c r="Y906" s="649"/>
      <c r="Z906" s="649"/>
    </row>
    <row r="907" spans="1:26" ht="14.25" customHeight="1" x14ac:dyDescent="0.2">
      <c r="A907" s="648"/>
      <c r="B907" s="649"/>
      <c r="C907" s="649"/>
      <c r="D907" s="649"/>
      <c r="E907" s="649"/>
      <c r="F907" s="649"/>
      <c r="G907" s="649"/>
      <c r="H907" s="649"/>
      <c r="I907" s="649"/>
      <c r="J907" s="649"/>
      <c r="K907" s="649"/>
      <c r="L907" s="649"/>
      <c r="M907" s="649"/>
      <c r="N907" s="649"/>
      <c r="O907" s="649"/>
      <c r="P907" s="649"/>
      <c r="Q907" s="649"/>
      <c r="R907" s="649"/>
      <c r="S907" s="649"/>
      <c r="T907" s="649"/>
      <c r="U907" s="649"/>
      <c r="V907" s="649"/>
      <c r="W907" s="649"/>
      <c r="X907" s="649"/>
      <c r="Y907" s="649"/>
      <c r="Z907" s="649"/>
    </row>
    <row r="908" spans="1:26" ht="14.25" customHeight="1" x14ac:dyDescent="0.2">
      <c r="A908" s="648"/>
      <c r="B908" s="649"/>
      <c r="C908" s="649"/>
      <c r="D908" s="649"/>
      <c r="E908" s="649"/>
      <c r="F908" s="649"/>
      <c r="G908" s="649"/>
      <c r="H908" s="649"/>
      <c r="I908" s="649"/>
      <c r="J908" s="649"/>
      <c r="K908" s="649"/>
      <c r="L908" s="649"/>
      <c r="M908" s="649"/>
      <c r="N908" s="649"/>
      <c r="O908" s="649"/>
      <c r="P908" s="649"/>
      <c r="Q908" s="649"/>
      <c r="R908" s="649"/>
      <c r="S908" s="649"/>
      <c r="T908" s="649"/>
      <c r="U908" s="649"/>
      <c r="V908" s="649"/>
      <c r="W908" s="649"/>
      <c r="X908" s="649"/>
      <c r="Y908" s="649"/>
      <c r="Z908" s="649"/>
    </row>
    <row r="909" spans="1:26" ht="14.25" customHeight="1" x14ac:dyDescent="0.2">
      <c r="A909" s="648"/>
      <c r="B909" s="649"/>
      <c r="C909" s="649"/>
      <c r="D909" s="649"/>
      <c r="E909" s="649"/>
      <c r="F909" s="649"/>
      <c r="G909" s="649"/>
      <c r="H909" s="649"/>
      <c r="I909" s="649"/>
      <c r="J909" s="649"/>
      <c r="K909" s="649"/>
      <c r="L909" s="649"/>
      <c r="M909" s="649"/>
      <c r="N909" s="649"/>
      <c r="O909" s="649"/>
      <c r="P909" s="649"/>
      <c r="Q909" s="649"/>
      <c r="R909" s="649"/>
      <c r="S909" s="649"/>
      <c r="T909" s="649"/>
      <c r="U909" s="649"/>
      <c r="V909" s="649"/>
      <c r="W909" s="649"/>
      <c r="X909" s="649"/>
      <c r="Y909" s="649"/>
      <c r="Z909" s="649"/>
    </row>
    <row r="910" spans="1:26" ht="14.25" customHeight="1" x14ac:dyDescent="0.2">
      <c r="A910" s="648"/>
      <c r="B910" s="649"/>
      <c r="C910" s="649"/>
      <c r="D910" s="649"/>
      <c r="E910" s="649"/>
      <c r="F910" s="649"/>
      <c r="G910" s="649"/>
      <c r="H910" s="649"/>
      <c r="I910" s="649"/>
      <c r="J910" s="649"/>
      <c r="K910" s="649"/>
      <c r="L910" s="649"/>
      <c r="M910" s="649"/>
      <c r="N910" s="649"/>
      <c r="O910" s="649"/>
      <c r="P910" s="649"/>
      <c r="Q910" s="649"/>
      <c r="R910" s="649"/>
      <c r="S910" s="649"/>
      <c r="T910" s="649"/>
      <c r="U910" s="649"/>
      <c r="V910" s="649"/>
      <c r="W910" s="649"/>
      <c r="X910" s="649"/>
      <c r="Y910" s="649"/>
      <c r="Z910" s="649"/>
    </row>
    <row r="911" spans="1:26" ht="14.25" customHeight="1" x14ac:dyDescent="0.2">
      <c r="A911" s="648"/>
      <c r="B911" s="649"/>
      <c r="C911" s="649"/>
      <c r="D911" s="649"/>
      <c r="E911" s="649"/>
      <c r="F911" s="649"/>
      <c r="G911" s="649"/>
      <c r="H911" s="649"/>
      <c r="I911" s="649"/>
      <c r="J911" s="649"/>
      <c r="K911" s="649"/>
      <c r="L911" s="649"/>
      <c r="M911" s="649"/>
      <c r="N911" s="649"/>
      <c r="O911" s="649"/>
      <c r="P911" s="649"/>
      <c r="Q911" s="649"/>
      <c r="R911" s="649"/>
      <c r="S911" s="649"/>
      <c r="T911" s="649"/>
      <c r="U911" s="649"/>
      <c r="V911" s="649"/>
      <c r="W911" s="649"/>
      <c r="X911" s="649"/>
      <c r="Y911" s="649"/>
      <c r="Z911" s="649"/>
    </row>
    <row r="912" spans="1:26" ht="14.25" customHeight="1" x14ac:dyDescent="0.2">
      <c r="A912" s="648"/>
      <c r="B912" s="649"/>
      <c r="C912" s="649"/>
      <c r="D912" s="649"/>
      <c r="E912" s="649"/>
      <c r="F912" s="649"/>
      <c r="G912" s="649"/>
      <c r="H912" s="649"/>
      <c r="I912" s="649"/>
      <c r="J912" s="649"/>
      <c r="K912" s="649"/>
      <c r="L912" s="649"/>
      <c r="M912" s="649"/>
      <c r="N912" s="649"/>
      <c r="O912" s="649"/>
      <c r="P912" s="649"/>
      <c r="Q912" s="649"/>
      <c r="R912" s="649"/>
      <c r="S912" s="649"/>
      <c r="T912" s="649"/>
      <c r="U912" s="649"/>
      <c r="V912" s="649"/>
      <c r="W912" s="649"/>
      <c r="X912" s="649"/>
      <c r="Y912" s="649"/>
      <c r="Z912" s="649"/>
    </row>
    <row r="913" spans="1:26" ht="14.25" customHeight="1" x14ac:dyDescent="0.2">
      <c r="A913" s="648"/>
      <c r="B913" s="649"/>
      <c r="C913" s="649"/>
      <c r="D913" s="649"/>
      <c r="E913" s="649"/>
      <c r="F913" s="649"/>
      <c r="G913" s="649"/>
      <c r="H913" s="649"/>
      <c r="I913" s="649"/>
      <c r="J913" s="649"/>
      <c r="K913" s="649"/>
      <c r="L913" s="649"/>
      <c r="M913" s="649"/>
      <c r="N913" s="649"/>
      <c r="O913" s="649"/>
      <c r="P913" s="649"/>
      <c r="Q913" s="649"/>
      <c r="R913" s="649"/>
      <c r="S913" s="649"/>
      <c r="T913" s="649"/>
      <c r="U913" s="649"/>
      <c r="V913" s="649"/>
      <c r="W913" s="649"/>
      <c r="X913" s="649"/>
      <c r="Y913" s="649"/>
      <c r="Z913" s="649"/>
    </row>
    <row r="914" spans="1:26" ht="14.25" customHeight="1" x14ac:dyDescent="0.2">
      <c r="A914" s="648"/>
      <c r="B914" s="649"/>
      <c r="C914" s="649"/>
      <c r="D914" s="649"/>
      <c r="E914" s="649"/>
      <c r="F914" s="649"/>
      <c r="G914" s="649"/>
      <c r="H914" s="649"/>
      <c r="I914" s="649"/>
      <c r="J914" s="649"/>
      <c r="K914" s="649"/>
      <c r="L914" s="649"/>
      <c r="M914" s="649"/>
      <c r="N914" s="649"/>
      <c r="O914" s="649"/>
      <c r="P914" s="649"/>
      <c r="Q914" s="649"/>
      <c r="R914" s="649"/>
      <c r="S914" s="649"/>
      <c r="T914" s="649"/>
      <c r="U914" s="649"/>
      <c r="V914" s="649"/>
      <c r="W914" s="649"/>
      <c r="X914" s="649"/>
      <c r="Y914" s="649"/>
      <c r="Z914" s="649"/>
    </row>
    <row r="915" spans="1:26" ht="14.25" customHeight="1" x14ac:dyDescent="0.2">
      <c r="A915" s="648"/>
      <c r="B915" s="649"/>
      <c r="C915" s="649"/>
      <c r="D915" s="649"/>
      <c r="E915" s="649"/>
      <c r="F915" s="649"/>
      <c r="G915" s="649"/>
      <c r="H915" s="649"/>
      <c r="I915" s="649"/>
      <c r="J915" s="649"/>
      <c r="K915" s="649"/>
      <c r="L915" s="649"/>
      <c r="M915" s="649"/>
      <c r="N915" s="649"/>
      <c r="O915" s="649"/>
      <c r="P915" s="649"/>
      <c r="Q915" s="649"/>
      <c r="R915" s="649"/>
      <c r="S915" s="649"/>
      <c r="T915" s="649"/>
      <c r="U915" s="649"/>
      <c r="V915" s="649"/>
      <c r="W915" s="649"/>
      <c r="X915" s="649"/>
      <c r="Y915" s="649"/>
      <c r="Z915" s="649"/>
    </row>
    <row r="916" spans="1:26" ht="14.25" customHeight="1" x14ac:dyDescent="0.2">
      <c r="A916" s="648"/>
      <c r="B916" s="649"/>
      <c r="C916" s="649"/>
      <c r="D916" s="649"/>
      <c r="E916" s="649"/>
      <c r="F916" s="649"/>
      <c r="G916" s="649"/>
      <c r="H916" s="649"/>
      <c r="I916" s="649"/>
      <c r="J916" s="649"/>
      <c r="K916" s="649"/>
      <c r="L916" s="649"/>
      <c r="M916" s="649"/>
      <c r="N916" s="649"/>
      <c r="O916" s="649"/>
      <c r="P916" s="649"/>
      <c r="Q916" s="649"/>
      <c r="R916" s="649"/>
      <c r="S916" s="649"/>
      <c r="T916" s="649"/>
      <c r="U916" s="649"/>
      <c r="V916" s="649"/>
      <c r="W916" s="649"/>
      <c r="X916" s="649"/>
      <c r="Y916" s="649"/>
      <c r="Z916" s="649"/>
    </row>
    <row r="917" spans="1:26" ht="14.25" customHeight="1" x14ac:dyDescent="0.2">
      <c r="A917" s="648"/>
      <c r="B917" s="649"/>
      <c r="C917" s="649"/>
      <c r="D917" s="649"/>
      <c r="E917" s="649"/>
      <c r="F917" s="649"/>
      <c r="G917" s="649"/>
      <c r="H917" s="649"/>
      <c r="I917" s="649"/>
      <c r="J917" s="649"/>
      <c r="K917" s="649"/>
      <c r="L917" s="649"/>
      <c r="M917" s="649"/>
      <c r="N917" s="649"/>
      <c r="O917" s="649"/>
      <c r="P917" s="649"/>
      <c r="Q917" s="649"/>
      <c r="R917" s="649"/>
      <c r="S917" s="649"/>
      <c r="T917" s="649"/>
      <c r="U917" s="649"/>
      <c r="V917" s="649"/>
      <c r="W917" s="649"/>
      <c r="X917" s="649"/>
      <c r="Y917" s="649"/>
      <c r="Z917" s="649"/>
    </row>
    <row r="918" spans="1:26" ht="14.25" customHeight="1" x14ac:dyDescent="0.2">
      <c r="A918" s="648"/>
      <c r="B918" s="649"/>
      <c r="C918" s="649"/>
      <c r="D918" s="649"/>
      <c r="E918" s="649"/>
      <c r="F918" s="649"/>
      <c r="G918" s="649"/>
      <c r="H918" s="649"/>
      <c r="I918" s="649"/>
      <c r="J918" s="649"/>
      <c r="K918" s="649"/>
      <c r="L918" s="649"/>
      <c r="M918" s="649"/>
      <c r="N918" s="649"/>
      <c r="O918" s="649"/>
      <c r="P918" s="649"/>
      <c r="Q918" s="649"/>
      <c r="R918" s="649"/>
      <c r="S918" s="649"/>
      <c r="T918" s="649"/>
      <c r="U918" s="649"/>
      <c r="V918" s="649"/>
      <c r="W918" s="649"/>
      <c r="X918" s="649"/>
      <c r="Y918" s="649"/>
      <c r="Z918" s="649"/>
    </row>
    <row r="919" spans="1:26" ht="14.25" customHeight="1" x14ac:dyDescent="0.2">
      <c r="A919" s="648"/>
      <c r="B919" s="649"/>
      <c r="C919" s="649"/>
      <c r="D919" s="649"/>
      <c r="E919" s="649"/>
      <c r="F919" s="649"/>
      <c r="G919" s="649"/>
      <c r="H919" s="649"/>
      <c r="I919" s="649"/>
      <c r="J919" s="649"/>
      <c r="K919" s="649"/>
      <c r="L919" s="649"/>
      <c r="M919" s="649"/>
      <c r="N919" s="649"/>
      <c r="O919" s="649"/>
      <c r="P919" s="649"/>
      <c r="Q919" s="649"/>
      <c r="R919" s="649"/>
      <c r="S919" s="649"/>
      <c r="T919" s="649"/>
      <c r="U919" s="649"/>
      <c r="V919" s="649"/>
      <c r="W919" s="649"/>
      <c r="X919" s="649"/>
      <c r="Y919" s="649"/>
      <c r="Z919" s="649"/>
    </row>
    <row r="920" spans="1:26" ht="14.25" customHeight="1" x14ac:dyDescent="0.2">
      <c r="A920" s="648"/>
      <c r="B920" s="649"/>
      <c r="C920" s="649"/>
      <c r="D920" s="649"/>
      <c r="E920" s="649"/>
      <c r="F920" s="649"/>
      <c r="G920" s="649"/>
      <c r="H920" s="649"/>
      <c r="I920" s="649"/>
      <c r="J920" s="649"/>
      <c r="K920" s="649"/>
      <c r="L920" s="649"/>
      <c r="M920" s="649"/>
      <c r="N920" s="649"/>
      <c r="O920" s="649"/>
      <c r="P920" s="649"/>
      <c r="Q920" s="649"/>
      <c r="R920" s="649"/>
      <c r="S920" s="649"/>
      <c r="T920" s="649"/>
      <c r="U920" s="649"/>
      <c r="V920" s="649"/>
      <c r="W920" s="649"/>
      <c r="X920" s="649"/>
      <c r="Y920" s="649"/>
      <c r="Z920" s="649"/>
    </row>
    <row r="921" spans="1:26" ht="14.25" customHeight="1" x14ac:dyDescent="0.2">
      <c r="A921" s="648"/>
      <c r="B921" s="649"/>
      <c r="C921" s="649"/>
      <c r="D921" s="649"/>
      <c r="E921" s="649"/>
      <c r="F921" s="649"/>
      <c r="G921" s="649"/>
      <c r="H921" s="649"/>
      <c r="I921" s="649"/>
      <c r="J921" s="649"/>
      <c r="K921" s="649"/>
      <c r="L921" s="649"/>
      <c r="M921" s="649"/>
      <c r="N921" s="649"/>
      <c r="O921" s="649"/>
      <c r="P921" s="649"/>
      <c r="Q921" s="649"/>
      <c r="R921" s="649"/>
      <c r="S921" s="649"/>
      <c r="T921" s="649"/>
      <c r="U921" s="649"/>
      <c r="V921" s="649"/>
      <c r="W921" s="649"/>
      <c r="X921" s="649"/>
      <c r="Y921" s="649"/>
      <c r="Z921" s="649"/>
    </row>
    <row r="922" spans="1:26" ht="14.25" customHeight="1" x14ac:dyDescent="0.2">
      <c r="A922" s="648"/>
      <c r="B922" s="649"/>
      <c r="C922" s="649"/>
      <c r="D922" s="649"/>
      <c r="E922" s="649"/>
      <c r="F922" s="649"/>
      <c r="G922" s="649"/>
      <c r="H922" s="649"/>
      <c r="I922" s="649"/>
      <c r="J922" s="649"/>
      <c r="K922" s="649"/>
      <c r="L922" s="649"/>
      <c r="M922" s="649"/>
      <c r="N922" s="649"/>
      <c r="O922" s="649"/>
      <c r="P922" s="649"/>
      <c r="Q922" s="649"/>
      <c r="R922" s="649"/>
      <c r="S922" s="649"/>
      <c r="T922" s="649"/>
      <c r="U922" s="649"/>
      <c r="V922" s="649"/>
      <c r="W922" s="649"/>
      <c r="X922" s="649"/>
      <c r="Y922" s="649"/>
      <c r="Z922" s="649"/>
    </row>
    <row r="923" spans="1:26" ht="14.25" customHeight="1" x14ac:dyDescent="0.2">
      <c r="A923" s="648"/>
      <c r="B923" s="649"/>
      <c r="C923" s="649"/>
      <c r="D923" s="649"/>
      <c r="E923" s="649"/>
      <c r="F923" s="649"/>
      <c r="G923" s="649"/>
      <c r="H923" s="649"/>
      <c r="I923" s="649"/>
      <c r="J923" s="649"/>
      <c r="K923" s="649"/>
      <c r="L923" s="649"/>
      <c r="M923" s="649"/>
      <c r="N923" s="649"/>
      <c r="O923" s="649"/>
      <c r="P923" s="649"/>
      <c r="Q923" s="649"/>
      <c r="R923" s="649"/>
      <c r="S923" s="649"/>
      <c r="T923" s="649"/>
      <c r="U923" s="649"/>
      <c r="V923" s="649"/>
      <c r="W923" s="649"/>
      <c r="X923" s="649"/>
      <c r="Y923" s="649"/>
      <c r="Z923" s="649"/>
    </row>
    <row r="924" spans="1:26" ht="14.25" customHeight="1" x14ac:dyDescent="0.2">
      <c r="A924" s="648"/>
      <c r="B924" s="649"/>
      <c r="C924" s="649"/>
      <c r="D924" s="649"/>
      <c r="E924" s="649"/>
      <c r="F924" s="649"/>
      <c r="G924" s="649"/>
      <c r="H924" s="649"/>
      <c r="I924" s="649"/>
      <c r="J924" s="649"/>
      <c r="K924" s="649"/>
      <c r="L924" s="649"/>
      <c r="M924" s="649"/>
      <c r="N924" s="649"/>
      <c r="O924" s="649"/>
      <c r="P924" s="649"/>
      <c r="Q924" s="649"/>
      <c r="R924" s="649"/>
      <c r="S924" s="649"/>
      <c r="T924" s="649"/>
      <c r="U924" s="649"/>
      <c r="V924" s="649"/>
      <c r="W924" s="649"/>
      <c r="X924" s="649"/>
      <c r="Y924" s="649"/>
      <c r="Z924" s="649"/>
    </row>
    <row r="925" spans="1:26" ht="14.25" customHeight="1" x14ac:dyDescent="0.2">
      <c r="A925" s="648"/>
      <c r="B925" s="649"/>
      <c r="C925" s="649"/>
      <c r="D925" s="649"/>
      <c r="E925" s="649"/>
      <c r="F925" s="649"/>
      <c r="G925" s="649"/>
      <c r="H925" s="649"/>
      <c r="I925" s="649"/>
      <c r="J925" s="649"/>
      <c r="K925" s="649"/>
      <c r="L925" s="649"/>
      <c r="M925" s="649"/>
      <c r="N925" s="649"/>
      <c r="O925" s="649"/>
      <c r="P925" s="649"/>
      <c r="Q925" s="649"/>
      <c r="R925" s="649"/>
      <c r="S925" s="649"/>
      <c r="T925" s="649"/>
      <c r="U925" s="649"/>
      <c r="V925" s="649"/>
      <c r="W925" s="649"/>
      <c r="X925" s="649"/>
      <c r="Y925" s="649"/>
      <c r="Z925" s="649"/>
    </row>
    <row r="926" spans="1:26" ht="14.25" customHeight="1" x14ac:dyDescent="0.2">
      <c r="A926" s="648"/>
      <c r="B926" s="649"/>
      <c r="C926" s="649"/>
      <c r="D926" s="649"/>
      <c r="E926" s="649"/>
      <c r="F926" s="649"/>
      <c r="G926" s="649"/>
      <c r="H926" s="649"/>
      <c r="I926" s="649"/>
      <c r="J926" s="649"/>
      <c r="K926" s="649"/>
      <c r="L926" s="649"/>
      <c r="M926" s="649"/>
      <c r="N926" s="649"/>
      <c r="O926" s="649"/>
      <c r="P926" s="649"/>
      <c r="Q926" s="649"/>
      <c r="R926" s="649"/>
      <c r="S926" s="649"/>
      <c r="T926" s="649"/>
      <c r="U926" s="649"/>
      <c r="V926" s="649"/>
      <c r="W926" s="649"/>
      <c r="X926" s="649"/>
      <c r="Y926" s="649"/>
      <c r="Z926" s="649"/>
    </row>
    <row r="927" spans="1:26" ht="14.25" customHeight="1" x14ac:dyDescent="0.2">
      <c r="A927" s="648"/>
      <c r="B927" s="649"/>
      <c r="C927" s="649"/>
      <c r="D927" s="649"/>
      <c r="E927" s="649"/>
      <c r="F927" s="649"/>
      <c r="G927" s="649"/>
      <c r="H927" s="649"/>
      <c r="I927" s="649"/>
      <c r="J927" s="649"/>
      <c r="K927" s="649"/>
      <c r="L927" s="649"/>
      <c r="M927" s="649"/>
      <c r="N927" s="649"/>
      <c r="O927" s="649"/>
      <c r="P927" s="649"/>
      <c r="Q927" s="649"/>
      <c r="R927" s="649"/>
      <c r="S927" s="649"/>
      <c r="T927" s="649"/>
      <c r="U927" s="649"/>
      <c r="V927" s="649"/>
      <c r="W927" s="649"/>
      <c r="X927" s="649"/>
      <c r="Y927" s="649"/>
      <c r="Z927" s="649"/>
    </row>
    <row r="928" spans="1:26" ht="14.25" customHeight="1" x14ac:dyDescent="0.2">
      <c r="A928" s="648"/>
      <c r="B928" s="649"/>
      <c r="C928" s="649"/>
      <c r="D928" s="649"/>
      <c r="E928" s="649"/>
      <c r="F928" s="649"/>
      <c r="G928" s="649"/>
      <c r="H928" s="649"/>
      <c r="I928" s="649"/>
      <c r="J928" s="649"/>
      <c r="K928" s="649"/>
      <c r="L928" s="649"/>
      <c r="M928" s="649"/>
      <c r="N928" s="649"/>
      <c r="O928" s="649"/>
      <c r="P928" s="649"/>
      <c r="Q928" s="649"/>
      <c r="R928" s="649"/>
      <c r="S928" s="649"/>
      <c r="T928" s="649"/>
      <c r="U928" s="649"/>
      <c r="V928" s="649"/>
      <c r="W928" s="649"/>
      <c r="X928" s="649"/>
      <c r="Y928" s="649"/>
      <c r="Z928" s="649"/>
    </row>
    <row r="929" spans="1:26" ht="14.25" customHeight="1" x14ac:dyDescent="0.2">
      <c r="A929" s="648"/>
      <c r="B929" s="649"/>
      <c r="C929" s="649"/>
      <c r="D929" s="649"/>
      <c r="E929" s="649"/>
      <c r="F929" s="649"/>
      <c r="G929" s="649"/>
      <c r="H929" s="649"/>
      <c r="I929" s="649"/>
      <c r="J929" s="649"/>
      <c r="K929" s="649"/>
      <c r="L929" s="649"/>
      <c r="M929" s="649"/>
      <c r="N929" s="649"/>
      <c r="O929" s="649"/>
      <c r="P929" s="649"/>
      <c r="Q929" s="649"/>
      <c r="R929" s="649"/>
      <c r="S929" s="649"/>
      <c r="T929" s="649"/>
      <c r="U929" s="649"/>
      <c r="V929" s="649"/>
      <c r="W929" s="649"/>
      <c r="X929" s="649"/>
      <c r="Y929" s="649"/>
      <c r="Z929" s="649"/>
    </row>
    <row r="930" spans="1:26" ht="14.25" customHeight="1" x14ac:dyDescent="0.2">
      <c r="A930" s="648"/>
      <c r="B930" s="649"/>
      <c r="C930" s="649"/>
      <c r="D930" s="649"/>
      <c r="E930" s="649"/>
      <c r="F930" s="649"/>
      <c r="G930" s="649"/>
      <c r="H930" s="649"/>
      <c r="I930" s="649"/>
      <c r="J930" s="649"/>
      <c r="K930" s="649"/>
      <c r="L930" s="649"/>
      <c r="M930" s="649"/>
      <c r="N930" s="649"/>
      <c r="O930" s="649"/>
      <c r="P930" s="649"/>
      <c r="Q930" s="649"/>
      <c r="R930" s="649"/>
      <c r="S930" s="649"/>
      <c r="T930" s="649"/>
      <c r="U930" s="649"/>
      <c r="V930" s="649"/>
      <c r="W930" s="649"/>
      <c r="X930" s="649"/>
      <c r="Y930" s="649"/>
      <c r="Z930" s="649"/>
    </row>
    <row r="931" spans="1:26" ht="14.25" customHeight="1" x14ac:dyDescent="0.2">
      <c r="A931" s="648"/>
      <c r="B931" s="649"/>
      <c r="C931" s="649"/>
      <c r="D931" s="649"/>
      <c r="E931" s="649"/>
      <c r="F931" s="649"/>
      <c r="G931" s="649"/>
      <c r="H931" s="649"/>
      <c r="I931" s="649"/>
      <c r="J931" s="649"/>
      <c r="K931" s="649"/>
      <c r="L931" s="649"/>
      <c r="M931" s="649"/>
      <c r="N931" s="649"/>
      <c r="O931" s="649"/>
      <c r="P931" s="649"/>
      <c r="Q931" s="649"/>
      <c r="R931" s="649"/>
      <c r="S931" s="649"/>
      <c r="T931" s="649"/>
      <c r="U931" s="649"/>
      <c r="V931" s="649"/>
      <c r="W931" s="649"/>
      <c r="X931" s="649"/>
      <c r="Y931" s="649"/>
      <c r="Z931" s="649"/>
    </row>
    <row r="932" spans="1:26" ht="14.25" customHeight="1" x14ac:dyDescent="0.2">
      <c r="A932" s="648"/>
      <c r="B932" s="649"/>
      <c r="C932" s="649"/>
      <c r="D932" s="649"/>
      <c r="E932" s="649"/>
      <c r="F932" s="649"/>
      <c r="G932" s="649"/>
      <c r="H932" s="649"/>
      <c r="I932" s="649"/>
      <c r="J932" s="649"/>
      <c r="K932" s="649"/>
      <c r="L932" s="649"/>
      <c r="M932" s="649"/>
      <c r="N932" s="649"/>
      <c r="O932" s="649"/>
      <c r="P932" s="649"/>
      <c r="Q932" s="649"/>
      <c r="R932" s="649"/>
      <c r="S932" s="649"/>
      <c r="T932" s="649"/>
      <c r="U932" s="649"/>
      <c r="V932" s="649"/>
      <c r="W932" s="649"/>
      <c r="X932" s="649"/>
      <c r="Y932" s="649"/>
      <c r="Z932" s="649"/>
    </row>
    <row r="933" spans="1:26" ht="14.25" customHeight="1" x14ac:dyDescent="0.2">
      <c r="A933" s="648"/>
      <c r="B933" s="649"/>
      <c r="C933" s="649"/>
      <c r="D933" s="649"/>
      <c r="E933" s="649"/>
      <c r="F933" s="649"/>
      <c r="G933" s="649"/>
      <c r="H933" s="649"/>
      <c r="I933" s="649"/>
      <c r="J933" s="649"/>
      <c r="K933" s="649"/>
      <c r="L933" s="649"/>
      <c r="M933" s="649"/>
      <c r="N933" s="649"/>
      <c r="O933" s="649"/>
      <c r="P933" s="649"/>
      <c r="Q933" s="649"/>
      <c r="R933" s="649"/>
      <c r="S933" s="649"/>
      <c r="T933" s="649"/>
      <c r="U933" s="649"/>
      <c r="V933" s="649"/>
      <c r="W933" s="649"/>
      <c r="X933" s="649"/>
      <c r="Y933" s="649"/>
      <c r="Z933" s="649"/>
    </row>
    <row r="934" spans="1:26" ht="14.25" customHeight="1" x14ac:dyDescent="0.2">
      <c r="A934" s="648"/>
      <c r="B934" s="649"/>
      <c r="C934" s="649"/>
      <c r="D934" s="649"/>
      <c r="E934" s="649"/>
      <c r="F934" s="649"/>
      <c r="G934" s="649"/>
      <c r="H934" s="649"/>
      <c r="I934" s="649"/>
      <c r="J934" s="649"/>
      <c r="K934" s="649"/>
      <c r="L934" s="649"/>
      <c r="M934" s="649"/>
      <c r="N934" s="649"/>
      <c r="O934" s="649"/>
      <c r="P934" s="649"/>
      <c r="Q934" s="649"/>
      <c r="R934" s="649"/>
      <c r="S934" s="649"/>
      <c r="T934" s="649"/>
      <c r="U934" s="649"/>
      <c r="V934" s="649"/>
      <c r="W934" s="649"/>
      <c r="X934" s="649"/>
      <c r="Y934" s="649"/>
      <c r="Z934" s="649"/>
    </row>
    <row r="935" spans="1:26" ht="14.25" customHeight="1" x14ac:dyDescent="0.2">
      <c r="A935" s="648"/>
      <c r="B935" s="649"/>
      <c r="C935" s="649"/>
      <c r="D935" s="649"/>
      <c r="E935" s="649"/>
      <c r="F935" s="649"/>
      <c r="G935" s="649"/>
      <c r="H935" s="649"/>
      <c r="I935" s="649"/>
      <c r="J935" s="649"/>
      <c r="K935" s="649"/>
      <c r="L935" s="649"/>
      <c r="M935" s="649"/>
      <c r="N935" s="649"/>
      <c r="O935" s="649"/>
      <c r="P935" s="649"/>
      <c r="Q935" s="649"/>
      <c r="R935" s="649"/>
      <c r="S935" s="649"/>
      <c r="T935" s="649"/>
      <c r="U935" s="649"/>
      <c r="V935" s="649"/>
      <c r="W935" s="649"/>
      <c r="X935" s="649"/>
      <c r="Y935" s="649"/>
      <c r="Z935" s="649"/>
    </row>
    <row r="936" spans="1:26" ht="14.25" customHeight="1" x14ac:dyDescent="0.2">
      <c r="A936" s="648"/>
      <c r="B936" s="649"/>
      <c r="C936" s="649"/>
      <c r="D936" s="649"/>
      <c r="E936" s="649"/>
      <c r="F936" s="649"/>
      <c r="G936" s="649"/>
      <c r="H936" s="649"/>
      <c r="I936" s="649"/>
      <c r="J936" s="649"/>
      <c r="K936" s="649"/>
      <c r="L936" s="649"/>
      <c r="M936" s="649"/>
      <c r="N936" s="649"/>
      <c r="O936" s="649"/>
      <c r="P936" s="649"/>
      <c r="Q936" s="649"/>
      <c r="R936" s="649"/>
      <c r="S936" s="649"/>
      <c r="T936" s="649"/>
      <c r="U936" s="649"/>
      <c r="V936" s="649"/>
      <c r="W936" s="649"/>
      <c r="X936" s="649"/>
      <c r="Y936" s="649"/>
      <c r="Z936" s="649"/>
    </row>
    <row r="937" spans="1:26" ht="14.25" customHeight="1" x14ac:dyDescent="0.2">
      <c r="A937" s="648"/>
      <c r="B937" s="649"/>
      <c r="C937" s="649"/>
      <c r="D937" s="649"/>
      <c r="E937" s="649"/>
      <c r="F937" s="649"/>
      <c r="G937" s="649"/>
      <c r="H937" s="649"/>
      <c r="I937" s="649"/>
      <c r="J937" s="649"/>
      <c r="K937" s="649"/>
      <c r="L937" s="649"/>
      <c r="M937" s="649"/>
      <c r="N937" s="649"/>
      <c r="O937" s="649"/>
      <c r="P937" s="649"/>
      <c r="Q937" s="649"/>
      <c r="R937" s="649"/>
      <c r="S937" s="649"/>
      <c r="T937" s="649"/>
      <c r="U937" s="649"/>
      <c r="V937" s="649"/>
      <c r="W937" s="649"/>
      <c r="X937" s="649"/>
      <c r="Y937" s="649"/>
      <c r="Z937" s="649"/>
    </row>
    <row r="938" spans="1:26" ht="14.25" customHeight="1" x14ac:dyDescent="0.2">
      <c r="A938" s="648"/>
      <c r="B938" s="649"/>
      <c r="C938" s="649"/>
      <c r="D938" s="649"/>
      <c r="E938" s="649"/>
      <c r="F938" s="649"/>
      <c r="G938" s="649"/>
      <c r="H938" s="649"/>
      <c r="I938" s="649"/>
      <c r="J938" s="649"/>
      <c r="K938" s="649"/>
      <c r="L938" s="649"/>
      <c r="M938" s="649"/>
      <c r="N938" s="649"/>
      <c r="O938" s="649"/>
      <c r="P938" s="649"/>
      <c r="Q938" s="649"/>
      <c r="R938" s="649"/>
      <c r="S938" s="649"/>
      <c r="T938" s="649"/>
      <c r="U938" s="649"/>
      <c r="V938" s="649"/>
      <c r="W938" s="649"/>
      <c r="X938" s="649"/>
      <c r="Y938" s="649"/>
      <c r="Z938" s="649"/>
    </row>
    <row r="939" spans="1:26" ht="14.25" customHeight="1" x14ac:dyDescent="0.2">
      <c r="A939" s="648"/>
      <c r="B939" s="649"/>
      <c r="C939" s="649"/>
      <c r="D939" s="649"/>
      <c r="E939" s="649"/>
      <c r="F939" s="649"/>
      <c r="G939" s="649"/>
      <c r="H939" s="649"/>
      <c r="I939" s="649"/>
      <c r="J939" s="649"/>
      <c r="K939" s="649"/>
      <c r="L939" s="649"/>
      <c r="M939" s="649"/>
      <c r="N939" s="649"/>
      <c r="O939" s="649"/>
      <c r="P939" s="649"/>
      <c r="Q939" s="649"/>
      <c r="R939" s="649"/>
      <c r="S939" s="649"/>
      <c r="T939" s="649"/>
      <c r="U939" s="649"/>
      <c r="V939" s="649"/>
      <c r="W939" s="649"/>
      <c r="X939" s="649"/>
      <c r="Y939" s="649"/>
      <c r="Z939" s="649"/>
    </row>
    <row r="940" spans="1:26" ht="14.25" customHeight="1" x14ac:dyDescent="0.2">
      <c r="A940" s="648"/>
      <c r="B940" s="649"/>
      <c r="C940" s="649"/>
      <c r="D940" s="649"/>
      <c r="E940" s="649"/>
      <c r="F940" s="649"/>
      <c r="G940" s="649"/>
      <c r="H940" s="649"/>
      <c r="I940" s="649"/>
      <c r="J940" s="649"/>
      <c r="K940" s="649"/>
      <c r="L940" s="649"/>
      <c r="M940" s="649"/>
      <c r="N940" s="649"/>
      <c r="O940" s="649"/>
      <c r="P940" s="649"/>
      <c r="Q940" s="649"/>
      <c r="R940" s="649"/>
      <c r="S940" s="649"/>
      <c r="T940" s="649"/>
      <c r="U940" s="649"/>
      <c r="V940" s="649"/>
      <c r="W940" s="649"/>
      <c r="X940" s="649"/>
      <c r="Y940" s="649"/>
      <c r="Z940" s="649"/>
    </row>
    <row r="941" spans="1:26" ht="14.25" customHeight="1" x14ac:dyDescent="0.2">
      <c r="A941" s="648"/>
      <c r="B941" s="649"/>
      <c r="C941" s="649"/>
      <c r="D941" s="649"/>
      <c r="E941" s="649"/>
      <c r="F941" s="649"/>
      <c r="G941" s="649"/>
      <c r="H941" s="649"/>
      <c r="I941" s="649"/>
      <c r="J941" s="649"/>
      <c r="K941" s="649"/>
      <c r="L941" s="649"/>
      <c r="M941" s="649"/>
      <c r="N941" s="649"/>
      <c r="O941" s="649"/>
      <c r="P941" s="649"/>
      <c r="Q941" s="649"/>
      <c r="R941" s="649"/>
      <c r="S941" s="649"/>
      <c r="T941" s="649"/>
      <c r="U941" s="649"/>
      <c r="V941" s="649"/>
      <c r="W941" s="649"/>
      <c r="X941" s="649"/>
      <c r="Y941" s="649"/>
      <c r="Z941" s="649"/>
    </row>
    <row r="942" spans="1:26" ht="14.25" customHeight="1" x14ac:dyDescent="0.2">
      <c r="A942" s="648"/>
      <c r="B942" s="649"/>
      <c r="C942" s="649"/>
      <c r="D942" s="649"/>
      <c r="E942" s="649"/>
      <c r="F942" s="649"/>
      <c r="G942" s="649"/>
      <c r="H942" s="649"/>
      <c r="I942" s="649"/>
      <c r="J942" s="649"/>
      <c r="K942" s="649"/>
      <c r="L942" s="649"/>
      <c r="M942" s="649"/>
      <c r="N942" s="649"/>
      <c r="O942" s="649"/>
      <c r="P942" s="649"/>
      <c r="Q942" s="649"/>
      <c r="R942" s="649"/>
      <c r="S942" s="649"/>
      <c r="T942" s="649"/>
      <c r="U942" s="649"/>
      <c r="V942" s="649"/>
      <c r="W942" s="649"/>
      <c r="X942" s="649"/>
      <c r="Y942" s="649"/>
      <c r="Z942" s="649"/>
    </row>
    <row r="943" spans="1:26" ht="14.25" customHeight="1" x14ac:dyDescent="0.2">
      <c r="A943" s="648"/>
      <c r="B943" s="649"/>
      <c r="C943" s="649"/>
      <c r="D943" s="649"/>
      <c r="E943" s="649"/>
      <c r="F943" s="649"/>
      <c r="G943" s="649"/>
      <c r="H943" s="649"/>
      <c r="I943" s="649"/>
      <c r="J943" s="649"/>
      <c r="K943" s="649"/>
      <c r="L943" s="649"/>
      <c r="M943" s="649"/>
      <c r="N943" s="649"/>
      <c r="O943" s="649"/>
      <c r="P943" s="649"/>
      <c r="Q943" s="649"/>
      <c r="R943" s="649"/>
      <c r="S943" s="649"/>
      <c r="T943" s="649"/>
      <c r="U943" s="649"/>
      <c r="V943" s="649"/>
      <c r="W943" s="649"/>
      <c r="X943" s="649"/>
      <c r="Y943" s="649"/>
      <c r="Z943" s="649"/>
    </row>
    <row r="944" spans="1:26" ht="14.25" customHeight="1" x14ac:dyDescent="0.2">
      <c r="A944" s="648"/>
      <c r="B944" s="649"/>
      <c r="C944" s="649"/>
      <c r="D944" s="649"/>
      <c r="E944" s="649"/>
      <c r="F944" s="649"/>
      <c r="G944" s="649"/>
      <c r="H944" s="649"/>
      <c r="I944" s="649"/>
      <c r="J944" s="649"/>
      <c r="K944" s="649"/>
      <c r="L944" s="649"/>
      <c r="M944" s="649"/>
      <c r="N944" s="649"/>
      <c r="O944" s="649"/>
      <c r="P944" s="649"/>
      <c r="Q944" s="649"/>
      <c r="R944" s="649"/>
      <c r="S944" s="649"/>
      <c r="T944" s="649"/>
      <c r="U944" s="649"/>
      <c r="V944" s="649"/>
      <c r="W944" s="649"/>
      <c r="X944" s="649"/>
      <c r="Y944" s="649"/>
      <c r="Z944" s="649"/>
    </row>
    <row r="945" spans="1:26" ht="14.25" customHeight="1" x14ac:dyDescent="0.2">
      <c r="A945" s="648"/>
      <c r="B945" s="649"/>
      <c r="C945" s="649"/>
      <c r="D945" s="649"/>
      <c r="E945" s="649"/>
      <c r="F945" s="649"/>
      <c r="G945" s="649"/>
      <c r="H945" s="649"/>
      <c r="I945" s="649"/>
      <c r="J945" s="649"/>
      <c r="K945" s="649"/>
      <c r="L945" s="649"/>
      <c r="M945" s="649"/>
      <c r="N945" s="649"/>
      <c r="O945" s="649"/>
      <c r="P945" s="649"/>
      <c r="Q945" s="649"/>
      <c r="R945" s="649"/>
      <c r="S945" s="649"/>
      <c r="T945" s="649"/>
      <c r="U945" s="649"/>
      <c r="V945" s="649"/>
      <c r="W945" s="649"/>
      <c r="X945" s="649"/>
      <c r="Y945" s="649"/>
      <c r="Z945" s="649"/>
    </row>
    <row r="946" spans="1:26" ht="14.25" customHeight="1" x14ac:dyDescent="0.2">
      <c r="A946" s="648"/>
      <c r="B946" s="649"/>
      <c r="C946" s="649"/>
      <c r="D946" s="649"/>
      <c r="E946" s="649"/>
      <c r="F946" s="649"/>
      <c r="G946" s="649"/>
      <c r="H946" s="649"/>
      <c r="I946" s="649"/>
      <c r="J946" s="649"/>
      <c r="K946" s="649"/>
      <c r="L946" s="649"/>
      <c r="M946" s="649"/>
      <c r="N946" s="649"/>
      <c r="O946" s="649"/>
      <c r="P946" s="649"/>
      <c r="Q946" s="649"/>
      <c r="R946" s="649"/>
      <c r="S946" s="649"/>
      <c r="T946" s="649"/>
      <c r="U946" s="649"/>
      <c r="V946" s="649"/>
      <c r="W946" s="649"/>
      <c r="X946" s="649"/>
      <c r="Y946" s="649"/>
      <c r="Z946" s="649"/>
    </row>
    <row r="947" spans="1:26" ht="14.25" customHeight="1" x14ac:dyDescent="0.2">
      <c r="A947" s="648"/>
      <c r="B947" s="649"/>
      <c r="C947" s="649"/>
      <c r="D947" s="649"/>
      <c r="E947" s="649"/>
      <c r="F947" s="649"/>
      <c r="G947" s="649"/>
      <c r="H947" s="649"/>
      <c r="I947" s="649"/>
      <c r="J947" s="649"/>
      <c r="K947" s="649"/>
      <c r="L947" s="649"/>
      <c r="M947" s="649"/>
      <c r="N947" s="649"/>
      <c r="O947" s="649"/>
      <c r="P947" s="649"/>
      <c r="Q947" s="649"/>
      <c r="R947" s="649"/>
      <c r="S947" s="649"/>
      <c r="T947" s="649"/>
      <c r="U947" s="649"/>
      <c r="V947" s="649"/>
      <c r="W947" s="649"/>
      <c r="X947" s="649"/>
      <c r="Y947" s="649"/>
      <c r="Z947" s="649"/>
    </row>
    <row r="948" spans="1:26" ht="14.25" customHeight="1" x14ac:dyDescent="0.2">
      <c r="A948" s="648"/>
      <c r="B948" s="649"/>
      <c r="C948" s="649"/>
      <c r="D948" s="649"/>
      <c r="E948" s="649"/>
      <c r="F948" s="649"/>
      <c r="G948" s="649"/>
      <c r="H948" s="649"/>
      <c r="I948" s="649"/>
      <c r="J948" s="649"/>
      <c r="K948" s="649"/>
      <c r="L948" s="649"/>
      <c r="M948" s="649"/>
      <c r="N948" s="649"/>
      <c r="O948" s="649"/>
      <c r="P948" s="649"/>
      <c r="Q948" s="649"/>
      <c r="R948" s="649"/>
      <c r="S948" s="649"/>
      <c r="T948" s="649"/>
      <c r="U948" s="649"/>
      <c r="V948" s="649"/>
      <c r="W948" s="649"/>
      <c r="X948" s="649"/>
      <c r="Y948" s="649"/>
      <c r="Z948" s="649"/>
    </row>
    <row r="949" spans="1:26" ht="14.25" customHeight="1" x14ac:dyDescent="0.2">
      <c r="A949" s="648"/>
      <c r="B949" s="649"/>
      <c r="C949" s="649"/>
      <c r="D949" s="649"/>
      <c r="E949" s="649"/>
      <c r="F949" s="649"/>
      <c r="G949" s="649"/>
      <c r="H949" s="649"/>
      <c r="I949" s="649"/>
      <c r="J949" s="649"/>
      <c r="K949" s="649"/>
      <c r="L949" s="649"/>
      <c r="M949" s="649"/>
      <c r="N949" s="649"/>
      <c r="O949" s="649"/>
      <c r="P949" s="649"/>
      <c r="Q949" s="649"/>
      <c r="R949" s="649"/>
      <c r="S949" s="649"/>
      <c r="T949" s="649"/>
      <c r="U949" s="649"/>
      <c r="V949" s="649"/>
      <c r="W949" s="649"/>
      <c r="X949" s="649"/>
      <c r="Y949" s="649"/>
      <c r="Z949" s="649"/>
    </row>
    <row r="950" spans="1:26" ht="14.25" customHeight="1" x14ac:dyDescent="0.2">
      <c r="A950" s="648"/>
      <c r="B950" s="649"/>
      <c r="C950" s="649"/>
      <c r="D950" s="649"/>
      <c r="E950" s="649"/>
      <c r="F950" s="649"/>
      <c r="G950" s="649"/>
      <c r="H950" s="649"/>
      <c r="I950" s="649"/>
      <c r="J950" s="649"/>
      <c r="K950" s="649"/>
      <c r="L950" s="649"/>
      <c r="M950" s="649"/>
      <c r="N950" s="649"/>
      <c r="O950" s="649"/>
      <c r="P950" s="649"/>
      <c r="Q950" s="649"/>
      <c r="R950" s="649"/>
      <c r="S950" s="649"/>
      <c r="T950" s="649"/>
      <c r="U950" s="649"/>
      <c r="V950" s="649"/>
      <c r="W950" s="649"/>
      <c r="X950" s="649"/>
      <c r="Y950" s="649"/>
      <c r="Z950" s="649"/>
    </row>
    <row r="951" spans="1:26" ht="14.25" customHeight="1" x14ac:dyDescent="0.2">
      <c r="A951" s="648"/>
      <c r="B951" s="649"/>
      <c r="C951" s="649"/>
      <c r="D951" s="649"/>
      <c r="E951" s="649"/>
      <c r="F951" s="649"/>
      <c r="G951" s="649"/>
      <c r="H951" s="649"/>
      <c r="I951" s="649"/>
      <c r="J951" s="649"/>
      <c r="K951" s="649"/>
      <c r="L951" s="649"/>
      <c r="M951" s="649"/>
      <c r="N951" s="649"/>
      <c r="O951" s="649"/>
      <c r="P951" s="649"/>
      <c r="Q951" s="649"/>
      <c r="R951" s="649"/>
      <c r="S951" s="649"/>
      <c r="T951" s="649"/>
      <c r="U951" s="649"/>
      <c r="V951" s="649"/>
      <c r="W951" s="649"/>
      <c r="X951" s="649"/>
      <c r="Y951" s="649"/>
      <c r="Z951" s="649"/>
    </row>
    <row r="952" spans="1:26" ht="14.25" customHeight="1" x14ac:dyDescent="0.2">
      <c r="A952" s="648"/>
      <c r="B952" s="649"/>
      <c r="C952" s="649"/>
      <c r="D952" s="649"/>
      <c r="E952" s="649"/>
      <c r="F952" s="649"/>
      <c r="G952" s="649"/>
      <c r="H952" s="649"/>
      <c r="I952" s="649"/>
      <c r="J952" s="649"/>
      <c r="K952" s="649"/>
      <c r="L952" s="649"/>
      <c r="M952" s="649"/>
      <c r="N952" s="649"/>
      <c r="O952" s="649"/>
      <c r="P952" s="649"/>
      <c r="Q952" s="649"/>
      <c r="R952" s="649"/>
      <c r="S952" s="649"/>
      <c r="T952" s="649"/>
      <c r="U952" s="649"/>
      <c r="V952" s="649"/>
      <c r="W952" s="649"/>
      <c r="X952" s="649"/>
      <c r="Y952" s="649"/>
      <c r="Z952" s="649"/>
    </row>
    <row r="953" spans="1:26" ht="14.25" customHeight="1" x14ac:dyDescent="0.2">
      <c r="A953" s="648"/>
      <c r="B953" s="649"/>
      <c r="C953" s="649"/>
      <c r="D953" s="649"/>
      <c r="E953" s="649"/>
      <c r="F953" s="649"/>
      <c r="G953" s="649"/>
      <c r="H953" s="649"/>
      <c r="I953" s="649"/>
      <c r="J953" s="649"/>
      <c r="K953" s="649"/>
      <c r="L953" s="649"/>
      <c r="M953" s="649"/>
      <c r="N953" s="649"/>
      <c r="O953" s="649"/>
      <c r="P953" s="649"/>
      <c r="Q953" s="649"/>
      <c r="R953" s="649"/>
      <c r="S953" s="649"/>
      <c r="T953" s="649"/>
      <c r="U953" s="649"/>
      <c r="V953" s="649"/>
      <c r="W953" s="649"/>
      <c r="X953" s="649"/>
      <c r="Y953" s="649"/>
      <c r="Z953" s="649"/>
    </row>
    <row r="954" spans="1:26" ht="14.25" customHeight="1" x14ac:dyDescent="0.2">
      <c r="A954" s="648"/>
      <c r="B954" s="649"/>
      <c r="C954" s="649"/>
      <c r="D954" s="649"/>
      <c r="E954" s="649"/>
      <c r="F954" s="649"/>
      <c r="G954" s="649"/>
      <c r="H954" s="649"/>
      <c r="I954" s="649"/>
      <c r="J954" s="649"/>
      <c r="K954" s="649"/>
      <c r="L954" s="649"/>
      <c r="M954" s="649"/>
      <c r="N954" s="649"/>
      <c r="O954" s="649"/>
      <c r="P954" s="649"/>
      <c r="Q954" s="649"/>
      <c r="R954" s="649"/>
      <c r="S954" s="649"/>
      <c r="T954" s="649"/>
      <c r="U954" s="649"/>
      <c r="V954" s="649"/>
      <c r="W954" s="649"/>
      <c r="X954" s="649"/>
      <c r="Y954" s="649"/>
      <c r="Z954" s="649"/>
    </row>
    <row r="955" spans="1:26" ht="14.25" customHeight="1" x14ac:dyDescent="0.2">
      <c r="A955" s="648"/>
      <c r="B955" s="649"/>
      <c r="C955" s="649"/>
      <c r="D955" s="649"/>
      <c r="E955" s="649"/>
      <c r="F955" s="649"/>
      <c r="G955" s="649"/>
      <c r="H955" s="649"/>
      <c r="I955" s="649"/>
      <c r="J955" s="649"/>
      <c r="K955" s="649"/>
      <c r="L955" s="649"/>
      <c r="M955" s="649"/>
      <c r="N955" s="649"/>
      <c r="O955" s="649"/>
      <c r="P955" s="649"/>
      <c r="Q955" s="649"/>
      <c r="R955" s="649"/>
      <c r="S955" s="649"/>
      <c r="T955" s="649"/>
      <c r="U955" s="649"/>
      <c r="V955" s="649"/>
      <c r="W955" s="649"/>
      <c r="X955" s="649"/>
      <c r="Y955" s="649"/>
      <c r="Z955" s="649"/>
    </row>
    <row r="956" spans="1:26" ht="14.25" customHeight="1" x14ac:dyDescent="0.2">
      <c r="A956" s="648"/>
      <c r="B956" s="649"/>
      <c r="C956" s="649"/>
      <c r="D956" s="649"/>
      <c r="E956" s="649"/>
      <c r="F956" s="649"/>
      <c r="G956" s="649"/>
      <c r="H956" s="649"/>
      <c r="I956" s="649"/>
      <c r="J956" s="649"/>
      <c r="K956" s="649"/>
      <c r="L956" s="649"/>
      <c r="M956" s="649"/>
      <c r="N956" s="649"/>
      <c r="O956" s="649"/>
      <c r="P956" s="649"/>
      <c r="Q956" s="649"/>
      <c r="R956" s="649"/>
      <c r="S956" s="649"/>
      <c r="T956" s="649"/>
      <c r="U956" s="649"/>
      <c r="V956" s="649"/>
      <c r="W956" s="649"/>
      <c r="X956" s="649"/>
      <c r="Y956" s="649"/>
      <c r="Z956" s="649"/>
    </row>
    <row r="957" spans="1:26" ht="14.25" customHeight="1" x14ac:dyDescent="0.2">
      <c r="A957" s="648"/>
      <c r="B957" s="649"/>
      <c r="C957" s="649"/>
      <c r="D957" s="649"/>
      <c r="E957" s="649"/>
      <c r="F957" s="649"/>
      <c r="G957" s="649"/>
      <c r="H957" s="649"/>
      <c r="I957" s="649"/>
      <c r="J957" s="649"/>
      <c r="K957" s="649"/>
      <c r="L957" s="649"/>
      <c r="M957" s="649"/>
      <c r="N957" s="649"/>
      <c r="O957" s="649"/>
      <c r="P957" s="649"/>
      <c r="Q957" s="649"/>
      <c r="R957" s="649"/>
      <c r="S957" s="649"/>
      <c r="T957" s="649"/>
      <c r="U957" s="649"/>
      <c r="V957" s="649"/>
      <c r="W957" s="649"/>
      <c r="X957" s="649"/>
      <c r="Y957" s="649"/>
      <c r="Z957" s="649"/>
    </row>
    <row r="958" spans="1:26" ht="14.25" customHeight="1" x14ac:dyDescent="0.2">
      <c r="A958" s="648"/>
      <c r="B958" s="649"/>
      <c r="C958" s="649"/>
      <c r="D958" s="649"/>
      <c r="E958" s="649"/>
      <c r="F958" s="649"/>
      <c r="G958" s="649"/>
      <c r="H958" s="649"/>
      <c r="I958" s="649"/>
      <c r="J958" s="649"/>
      <c r="K958" s="649"/>
      <c r="L958" s="649"/>
      <c r="M958" s="649"/>
      <c r="N958" s="649"/>
      <c r="O958" s="649"/>
      <c r="P958" s="649"/>
      <c r="Q958" s="649"/>
      <c r="R958" s="649"/>
      <c r="S958" s="649"/>
      <c r="T958" s="649"/>
      <c r="U958" s="649"/>
      <c r="V958" s="649"/>
      <c r="W958" s="649"/>
      <c r="X958" s="649"/>
      <c r="Y958" s="649"/>
      <c r="Z958" s="649"/>
    </row>
    <row r="959" spans="1:26" ht="14.25" customHeight="1" x14ac:dyDescent="0.2">
      <c r="A959" s="648"/>
      <c r="B959" s="649"/>
      <c r="C959" s="649"/>
      <c r="D959" s="649"/>
      <c r="E959" s="649"/>
      <c r="F959" s="649"/>
      <c r="G959" s="649"/>
      <c r="H959" s="649"/>
      <c r="I959" s="649"/>
      <c r="J959" s="649"/>
      <c r="K959" s="649"/>
      <c r="L959" s="649"/>
      <c r="M959" s="649"/>
      <c r="N959" s="649"/>
      <c r="O959" s="649"/>
      <c r="P959" s="649"/>
      <c r="Q959" s="649"/>
      <c r="R959" s="649"/>
      <c r="S959" s="649"/>
      <c r="T959" s="649"/>
      <c r="U959" s="649"/>
      <c r="V959" s="649"/>
      <c r="W959" s="649"/>
      <c r="X959" s="649"/>
      <c r="Y959" s="649"/>
      <c r="Z959" s="649"/>
    </row>
    <row r="960" spans="1:26" ht="14.25" customHeight="1" x14ac:dyDescent="0.2">
      <c r="A960" s="648"/>
      <c r="B960" s="649"/>
      <c r="C960" s="649"/>
      <c r="D960" s="649"/>
      <c r="E960" s="649"/>
      <c r="F960" s="649"/>
      <c r="G960" s="649"/>
      <c r="H960" s="649"/>
      <c r="I960" s="649"/>
      <c r="J960" s="649"/>
      <c r="K960" s="649"/>
      <c r="L960" s="649"/>
      <c r="M960" s="649"/>
      <c r="N960" s="649"/>
      <c r="O960" s="649"/>
      <c r="P960" s="649"/>
      <c r="Q960" s="649"/>
      <c r="R960" s="649"/>
      <c r="S960" s="649"/>
      <c r="T960" s="649"/>
      <c r="U960" s="649"/>
      <c r="V960" s="649"/>
      <c r="W960" s="649"/>
      <c r="X960" s="649"/>
      <c r="Y960" s="649"/>
      <c r="Z960" s="649"/>
    </row>
    <row r="961" spans="1:26" ht="14.25" customHeight="1" x14ac:dyDescent="0.2">
      <c r="A961" s="648"/>
      <c r="B961" s="649"/>
      <c r="C961" s="649"/>
      <c r="D961" s="649"/>
      <c r="E961" s="649"/>
      <c r="F961" s="649"/>
      <c r="G961" s="649"/>
      <c r="H961" s="649"/>
      <c r="I961" s="649"/>
      <c r="J961" s="649"/>
      <c r="K961" s="649"/>
      <c r="L961" s="649"/>
      <c r="M961" s="649"/>
      <c r="N961" s="649"/>
      <c r="O961" s="649"/>
      <c r="P961" s="649"/>
      <c r="Q961" s="649"/>
      <c r="R961" s="649"/>
      <c r="S961" s="649"/>
      <c r="T961" s="649"/>
      <c r="U961" s="649"/>
      <c r="V961" s="649"/>
      <c r="W961" s="649"/>
      <c r="X961" s="649"/>
      <c r="Y961" s="649"/>
      <c r="Z961" s="649"/>
    </row>
    <row r="962" spans="1:26" ht="14.25" customHeight="1" x14ac:dyDescent="0.2">
      <c r="A962" s="648"/>
      <c r="B962" s="649"/>
      <c r="C962" s="649"/>
      <c r="D962" s="649"/>
      <c r="E962" s="649"/>
      <c r="F962" s="649"/>
      <c r="G962" s="649"/>
      <c r="H962" s="649"/>
      <c r="I962" s="649"/>
      <c r="J962" s="649"/>
      <c r="K962" s="649"/>
      <c r="L962" s="649"/>
      <c r="M962" s="649"/>
      <c r="N962" s="649"/>
      <c r="O962" s="649"/>
      <c r="P962" s="649"/>
      <c r="Q962" s="649"/>
      <c r="R962" s="649"/>
      <c r="S962" s="649"/>
      <c r="T962" s="649"/>
      <c r="U962" s="649"/>
      <c r="V962" s="649"/>
      <c r="W962" s="649"/>
      <c r="X962" s="649"/>
      <c r="Y962" s="649"/>
      <c r="Z962" s="649"/>
    </row>
    <row r="963" spans="1:26" ht="14.25" customHeight="1" x14ac:dyDescent="0.2">
      <c r="A963" s="648"/>
      <c r="B963" s="649"/>
      <c r="C963" s="649"/>
      <c r="D963" s="649"/>
      <c r="E963" s="649"/>
      <c r="F963" s="649"/>
      <c r="G963" s="649"/>
      <c r="H963" s="649"/>
      <c r="I963" s="649"/>
      <c r="J963" s="649"/>
      <c r="K963" s="649"/>
      <c r="L963" s="649"/>
      <c r="M963" s="649"/>
      <c r="N963" s="649"/>
      <c r="O963" s="649"/>
      <c r="P963" s="649"/>
      <c r="Q963" s="649"/>
      <c r="R963" s="649"/>
      <c r="S963" s="649"/>
      <c r="T963" s="649"/>
      <c r="U963" s="649"/>
      <c r="V963" s="649"/>
      <c r="W963" s="649"/>
      <c r="X963" s="649"/>
      <c r="Y963" s="649"/>
      <c r="Z963" s="649"/>
    </row>
    <row r="964" spans="1:26" ht="14.25" customHeight="1" x14ac:dyDescent="0.2">
      <c r="A964" s="648"/>
      <c r="B964" s="649"/>
      <c r="C964" s="649"/>
      <c r="D964" s="649"/>
      <c r="E964" s="649"/>
      <c r="F964" s="649"/>
      <c r="G964" s="649"/>
      <c r="H964" s="649"/>
      <c r="I964" s="649"/>
      <c r="J964" s="649"/>
      <c r="K964" s="649"/>
      <c r="L964" s="649"/>
      <c r="M964" s="649"/>
      <c r="N964" s="649"/>
      <c r="O964" s="649"/>
      <c r="P964" s="649"/>
      <c r="Q964" s="649"/>
      <c r="R964" s="649"/>
      <c r="S964" s="649"/>
      <c r="T964" s="649"/>
      <c r="U964" s="649"/>
      <c r="V964" s="649"/>
      <c r="W964" s="649"/>
      <c r="X964" s="649"/>
      <c r="Y964" s="649"/>
      <c r="Z964" s="649"/>
    </row>
    <row r="965" spans="1:26" ht="14.25" customHeight="1" x14ac:dyDescent="0.2">
      <c r="A965" s="648"/>
      <c r="B965" s="649"/>
      <c r="C965" s="649"/>
      <c r="D965" s="649"/>
      <c r="E965" s="649"/>
      <c r="F965" s="649"/>
      <c r="G965" s="649"/>
      <c r="H965" s="649"/>
      <c r="I965" s="649"/>
      <c r="J965" s="649"/>
      <c r="K965" s="649"/>
      <c r="L965" s="649"/>
      <c r="M965" s="649"/>
      <c r="N965" s="649"/>
      <c r="O965" s="649"/>
      <c r="P965" s="649"/>
      <c r="Q965" s="649"/>
      <c r="R965" s="649"/>
      <c r="S965" s="649"/>
      <c r="T965" s="649"/>
      <c r="U965" s="649"/>
      <c r="V965" s="649"/>
      <c r="W965" s="649"/>
      <c r="X965" s="649"/>
      <c r="Y965" s="649"/>
      <c r="Z965" s="649"/>
    </row>
    <row r="966" spans="1:26" ht="14.25" customHeight="1" x14ac:dyDescent="0.2">
      <c r="A966" s="648"/>
      <c r="B966" s="649"/>
      <c r="C966" s="649"/>
      <c r="D966" s="649"/>
      <c r="E966" s="649"/>
      <c r="F966" s="649"/>
      <c r="G966" s="649"/>
      <c r="H966" s="649"/>
      <c r="I966" s="649"/>
      <c r="J966" s="649"/>
      <c r="K966" s="649"/>
      <c r="L966" s="649"/>
      <c r="M966" s="649"/>
      <c r="N966" s="649"/>
      <c r="O966" s="649"/>
      <c r="P966" s="649"/>
      <c r="Q966" s="649"/>
      <c r="R966" s="649"/>
      <c r="S966" s="649"/>
      <c r="T966" s="649"/>
      <c r="U966" s="649"/>
      <c r="V966" s="649"/>
      <c r="W966" s="649"/>
      <c r="X966" s="649"/>
      <c r="Y966" s="649"/>
      <c r="Z966" s="649"/>
    </row>
    <row r="967" spans="1:26" ht="14.25" customHeight="1" x14ac:dyDescent="0.2">
      <c r="A967" s="648"/>
      <c r="B967" s="649"/>
      <c r="C967" s="649"/>
      <c r="D967" s="649"/>
      <c r="E967" s="649"/>
      <c r="F967" s="649"/>
      <c r="G967" s="649"/>
      <c r="H967" s="649"/>
      <c r="I967" s="649"/>
      <c r="J967" s="649"/>
      <c r="K967" s="649"/>
      <c r="L967" s="649"/>
      <c r="M967" s="649"/>
      <c r="N967" s="649"/>
      <c r="O967" s="649"/>
      <c r="P967" s="649"/>
      <c r="Q967" s="649"/>
      <c r="R967" s="649"/>
      <c r="S967" s="649"/>
      <c r="T967" s="649"/>
      <c r="U967" s="649"/>
      <c r="V967" s="649"/>
      <c r="W967" s="649"/>
      <c r="X967" s="649"/>
      <c r="Y967" s="649"/>
      <c r="Z967" s="649"/>
    </row>
    <row r="968" spans="1:26" ht="14.25" customHeight="1" x14ac:dyDescent="0.2">
      <c r="A968" s="648"/>
      <c r="B968" s="649"/>
      <c r="C968" s="649"/>
      <c r="D968" s="649"/>
      <c r="E968" s="649"/>
      <c r="F968" s="649"/>
      <c r="G968" s="649"/>
      <c r="H968" s="649"/>
      <c r="I968" s="649"/>
      <c r="J968" s="649"/>
      <c r="K968" s="649"/>
      <c r="L968" s="649"/>
      <c r="M968" s="649"/>
      <c r="N968" s="649"/>
      <c r="O968" s="649"/>
      <c r="P968" s="649"/>
      <c r="Q968" s="649"/>
      <c r="R968" s="649"/>
      <c r="S968" s="649"/>
      <c r="T968" s="649"/>
      <c r="U968" s="649"/>
      <c r="V968" s="649"/>
      <c r="W968" s="649"/>
      <c r="X968" s="649"/>
      <c r="Y968" s="649"/>
      <c r="Z968" s="649"/>
    </row>
    <row r="969" spans="1:26" ht="14.25" customHeight="1" x14ac:dyDescent="0.2">
      <c r="A969" s="648"/>
      <c r="B969" s="649"/>
      <c r="C969" s="649"/>
      <c r="D969" s="649"/>
      <c r="E969" s="649"/>
      <c r="F969" s="649"/>
      <c r="G969" s="649"/>
      <c r="H969" s="649"/>
      <c r="I969" s="649"/>
      <c r="J969" s="649"/>
      <c r="K969" s="649"/>
      <c r="L969" s="649"/>
      <c r="M969" s="649"/>
      <c r="N969" s="649"/>
      <c r="O969" s="649"/>
      <c r="P969" s="649"/>
      <c r="Q969" s="649"/>
      <c r="R969" s="649"/>
      <c r="S969" s="649"/>
      <c r="T969" s="649"/>
      <c r="U969" s="649"/>
      <c r="V969" s="649"/>
      <c r="W969" s="649"/>
      <c r="X969" s="649"/>
      <c r="Y969" s="649"/>
      <c r="Z969" s="649"/>
    </row>
    <row r="970" spans="1:26" ht="14.25" customHeight="1" x14ac:dyDescent="0.2">
      <c r="A970" s="648"/>
      <c r="B970" s="649"/>
      <c r="C970" s="649"/>
      <c r="D970" s="649"/>
      <c r="E970" s="649"/>
      <c r="F970" s="649"/>
      <c r="G970" s="649"/>
      <c r="H970" s="649"/>
      <c r="I970" s="649"/>
      <c r="J970" s="649"/>
      <c r="K970" s="649"/>
      <c r="L970" s="649"/>
      <c r="M970" s="649"/>
      <c r="N970" s="649"/>
      <c r="O970" s="649"/>
      <c r="P970" s="649"/>
      <c r="Q970" s="649"/>
      <c r="R970" s="649"/>
      <c r="S970" s="649"/>
      <c r="T970" s="649"/>
      <c r="U970" s="649"/>
      <c r="V970" s="649"/>
      <c r="W970" s="649"/>
      <c r="X970" s="649"/>
      <c r="Y970" s="649"/>
      <c r="Z970" s="649"/>
    </row>
    <row r="971" spans="1:26" ht="14.25" customHeight="1" x14ac:dyDescent="0.2">
      <c r="A971" s="648"/>
      <c r="B971" s="649"/>
      <c r="C971" s="649"/>
      <c r="D971" s="649"/>
      <c r="E971" s="649"/>
      <c r="F971" s="649"/>
      <c r="G971" s="649"/>
      <c r="H971" s="649"/>
      <c r="I971" s="649"/>
      <c r="J971" s="649"/>
      <c r="K971" s="649"/>
      <c r="L971" s="649"/>
      <c r="M971" s="649"/>
      <c r="N971" s="649"/>
      <c r="O971" s="649"/>
      <c r="P971" s="649"/>
      <c r="Q971" s="649"/>
      <c r="R971" s="649"/>
      <c r="S971" s="649"/>
      <c r="T971" s="649"/>
      <c r="U971" s="649"/>
      <c r="V971" s="649"/>
      <c r="W971" s="649"/>
      <c r="X971" s="649"/>
      <c r="Y971" s="649"/>
      <c r="Z971" s="649"/>
    </row>
    <row r="972" spans="1:26" ht="14.25" customHeight="1" x14ac:dyDescent="0.2">
      <c r="A972" s="648"/>
      <c r="B972" s="649"/>
      <c r="C972" s="649"/>
      <c r="D972" s="649"/>
      <c r="E972" s="649"/>
      <c r="F972" s="649"/>
      <c r="G972" s="649"/>
      <c r="H972" s="649"/>
      <c r="I972" s="649"/>
      <c r="J972" s="649"/>
      <c r="K972" s="649"/>
      <c r="L972" s="649"/>
      <c r="M972" s="649"/>
      <c r="N972" s="649"/>
      <c r="O972" s="649"/>
      <c r="P972" s="649"/>
      <c r="Q972" s="649"/>
      <c r="R972" s="649"/>
      <c r="S972" s="649"/>
      <c r="T972" s="649"/>
      <c r="U972" s="649"/>
      <c r="V972" s="649"/>
      <c r="W972" s="649"/>
      <c r="X972" s="649"/>
      <c r="Y972" s="649"/>
      <c r="Z972" s="649"/>
    </row>
    <row r="973" spans="1:26" ht="14.25" customHeight="1" x14ac:dyDescent="0.2">
      <c r="A973" s="648"/>
      <c r="B973" s="649"/>
      <c r="C973" s="649"/>
      <c r="D973" s="649"/>
      <c r="E973" s="649"/>
      <c r="F973" s="649"/>
      <c r="G973" s="649"/>
      <c r="H973" s="649"/>
      <c r="I973" s="649"/>
      <c r="J973" s="649"/>
      <c r="K973" s="649"/>
      <c r="L973" s="649"/>
      <c r="M973" s="649"/>
      <c r="N973" s="649"/>
      <c r="O973" s="649"/>
      <c r="P973" s="649"/>
      <c r="Q973" s="649"/>
      <c r="R973" s="649"/>
      <c r="S973" s="649"/>
      <c r="T973" s="649"/>
      <c r="U973" s="649"/>
      <c r="V973" s="649"/>
      <c r="W973" s="649"/>
      <c r="X973" s="649"/>
      <c r="Y973" s="649"/>
      <c r="Z973" s="649"/>
    </row>
    <row r="974" spans="1:26" ht="14.25" customHeight="1" x14ac:dyDescent="0.2">
      <c r="A974" s="648"/>
      <c r="B974" s="649"/>
      <c r="C974" s="649"/>
      <c r="D974" s="649"/>
      <c r="E974" s="649"/>
      <c r="F974" s="649"/>
      <c r="G974" s="649"/>
      <c r="H974" s="649"/>
      <c r="I974" s="649"/>
      <c r="J974" s="649"/>
      <c r="K974" s="649"/>
      <c r="L974" s="649"/>
      <c r="M974" s="649"/>
      <c r="N974" s="649"/>
      <c r="O974" s="649"/>
      <c r="P974" s="649"/>
      <c r="Q974" s="649"/>
      <c r="R974" s="649"/>
      <c r="S974" s="649"/>
      <c r="T974" s="649"/>
      <c r="U974" s="649"/>
      <c r="V974" s="649"/>
      <c r="W974" s="649"/>
      <c r="X974" s="649"/>
      <c r="Y974" s="649"/>
      <c r="Z974" s="649"/>
    </row>
    <row r="975" spans="1:26" ht="14.25" customHeight="1" x14ac:dyDescent="0.2">
      <c r="A975" s="648"/>
      <c r="B975" s="649"/>
      <c r="C975" s="649"/>
      <c r="D975" s="649"/>
      <c r="E975" s="649"/>
      <c r="F975" s="649"/>
      <c r="G975" s="649"/>
      <c r="H975" s="649"/>
      <c r="I975" s="649"/>
      <c r="J975" s="649"/>
      <c r="K975" s="649"/>
      <c r="L975" s="649"/>
      <c r="M975" s="649"/>
      <c r="N975" s="649"/>
      <c r="O975" s="649"/>
      <c r="P975" s="649"/>
      <c r="Q975" s="649"/>
      <c r="R975" s="649"/>
      <c r="S975" s="649"/>
      <c r="T975" s="649"/>
      <c r="U975" s="649"/>
      <c r="V975" s="649"/>
      <c r="W975" s="649"/>
      <c r="X975" s="649"/>
      <c r="Y975" s="649"/>
      <c r="Z975" s="649"/>
    </row>
    <row r="976" spans="1:26" ht="14.25" customHeight="1" x14ac:dyDescent="0.2">
      <c r="A976" s="648"/>
      <c r="B976" s="649"/>
      <c r="C976" s="649"/>
      <c r="D976" s="649"/>
      <c r="E976" s="649"/>
      <c r="F976" s="649"/>
      <c r="G976" s="649"/>
      <c r="H976" s="649"/>
      <c r="I976" s="649"/>
      <c r="J976" s="649"/>
      <c r="K976" s="649"/>
      <c r="L976" s="649"/>
      <c r="M976" s="649"/>
      <c r="N976" s="649"/>
      <c r="O976" s="649"/>
      <c r="P976" s="649"/>
      <c r="Q976" s="649"/>
      <c r="R976" s="649"/>
      <c r="S976" s="649"/>
      <c r="T976" s="649"/>
      <c r="U976" s="649"/>
      <c r="V976" s="649"/>
      <c r="W976" s="649"/>
      <c r="X976" s="649"/>
      <c r="Y976" s="649"/>
      <c r="Z976" s="649"/>
    </row>
    <row r="977" spans="1:26" ht="14.25" customHeight="1" x14ac:dyDescent="0.2">
      <c r="A977" s="648"/>
      <c r="B977" s="649"/>
      <c r="C977" s="649"/>
      <c r="D977" s="649"/>
      <c r="E977" s="649"/>
      <c r="F977" s="649"/>
      <c r="G977" s="649"/>
      <c r="H977" s="649"/>
      <c r="I977" s="649"/>
      <c r="J977" s="649"/>
      <c r="K977" s="649"/>
      <c r="L977" s="649"/>
      <c r="M977" s="649"/>
      <c r="N977" s="649"/>
      <c r="O977" s="649"/>
      <c r="P977" s="649"/>
      <c r="Q977" s="649"/>
      <c r="R977" s="649"/>
      <c r="S977" s="649"/>
      <c r="T977" s="649"/>
      <c r="U977" s="649"/>
      <c r="V977" s="649"/>
      <c r="W977" s="649"/>
      <c r="X977" s="649"/>
      <c r="Y977" s="649"/>
      <c r="Z977" s="649"/>
    </row>
    <row r="978" spans="1:26" ht="14.25" customHeight="1" x14ac:dyDescent="0.2">
      <c r="A978" s="648"/>
      <c r="B978" s="649"/>
      <c r="C978" s="649"/>
      <c r="D978" s="649"/>
      <c r="E978" s="649"/>
      <c r="F978" s="649"/>
      <c r="G978" s="649"/>
      <c r="H978" s="649"/>
      <c r="I978" s="649"/>
      <c r="J978" s="649"/>
      <c r="K978" s="649"/>
      <c r="L978" s="649"/>
      <c r="M978" s="649"/>
      <c r="N978" s="649"/>
      <c r="O978" s="649"/>
      <c r="P978" s="649"/>
      <c r="Q978" s="649"/>
      <c r="R978" s="649"/>
      <c r="S978" s="649"/>
      <c r="T978" s="649"/>
      <c r="U978" s="649"/>
      <c r="V978" s="649"/>
      <c r="W978" s="649"/>
      <c r="X978" s="649"/>
      <c r="Y978" s="649"/>
      <c r="Z978" s="649"/>
    </row>
    <row r="979" spans="1:26" ht="14.25" customHeight="1" x14ac:dyDescent="0.2">
      <c r="A979" s="648"/>
      <c r="B979" s="649"/>
      <c r="C979" s="649"/>
      <c r="D979" s="649"/>
      <c r="E979" s="649"/>
      <c r="F979" s="649"/>
      <c r="G979" s="649"/>
      <c r="H979" s="649"/>
      <c r="I979" s="649"/>
      <c r="J979" s="649"/>
      <c r="K979" s="649"/>
      <c r="L979" s="649"/>
      <c r="M979" s="649"/>
      <c r="N979" s="649"/>
      <c r="O979" s="649"/>
      <c r="P979" s="649"/>
      <c r="Q979" s="649"/>
      <c r="R979" s="649"/>
      <c r="S979" s="649"/>
      <c r="T979" s="649"/>
      <c r="U979" s="649"/>
      <c r="V979" s="649"/>
      <c r="W979" s="649"/>
      <c r="X979" s="649"/>
      <c r="Y979" s="649"/>
      <c r="Z979" s="649"/>
    </row>
    <row r="980" spans="1:26" ht="14.25" customHeight="1" x14ac:dyDescent="0.2">
      <c r="A980" s="648"/>
      <c r="B980" s="649"/>
      <c r="C980" s="649"/>
      <c r="D980" s="649"/>
      <c r="E980" s="649"/>
      <c r="F980" s="649"/>
      <c r="G980" s="649"/>
      <c r="H980" s="649"/>
      <c r="I980" s="649"/>
      <c r="J980" s="649"/>
      <c r="K980" s="649"/>
      <c r="L980" s="649"/>
      <c r="M980" s="649"/>
      <c r="N980" s="649"/>
      <c r="O980" s="649"/>
      <c r="P980" s="649"/>
      <c r="Q980" s="649"/>
      <c r="R980" s="649"/>
      <c r="S980" s="649"/>
      <c r="T980" s="649"/>
      <c r="U980" s="649"/>
      <c r="V980" s="649"/>
      <c r="W980" s="649"/>
      <c r="X980" s="649"/>
      <c r="Y980" s="649"/>
      <c r="Z980" s="649"/>
    </row>
    <row r="981" spans="1:26" ht="14.25" customHeight="1" x14ac:dyDescent="0.2">
      <c r="A981" s="648"/>
      <c r="B981" s="649"/>
      <c r="C981" s="649"/>
      <c r="D981" s="649"/>
      <c r="E981" s="649"/>
      <c r="F981" s="649"/>
      <c r="G981" s="649"/>
      <c r="H981" s="649"/>
      <c r="I981" s="649"/>
      <c r="J981" s="649"/>
      <c r="K981" s="649"/>
      <c r="L981" s="649"/>
      <c r="M981" s="649"/>
      <c r="N981" s="649"/>
      <c r="O981" s="649"/>
      <c r="P981" s="649"/>
      <c r="Q981" s="649"/>
      <c r="R981" s="649"/>
      <c r="S981" s="649"/>
      <c r="T981" s="649"/>
      <c r="U981" s="649"/>
      <c r="V981" s="649"/>
      <c r="W981" s="649"/>
      <c r="X981" s="649"/>
      <c r="Y981" s="649"/>
      <c r="Z981" s="649"/>
    </row>
    <row r="982" spans="1:26" ht="14.25" customHeight="1" x14ac:dyDescent="0.2">
      <c r="A982" s="648"/>
      <c r="B982" s="649"/>
      <c r="C982" s="649"/>
      <c r="D982" s="649"/>
      <c r="E982" s="649"/>
      <c r="F982" s="649"/>
      <c r="G982" s="649"/>
      <c r="H982" s="649"/>
      <c r="I982" s="649"/>
      <c r="J982" s="649"/>
      <c r="K982" s="649"/>
      <c r="L982" s="649"/>
      <c r="M982" s="649"/>
      <c r="N982" s="649"/>
      <c r="O982" s="649"/>
      <c r="P982" s="649"/>
      <c r="Q982" s="649"/>
      <c r="R982" s="649"/>
      <c r="S982" s="649"/>
      <c r="T982" s="649"/>
      <c r="U982" s="649"/>
      <c r="V982" s="649"/>
      <c r="W982" s="649"/>
      <c r="X982" s="649"/>
      <c r="Y982" s="649"/>
      <c r="Z982" s="649"/>
    </row>
    <row r="983" spans="1:26" ht="14.25" customHeight="1" x14ac:dyDescent="0.2">
      <c r="A983" s="648"/>
      <c r="B983" s="649"/>
      <c r="C983" s="649"/>
      <c r="D983" s="649"/>
      <c r="E983" s="649"/>
      <c r="F983" s="649"/>
      <c r="G983" s="649"/>
      <c r="H983" s="649"/>
      <c r="I983" s="649"/>
      <c r="J983" s="649"/>
      <c r="K983" s="649"/>
      <c r="L983" s="649"/>
      <c r="M983" s="649"/>
      <c r="N983" s="649"/>
      <c r="O983" s="649"/>
      <c r="P983" s="649"/>
      <c r="Q983" s="649"/>
      <c r="R983" s="649"/>
      <c r="S983" s="649"/>
      <c r="T983" s="649"/>
      <c r="U983" s="649"/>
      <c r="V983" s="649"/>
      <c r="W983" s="649"/>
      <c r="X983" s="649"/>
      <c r="Y983" s="649"/>
      <c r="Z983" s="649"/>
    </row>
    <row r="984" spans="1:26" ht="14.25" customHeight="1" x14ac:dyDescent="0.2">
      <c r="A984" s="648"/>
      <c r="B984" s="649"/>
      <c r="C984" s="649"/>
      <c r="D984" s="649"/>
      <c r="E984" s="649"/>
      <c r="F984" s="649"/>
      <c r="G984" s="649"/>
      <c r="H984" s="649"/>
      <c r="I984" s="649"/>
      <c r="J984" s="649"/>
      <c r="K984" s="649"/>
      <c r="L984" s="649"/>
      <c r="M984" s="649"/>
      <c r="N984" s="649"/>
      <c r="O984" s="649"/>
      <c r="P984" s="649"/>
      <c r="Q984" s="649"/>
      <c r="R984" s="649"/>
      <c r="S984" s="649"/>
      <c r="T984" s="649"/>
      <c r="U984" s="649"/>
      <c r="V984" s="649"/>
      <c r="W984" s="649"/>
      <c r="X984" s="649"/>
      <c r="Y984" s="649"/>
      <c r="Z984" s="649"/>
    </row>
    <row r="985" spans="1:26" ht="14.25" customHeight="1" x14ac:dyDescent="0.2">
      <c r="A985" s="648"/>
      <c r="B985" s="649"/>
      <c r="C985" s="649"/>
      <c r="D985" s="649"/>
      <c r="E985" s="649"/>
      <c r="F985" s="649"/>
      <c r="G985" s="649"/>
      <c r="H985" s="649"/>
      <c r="I985" s="649"/>
      <c r="J985" s="649"/>
      <c r="K985" s="649"/>
      <c r="L985" s="649"/>
      <c r="M985" s="649"/>
      <c r="N985" s="649"/>
      <c r="O985" s="649"/>
      <c r="P985" s="649"/>
      <c r="Q985" s="649"/>
      <c r="R985" s="649"/>
      <c r="S985" s="649"/>
      <c r="T985" s="649"/>
      <c r="U985" s="649"/>
      <c r="V985" s="649"/>
      <c r="W985" s="649"/>
      <c r="X985" s="649"/>
      <c r="Y985" s="649"/>
      <c r="Z985" s="649"/>
    </row>
    <row r="986" spans="1:26" ht="14.25" customHeight="1" x14ac:dyDescent="0.2">
      <c r="A986" s="648"/>
      <c r="B986" s="649"/>
      <c r="C986" s="649"/>
      <c r="D986" s="649"/>
      <c r="E986" s="649"/>
      <c r="F986" s="649"/>
      <c r="G986" s="649"/>
      <c r="H986" s="649"/>
      <c r="I986" s="649"/>
      <c r="J986" s="649"/>
      <c r="K986" s="649"/>
      <c r="L986" s="649"/>
      <c r="M986" s="649"/>
      <c r="N986" s="649"/>
      <c r="O986" s="649"/>
      <c r="P986" s="649"/>
      <c r="Q986" s="649"/>
      <c r="R986" s="649"/>
      <c r="S986" s="649"/>
      <c r="T986" s="649"/>
      <c r="U986" s="649"/>
      <c r="V986" s="649"/>
      <c r="W986" s="649"/>
      <c r="X986" s="649"/>
      <c r="Y986" s="649"/>
      <c r="Z986" s="649"/>
    </row>
    <row r="987" spans="1:26" ht="14.25" customHeight="1" x14ac:dyDescent="0.2">
      <c r="A987" s="648"/>
      <c r="B987" s="649"/>
      <c r="C987" s="649"/>
      <c r="D987" s="649"/>
      <c r="E987" s="649"/>
      <c r="F987" s="649"/>
      <c r="G987" s="649"/>
      <c r="H987" s="649"/>
      <c r="I987" s="649"/>
      <c r="J987" s="649"/>
      <c r="K987" s="649"/>
      <c r="L987" s="649"/>
      <c r="M987" s="649"/>
      <c r="N987" s="649"/>
      <c r="O987" s="649"/>
      <c r="P987" s="649"/>
      <c r="Q987" s="649"/>
      <c r="R987" s="649"/>
      <c r="S987" s="649"/>
      <c r="T987" s="649"/>
      <c r="U987" s="649"/>
      <c r="V987" s="649"/>
      <c r="W987" s="649"/>
      <c r="X987" s="649"/>
      <c r="Y987" s="649"/>
      <c r="Z987" s="649"/>
    </row>
    <row r="988" spans="1:26" ht="14.25" customHeight="1" x14ac:dyDescent="0.2">
      <c r="A988" s="648"/>
      <c r="B988" s="649"/>
      <c r="C988" s="649"/>
      <c r="D988" s="649"/>
      <c r="E988" s="649"/>
      <c r="F988" s="649"/>
      <c r="G988" s="649"/>
      <c r="H988" s="649"/>
      <c r="I988" s="649"/>
      <c r="J988" s="649"/>
      <c r="K988" s="649"/>
      <c r="L988" s="649"/>
      <c r="M988" s="649"/>
      <c r="N988" s="649"/>
      <c r="O988" s="649"/>
      <c r="P988" s="649"/>
      <c r="Q988" s="649"/>
      <c r="R988" s="649"/>
      <c r="S988" s="649"/>
      <c r="T988" s="649"/>
      <c r="U988" s="649"/>
      <c r="V988" s="649"/>
      <c r="W988" s="649"/>
      <c r="X988" s="649"/>
      <c r="Y988" s="649"/>
      <c r="Z988" s="649"/>
    </row>
    <row r="989" spans="1:26" ht="14.25" customHeight="1" x14ac:dyDescent="0.2">
      <c r="A989" s="648"/>
      <c r="B989" s="649"/>
      <c r="C989" s="649"/>
      <c r="D989" s="649"/>
      <c r="E989" s="649"/>
      <c r="F989" s="649"/>
      <c r="G989" s="649"/>
      <c r="H989" s="649"/>
      <c r="I989" s="649"/>
      <c r="J989" s="649"/>
      <c r="K989" s="649"/>
      <c r="L989" s="649"/>
      <c r="M989" s="649"/>
      <c r="N989" s="649"/>
      <c r="O989" s="649"/>
      <c r="P989" s="649"/>
      <c r="Q989" s="649"/>
      <c r="R989" s="649"/>
      <c r="S989" s="649"/>
      <c r="T989" s="649"/>
      <c r="U989" s="649"/>
      <c r="V989" s="649"/>
      <c r="W989" s="649"/>
      <c r="X989" s="649"/>
      <c r="Y989" s="649"/>
      <c r="Z989" s="649"/>
    </row>
    <row r="990" spans="1:26" ht="14.25" customHeight="1" x14ac:dyDescent="0.2">
      <c r="A990" s="648"/>
      <c r="B990" s="649"/>
      <c r="C990" s="649"/>
      <c r="D990" s="649"/>
      <c r="E990" s="649"/>
      <c r="F990" s="649"/>
      <c r="G990" s="649"/>
      <c r="H990" s="649"/>
      <c r="I990" s="649"/>
      <c r="J990" s="649"/>
      <c r="K990" s="649"/>
      <c r="L990" s="649"/>
      <c r="M990" s="649"/>
      <c r="N990" s="649"/>
      <c r="O990" s="649"/>
      <c r="P990" s="649"/>
      <c r="Q990" s="649"/>
      <c r="R990" s="649"/>
      <c r="S990" s="649"/>
      <c r="T990" s="649"/>
      <c r="U990" s="649"/>
      <c r="V990" s="649"/>
      <c r="W990" s="649"/>
      <c r="X990" s="649"/>
      <c r="Y990" s="649"/>
      <c r="Z990" s="649"/>
    </row>
    <row r="991" spans="1:26" ht="14.25" customHeight="1" x14ac:dyDescent="0.2">
      <c r="A991" s="648"/>
      <c r="B991" s="649"/>
      <c r="C991" s="649"/>
      <c r="D991" s="649"/>
      <c r="E991" s="649"/>
      <c r="F991" s="649"/>
      <c r="G991" s="649"/>
      <c r="H991" s="649"/>
      <c r="I991" s="649"/>
      <c r="J991" s="649"/>
      <c r="K991" s="649"/>
      <c r="L991" s="649"/>
      <c r="M991" s="649"/>
      <c r="N991" s="649"/>
      <c r="O991" s="649"/>
      <c r="P991" s="649"/>
      <c r="Q991" s="649"/>
      <c r="R991" s="649"/>
      <c r="S991" s="649"/>
      <c r="T991" s="649"/>
      <c r="U991" s="649"/>
      <c r="V991" s="649"/>
      <c r="W991" s="649"/>
      <c r="X991" s="649"/>
      <c r="Y991" s="649"/>
      <c r="Z991" s="649"/>
    </row>
    <row r="992" spans="1:26" ht="14.25" customHeight="1" x14ac:dyDescent="0.2">
      <c r="A992" s="648"/>
      <c r="B992" s="649"/>
      <c r="C992" s="649"/>
      <c r="D992" s="649"/>
      <c r="E992" s="649"/>
      <c r="F992" s="649"/>
      <c r="G992" s="649"/>
      <c r="H992" s="649"/>
      <c r="I992" s="649"/>
      <c r="J992" s="649"/>
      <c r="K992" s="649"/>
      <c r="L992" s="649"/>
      <c r="M992" s="649"/>
      <c r="N992" s="649"/>
      <c r="O992" s="649"/>
      <c r="P992" s="649"/>
      <c r="Q992" s="649"/>
      <c r="R992" s="649"/>
      <c r="S992" s="649"/>
      <c r="T992" s="649"/>
      <c r="U992" s="649"/>
      <c r="V992" s="649"/>
      <c r="W992" s="649"/>
      <c r="X992" s="649"/>
      <c r="Y992" s="649"/>
      <c r="Z992" s="649"/>
    </row>
    <row r="993" spans="1:26" ht="14.25" customHeight="1" x14ac:dyDescent="0.2">
      <c r="A993" s="648"/>
      <c r="B993" s="649"/>
      <c r="C993" s="649"/>
      <c r="D993" s="649"/>
      <c r="E993" s="649"/>
      <c r="F993" s="649"/>
      <c r="G993" s="649"/>
      <c r="H993" s="649"/>
      <c r="I993" s="649"/>
      <c r="J993" s="649"/>
      <c r="K993" s="649"/>
      <c r="L993" s="649"/>
      <c r="M993" s="649"/>
      <c r="N993" s="649"/>
      <c r="O993" s="649"/>
      <c r="P993" s="649"/>
      <c r="Q993" s="649"/>
      <c r="R993" s="649"/>
      <c r="S993" s="649"/>
      <c r="T993" s="649"/>
      <c r="U993" s="649"/>
      <c r="V993" s="649"/>
      <c r="W993" s="649"/>
      <c r="X993" s="649"/>
      <c r="Y993" s="649"/>
      <c r="Z993" s="649"/>
    </row>
    <row r="994" spans="1:26" ht="14.25" customHeight="1" x14ac:dyDescent="0.2">
      <c r="A994" s="648"/>
      <c r="B994" s="649"/>
      <c r="C994" s="649"/>
      <c r="D994" s="649"/>
      <c r="E994" s="649"/>
      <c r="F994" s="649"/>
      <c r="G994" s="649"/>
      <c r="H994" s="649"/>
      <c r="I994" s="649"/>
      <c r="J994" s="649"/>
      <c r="K994" s="649"/>
      <c r="L994" s="649"/>
      <c r="M994" s="649"/>
      <c r="N994" s="649"/>
      <c r="O994" s="649"/>
      <c r="P994" s="649"/>
      <c r="Q994" s="649"/>
      <c r="R994" s="649"/>
      <c r="S994" s="649"/>
      <c r="T994" s="649"/>
      <c r="U994" s="649"/>
      <c r="V994" s="649"/>
      <c r="W994" s="649"/>
      <c r="X994" s="649"/>
      <c r="Y994" s="649"/>
      <c r="Z994" s="649"/>
    </row>
    <row r="995" spans="1:26" ht="14.25" customHeight="1" x14ac:dyDescent="0.2">
      <c r="A995" s="648"/>
      <c r="B995" s="649"/>
      <c r="C995" s="649"/>
      <c r="D995" s="649"/>
      <c r="E995" s="649"/>
      <c r="F995" s="649"/>
      <c r="G995" s="649"/>
      <c r="H995" s="649"/>
      <c r="I995" s="649"/>
      <c r="J995" s="649"/>
      <c r="K995" s="649"/>
      <c r="L995" s="649"/>
      <c r="M995" s="649"/>
      <c r="N995" s="649"/>
      <c r="O995" s="649"/>
      <c r="P995" s="649"/>
      <c r="Q995" s="649"/>
      <c r="R995" s="649"/>
      <c r="S995" s="649"/>
      <c r="T995" s="649"/>
      <c r="U995" s="649"/>
      <c r="V995" s="649"/>
      <c r="W995" s="649"/>
      <c r="X995" s="649"/>
      <c r="Y995" s="649"/>
      <c r="Z995" s="649"/>
    </row>
    <row r="996" spans="1:26" ht="14.25" customHeight="1" x14ac:dyDescent="0.2">
      <c r="A996" s="648"/>
      <c r="B996" s="649"/>
      <c r="C996" s="649"/>
      <c r="D996" s="649"/>
      <c r="E996" s="649"/>
      <c r="F996" s="649"/>
      <c r="G996" s="649"/>
      <c r="H996" s="649"/>
      <c r="I996" s="649"/>
      <c r="J996" s="649"/>
      <c r="K996" s="649"/>
      <c r="L996" s="649"/>
      <c r="M996" s="649"/>
      <c r="N996" s="649"/>
      <c r="O996" s="649"/>
      <c r="P996" s="649"/>
      <c r="Q996" s="649"/>
      <c r="R996" s="649"/>
      <c r="S996" s="649"/>
      <c r="T996" s="649"/>
      <c r="U996" s="649"/>
      <c r="V996" s="649"/>
      <c r="W996" s="649"/>
      <c r="X996" s="649"/>
      <c r="Y996" s="649"/>
      <c r="Z996" s="649"/>
    </row>
    <row r="997" spans="1:26" ht="14.25" customHeight="1" x14ac:dyDescent="0.2">
      <c r="A997" s="648"/>
      <c r="B997" s="649"/>
      <c r="C997" s="649"/>
      <c r="D997" s="649"/>
      <c r="E997" s="649"/>
      <c r="F997" s="649"/>
      <c r="G997" s="649"/>
      <c r="H997" s="649"/>
      <c r="I997" s="649"/>
      <c r="J997" s="649"/>
      <c r="K997" s="649"/>
      <c r="L997" s="649"/>
      <c r="M997" s="649"/>
      <c r="N997" s="649"/>
      <c r="O997" s="649"/>
      <c r="P997" s="649"/>
      <c r="Q997" s="649"/>
      <c r="R997" s="649"/>
      <c r="S997" s="649"/>
      <c r="T997" s="649"/>
      <c r="U997" s="649"/>
      <c r="V997" s="649"/>
      <c r="W997" s="649"/>
      <c r="X997" s="649"/>
      <c r="Y997" s="649"/>
      <c r="Z997" s="649"/>
    </row>
    <row r="998" spans="1:26" ht="14.25" customHeight="1" x14ac:dyDescent="0.2">
      <c r="A998" s="648"/>
      <c r="B998" s="649"/>
      <c r="C998" s="649"/>
      <c r="D998" s="649"/>
      <c r="E998" s="649"/>
      <c r="F998" s="649"/>
      <c r="G998" s="649"/>
      <c r="H998" s="649"/>
      <c r="I998" s="649"/>
      <c r="J998" s="649"/>
      <c r="K998" s="649"/>
      <c r="L998" s="649"/>
      <c r="M998" s="649"/>
      <c r="N998" s="649"/>
      <c r="O998" s="649"/>
      <c r="P998" s="649"/>
      <c r="Q998" s="649"/>
      <c r="R998" s="649"/>
      <c r="S998" s="649"/>
      <c r="T998" s="649"/>
      <c r="U998" s="649"/>
      <c r="V998" s="649"/>
      <c r="W998" s="649"/>
      <c r="X998" s="649"/>
      <c r="Y998" s="649"/>
      <c r="Z998" s="649"/>
    </row>
    <row r="999" spans="1:26" ht="14.25" customHeight="1" x14ac:dyDescent="0.2">
      <c r="A999" s="648"/>
      <c r="B999" s="649"/>
      <c r="C999" s="649"/>
      <c r="D999" s="649"/>
      <c r="E999" s="649"/>
      <c r="F999" s="649"/>
      <c r="G999" s="649"/>
      <c r="H999" s="649"/>
      <c r="I999" s="649"/>
      <c r="J999" s="649"/>
      <c r="K999" s="649"/>
      <c r="L999" s="649"/>
      <c r="M999" s="649"/>
      <c r="N999" s="649"/>
      <c r="O999" s="649"/>
      <c r="P999" s="649"/>
      <c r="Q999" s="649"/>
      <c r="R999" s="649"/>
      <c r="S999" s="649"/>
      <c r="T999" s="649"/>
      <c r="U999" s="649"/>
      <c r="V999" s="649"/>
      <c r="W999" s="649"/>
      <c r="X999" s="649"/>
      <c r="Y999" s="649"/>
      <c r="Z999" s="649"/>
    </row>
    <row r="1000" spans="1:26" ht="14.25" customHeight="1" x14ac:dyDescent="0.2">
      <c r="A1000" s="648"/>
      <c r="B1000" s="649"/>
      <c r="C1000" s="649"/>
      <c r="D1000" s="649"/>
      <c r="E1000" s="649"/>
      <c r="F1000" s="649"/>
      <c r="G1000" s="649"/>
      <c r="H1000" s="649"/>
      <c r="I1000" s="649"/>
      <c r="J1000" s="649"/>
      <c r="K1000" s="649"/>
      <c r="L1000" s="649"/>
      <c r="M1000" s="649"/>
      <c r="N1000" s="649"/>
      <c r="O1000" s="649"/>
      <c r="P1000" s="649"/>
      <c r="Q1000" s="649"/>
      <c r="R1000" s="649"/>
      <c r="S1000" s="649"/>
      <c r="T1000" s="649"/>
      <c r="U1000" s="649"/>
      <c r="V1000" s="649"/>
      <c r="W1000" s="649"/>
      <c r="X1000" s="649"/>
      <c r="Y1000" s="649"/>
      <c r="Z1000" s="649"/>
    </row>
  </sheetData>
  <mergeCells count="7">
    <mergeCell ref="J2:J3"/>
    <mergeCell ref="A17:B17"/>
    <mergeCell ref="A2:A3"/>
    <mergeCell ref="B2:B3"/>
    <mergeCell ref="C2:C3"/>
    <mergeCell ref="D2:D3"/>
    <mergeCell ref="E2:I2"/>
  </mergeCells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&amp;CTöbbéves kihatással járó döntésekből származó kötelezettségek célok szerint, évenkénti bontásban         &amp;R 10. melléklet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27.5" customWidth="1"/>
    <col min="2" max="2" width="8.125" customWidth="1"/>
    <col min="3" max="10" width="7.75" customWidth="1"/>
    <col min="11" max="11" width="9.125" customWidth="1"/>
    <col min="12" max="12" width="7.75" customWidth="1"/>
    <col min="13" max="13" width="8.25" customWidth="1"/>
    <col min="14" max="14" width="8.125" customWidth="1"/>
    <col min="15" max="15" width="8.5" customWidth="1"/>
    <col min="16" max="26" width="8" customWidth="1"/>
  </cols>
  <sheetData>
    <row r="1" spans="1:26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696" t="s">
        <v>850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 x14ac:dyDescent="0.2">
      <c r="A2" s="697" t="s">
        <v>266</v>
      </c>
      <c r="B2" s="698" t="s">
        <v>851</v>
      </c>
      <c r="C2" s="697" t="s">
        <v>852</v>
      </c>
      <c r="D2" s="697" t="s">
        <v>853</v>
      </c>
      <c r="E2" s="697" t="s">
        <v>854</v>
      </c>
      <c r="F2" s="697" t="s">
        <v>855</v>
      </c>
      <c r="G2" s="697" t="s">
        <v>856</v>
      </c>
      <c r="H2" s="697" t="s">
        <v>857</v>
      </c>
      <c r="I2" s="697" t="s">
        <v>858</v>
      </c>
      <c r="J2" s="697" t="s">
        <v>859</v>
      </c>
      <c r="K2" s="697" t="s">
        <v>860</v>
      </c>
      <c r="L2" s="697" t="s">
        <v>861</v>
      </c>
      <c r="M2" s="697" t="s">
        <v>862</v>
      </c>
      <c r="N2" s="697" t="s">
        <v>863</v>
      </c>
      <c r="O2" s="699" t="s">
        <v>864</v>
      </c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 x14ac:dyDescent="0.2">
      <c r="A3" s="43" t="s">
        <v>865</v>
      </c>
      <c r="B3" s="43">
        <v>1281960</v>
      </c>
      <c r="C3" s="43">
        <f t="shared" ref="C3:O3" si="0">+B40</f>
        <v>1281959.94</v>
      </c>
      <c r="D3" s="43">
        <f t="shared" si="0"/>
        <v>1250796.3516666666</v>
      </c>
      <c r="E3" s="43">
        <f t="shared" si="0"/>
        <v>1274339.7633333332</v>
      </c>
      <c r="F3" s="43">
        <f t="shared" si="0"/>
        <v>1262472.1749999998</v>
      </c>
      <c r="G3" s="43">
        <f t="shared" si="0"/>
        <v>1243224.5866666664</v>
      </c>
      <c r="H3" s="43">
        <f t="shared" si="0"/>
        <v>1260631.9983333331</v>
      </c>
      <c r="I3" s="43">
        <f t="shared" si="0"/>
        <v>1254900.4099999997</v>
      </c>
      <c r="J3" s="43">
        <f t="shared" si="0"/>
        <v>1243032.8216666663</v>
      </c>
      <c r="K3" s="43">
        <f t="shared" si="0"/>
        <v>1266576.2333333329</v>
      </c>
      <c r="L3" s="43">
        <f t="shared" si="0"/>
        <v>1260844.6449999996</v>
      </c>
      <c r="M3" s="43">
        <f t="shared" si="0"/>
        <v>1284394.0566666662</v>
      </c>
      <c r="N3" s="43">
        <f t="shared" si="0"/>
        <v>1279662.4683333328</v>
      </c>
      <c r="O3" s="43">
        <f t="shared" si="0"/>
        <v>1281959.8799999994</v>
      </c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</row>
    <row r="4" spans="1:26" ht="15" customHeight="1" x14ac:dyDescent="0.2">
      <c r="A4" s="24" t="s">
        <v>70</v>
      </c>
      <c r="B4" s="25">
        <f>+'1.mell. Mérleg'!E5</f>
        <v>509114</v>
      </c>
      <c r="C4" s="25">
        <f t="shared" ref="C4:N4" si="1">+$B$4/12</f>
        <v>42426.166666666664</v>
      </c>
      <c r="D4" s="25">
        <f t="shared" si="1"/>
        <v>42426.166666666664</v>
      </c>
      <c r="E4" s="25">
        <f t="shared" si="1"/>
        <v>42426.166666666664</v>
      </c>
      <c r="F4" s="25">
        <f t="shared" si="1"/>
        <v>42426.166666666664</v>
      </c>
      <c r="G4" s="25">
        <f t="shared" si="1"/>
        <v>42426.166666666664</v>
      </c>
      <c r="H4" s="25">
        <f t="shared" si="1"/>
        <v>42426.166666666664</v>
      </c>
      <c r="I4" s="25">
        <f t="shared" si="1"/>
        <v>42426.166666666664</v>
      </c>
      <c r="J4" s="25">
        <f t="shared" si="1"/>
        <v>42426.166666666664</v>
      </c>
      <c r="K4" s="25">
        <f t="shared" si="1"/>
        <v>42426.166666666664</v>
      </c>
      <c r="L4" s="25">
        <f t="shared" si="1"/>
        <v>42426.166666666664</v>
      </c>
      <c r="M4" s="25">
        <f t="shared" si="1"/>
        <v>42426.166666666664</v>
      </c>
      <c r="N4" s="25">
        <f t="shared" si="1"/>
        <v>42426.166666666664</v>
      </c>
      <c r="O4" s="701">
        <f t="shared" ref="O4:O5" si="2">SUM(C4:N4)</f>
        <v>509114.00000000006</v>
      </c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</row>
    <row r="5" spans="1:26" ht="12.75" customHeight="1" x14ac:dyDescent="0.2">
      <c r="A5" s="24" t="s">
        <v>72</v>
      </c>
      <c r="B5" s="25">
        <f>+'1.mell. Mérleg'!E6</f>
        <v>30020</v>
      </c>
      <c r="C5" s="25">
        <f t="shared" ref="C5:N5" si="3">+$B$5/12</f>
        <v>2501.6666666666665</v>
      </c>
      <c r="D5" s="25">
        <f t="shared" si="3"/>
        <v>2501.6666666666665</v>
      </c>
      <c r="E5" s="25">
        <f t="shared" si="3"/>
        <v>2501.6666666666665</v>
      </c>
      <c r="F5" s="25">
        <f t="shared" si="3"/>
        <v>2501.6666666666665</v>
      </c>
      <c r="G5" s="25">
        <f t="shared" si="3"/>
        <v>2501.6666666666665</v>
      </c>
      <c r="H5" s="25">
        <f t="shared" si="3"/>
        <v>2501.6666666666665</v>
      </c>
      <c r="I5" s="25">
        <f t="shared" si="3"/>
        <v>2501.6666666666665</v>
      </c>
      <c r="J5" s="25">
        <f t="shared" si="3"/>
        <v>2501.6666666666665</v>
      </c>
      <c r="K5" s="25">
        <f t="shared" si="3"/>
        <v>2501.6666666666665</v>
      </c>
      <c r="L5" s="25">
        <f t="shared" si="3"/>
        <v>2501.6666666666665</v>
      </c>
      <c r="M5" s="25">
        <f t="shared" si="3"/>
        <v>2501.6666666666665</v>
      </c>
      <c r="N5" s="25">
        <f t="shared" si="3"/>
        <v>2501.6666666666665</v>
      </c>
      <c r="O5" s="701">
        <f t="shared" si="2"/>
        <v>30020.000000000004</v>
      </c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</row>
    <row r="6" spans="1:26" ht="12.75" customHeight="1" x14ac:dyDescent="0.2">
      <c r="A6" s="14" t="s">
        <v>74</v>
      </c>
      <c r="B6" s="43">
        <f>+B4+B5</f>
        <v>539134</v>
      </c>
      <c r="C6" s="43">
        <f t="shared" ref="C6:O6" si="4">SUM(C4:C5)</f>
        <v>44927.833333333328</v>
      </c>
      <c r="D6" s="43">
        <f t="shared" si="4"/>
        <v>44927.833333333328</v>
      </c>
      <c r="E6" s="43">
        <f t="shared" si="4"/>
        <v>44927.833333333328</v>
      </c>
      <c r="F6" s="43">
        <f t="shared" si="4"/>
        <v>44927.833333333328</v>
      </c>
      <c r="G6" s="43">
        <f t="shared" si="4"/>
        <v>44927.833333333328</v>
      </c>
      <c r="H6" s="43">
        <f t="shared" si="4"/>
        <v>44927.833333333328</v>
      </c>
      <c r="I6" s="43">
        <f t="shared" si="4"/>
        <v>44927.833333333328</v>
      </c>
      <c r="J6" s="43">
        <f t="shared" si="4"/>
        <v>44927.833333333328</v>
      </c>
      <c r="K6" s="43">
        <f t="shared" si="4"/>
        <v>44927.833333333328</v>
      </c>
      <c r="L6" s="43">
        <f t="shared" si="4"/>
        <v>44927.833333333328</v>
      </c>
      <c r="M6" s="43">
        <f t="shared" si="4"/>
        <v>44927.833333333328</v>
      </c>
      <c r="N6" s="43">
        <f t="shared" si="4"/>
        <v>44927.833333333328</v>
      </c>
      <c r="O6" s="701">
        <f t="shared" si="4"/>
        <v>539134.00000000012</v>
      </c>
      <c r="P6" s="700"/>
      <c r="Q6" s="414"/>
      <c r="R6" s="414"/>
      <c r="S6" s="414"/>
      <c r="T6" s="414"/>
      <c r="U6" s="414"/>
      <c r="V6" s="414"/>
      <c r="W6" s="414"/>
      <c r="X6" s="414"/>
      <c r="Y6" s="414"/>
      <c r="Z6" s="414"/>
    </row>
    <row r="7" spans="1:26" ht="12.75" customHeight="1" x14ac:dyDescent="0.2">
      <c r="A7" s="24" t="s">
        <v>80</v>
      </c>
      <c r="B7" s="25">
        <f>+'1.mell. Mérleg'!E10</f>
        <v>157800</v>
      </c>
      <c r="C7" s="25">
        <f t="shared" ref="C7:N7" si="5">+$B$7/12</f>
        <v>13150</v>
      </c>
      <c r="D7" s="25">
        <f t="shared" si="5"/>
        <v>13150</v>
      </c>
      <c r="E7" s="25">
        <f t="shared" si="5"/>
        <v>13150</v>
      </c>
      <c r="F7" s="25">
        <f t="shared" si="5"/>
        <v>13150</v>
      </c>
      <c r="G7" s="25">
        <f t="shared" si="5"/>
        <v>13150</v>
      </c>
      <c r="H7" s="25">
        <f t="shared" si="5"/>
        <v>13150</v>
      </c>
      <c r="I7" s="25">
        <f t="shared" si="5"/>
        <v>13150</v>
      </c>
      <c r="J7" s="25">
        <f t="shared" si="5"/>
        <v>13150</v>
      </c>
      <c r="K7" s="25">
        <f t="shared" si="5"/>
        <v>13150</v>
      </c>
      <c r="L7" s="25">
        <f t="shared" si="5"/>
        <v>13150</v>
      </c>
      <c r="M7" s="25">
        <f t="shared" si="5"/>
        <v>13150</v>
      </c>
      <c r="N7" s="25">
        <f t="shared" si="5"/>
        <v>13150</v>
      </c>
      <c r="O7" s="701">
        <f t="shared" ref="O7:O9" si="6">SUM(C7:N7)</f>
        <v>157800</v>
      </c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</row>
    <row r="8" spans="1:26" ht="12.75" customHeight="1" x14ac:dyDescent="0.2">
      <c r="A8" s="24" t="s">
        <v>82</v>
      </c>
      <c r="B8" s="25">
        <f>+'1.mell. Mérleg'!E11</f>
        <v>168600</v>
      </c>
      <c r="C8" s="25">
        <f t="shared" ref="C8:N8" si="7">+$B$8/12</f>
        <v>14050</v>
      </c>
      <c r="D8" s="25">
        <f t="shared" si="7"/>
        <v>14050</v>
      </c>
      <c r="E8" s="25">
        <f t="shared" si="7"/>
        <v>14050</v>
      </c>
      <c r="F8" s="25">
        <f t="shared" si="7"/>
        <v>14050</v>
      </c>
      <c r="G8" s="25">
        <f t="shared" si="7"/>
        <v>14050</v>
      </c>
      <c r="H8" s="25">
        <f t="shared" si="7"/>
        <v>14050</v>
      </c>
      <c r="I8" s="25">
        <f t="shared" si="7"/>
        <v>14050</v>
      </c>
      <c r="J8" s="25">
        <f t="shared" si="7"/>
        <v>14050</v>
      </c>
      <c r="K8" s="25">
        <f t="shared" si="7"/>
        <v>14050</v>
      </c>
      <c r="L8" s="25">
        <f t="shared" si="7"/>
        <v>14050</v>
      </c>
      <c r="M8" s="25">
        <f t="shared" si="7"/>
        <v>14050</v>
      </c>
      <c r="N8" s="25">
        <f t="shared" si="7"/>
        <v>14050</v>
      </c>
      <c r="O8" s="701">
        <f t="shared" si="6"/>
        <v>168600</v>
      </c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</row>
    <row r="9" spans="1:26" ht="12.75" customHeight="1" x14ac:dyDescent="0.2">
      <c r="A9" s="24" t="s">
        <v>85</v>
      </c>
      <c r="B9" s="25">
        <f>+'1.mell. Mérleg'!E12</f>
        <v>18459</v>
      </c>
      <c r="C9" s="25">
        <f t="shared" ref="C9:N9" si="8">+$B$9/12</f>
        <v>1538.25</v>
      </c>
      <c r="D9" s="25">
        <f t="shared" si="8"/>
        <v>1538.25</v>
      </c>
      <c r="E9" s="25">
        <f t="shared" si="8"/>
        <v>1538.25</v>
      </c>
      <c r="F9" s="25">
        <f t="shared" si="8"/>
        <v>1538.25</v>
      </c>
      <c r="G9" s="25">
        <f t="shared" si="8"/>
        <v>1538.25</v>
      </c>
      <c r="H9" s="25">
        <f t="shared" si="8"/>
        <v>1538.25</v>
      </c>
      <c r="I9" s="25">
        <f t="shared" si="8"/>
        <v>1538.25</v>
      </c>
      <c r="J9" s="25">
        <f t="shared" si="8"/>
        <v>1538.25</v>
      </c>
      <c r="K9" s="25">
        <f t="shared" si="8"/>
        <v>1538.25</v>
      </c>
      <c r="L9" s="25">
        <f t="shared" si="8"/>
        <v>1538.25</v>
      </c>
      <c r="M9" s="25">
        <f t="shared" si="8"/>
        <v>1538.25</v>
      </c>
      <c r="N9" s="25">
        <f t="shared" si="8"/>
        <v>1538.25</v>
      </c>
      <c r="O9" s="701">
        <f t="shared" si="6"/>
        <v>18459</v>
      </c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</row>
    <row r="10" spans="1:26" ht="12.75" customHeight="1" x14ac:dyDescent="0.2">
      <c r="A10" s="14" t="s">
        <v>76</v>
      </c>
      <c r="B10" s="43">
        <f t="shared" ref="B10:O10" si="9">SUM(B7:B9)</f>
        <v>344859</v>
      </c>
      <c r="C10" s="43">
        <f t="shared" si="9"/>
        <v>28738.25</v>
      </c>
      <c r="D10" s="43">
        <f t="shared" si="9"/>
        <v>28738.25</v>
      </c>
      <c r="E10" s="43">
        <f t="shared" si="9"/>
        <v>28738.25</v>
      </c>
      <c r="F10" s="43">
        <f t="shared" si="9"/>
        <v>28738.25</v>
      </c>
      <c r="G10" s="43">
        <f t="shared" si="9"/>
        <v>28738.25</v>
      </c>
      <c r="H10" s="43">
        <f t="shared" si="9"/>
        <v>28738.25</v>
      </c>
      <c r="I10" s="43">
        <f t="shared" si="9"/>
        <v>28738.25</v>
      </c>
      <c r="J10" s="43">
        <f t="shared" si="9"/>
        <v>28738.25</v>
      </c>
      <c r="K10" s="43">
        <f t="shared" si="9"/>
        <v>28738.25</v>
      </c>
      <c r="L10" s="43">
        <f t="shared" si="9"/>
        <v>28738.25</v>
      </c>
      <c r="M10" s="43">
        <f t="shared" si="9"/>
        <v>28738.25</v>
      </c>
      <c r="N10" s="43">
        <f t="shared" si="9"/>
        <v>28738.25</v>
      </c>
      <c r="O10" s="701">
        <f t="shared" si="9"/>
        <v>344859</v>
      </c>
      <c r="P10" s="700"/>
      <c r="Q10" s="414"/>
      <c r="R10" s="414"/>
      <c r="S10" s="414"/>
      <c r="T10" s="414"/>
      <c r="U10" s="414"/>
      <c r="V10" s="414"/>
      <c r="W10" s="414"/>
      <c r="X10" s="414"/>
      <c r="Y10" s="414"/>
      <c r="Z10" s="414"/>
    </row>
    <row r="11" spans="1:26" ht="12.75" customHeight="1" x14ac:dyDescent="0.2">
      <c r="A11" s="24" t="s">
        <v>89</v>
      </c>
      <c r="B11" s="25">
        <f>+'1.mell. Mérleg'!E13</f>
        <v>77077</v>
      </c>
      <c r="C11" s="25">
        <f t="shared" ref="C11:N11" si="10">+$B$11/12</f>
        <v>6423.083333333333</v>
      </c>
      <c r="D11" s="25">
        <f t="shared" si="10"/>
        <v>6423.083333333333</v>
      </c>
      <c r="E11" s="25">
        <f t="shared" si="10"/>
        <v>6423.083333333333</v>
      </c>
      <c r="F11" s="25">
        <f t="shared" si="10"/>
        <v>6423.083333333333</v>
      </c>
      <c r="G11" s="25">
        <f t="shared" si="10"/>
        <v>6423.083333333333</v>
      </c>
      <c r="H11" s="25">
        <f t="shared" si="10"/>
        <v>6423.083333333333</v>
      </c>
      <c r="I11" s="25">
        <f t="shared" si="10"/>
        <v>6423.083333333333</v>
      </c>
      <c r="J11" s="25">
        <f t="shared" si="10"/>
        <v>6423.083333333333</v>
      </c>
      <c r="K11" s="25">
        <f t="shared" si="10"/>
        <v>6423.083333333333</v>
      </c>
      <c r="L11" s="25">
        <f t="shared" si="10"/>
        <v>6423.083333333333</v>
      </c>
      <c r="M11" s="25">
        <f t="shared" si="10"/>
        <v>6423.083333333333</v>
      </c>
      <c r="N11" s="25">
        <f t="shared" si="10"/>
        <v>6423.083333333333</v>
      </c>
      <c r="O11" s="701">
        <f t="shared" ref="O11:O12" si="11">SUM(C11:N11)</f>
        <v>77077</v>
      </c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</row>
    <row r="12" spans="1:26" ht="12.75" customHeight="1" x14ac:dyDescent="0.2">
      <c r="A12" s="24" t="s">
        <v>91</v>
      </c>
      <c r="B12" s="25">
        <f>+'1.mell. Mérleg'!E14</f>
        <v>743</v>
      </c>
      <c r="C12" s="25">
        <f t="shared" ref="C12:N12" si="12">+$B$12/12</f>
        <v>61.916666666666664</v>
      </c>
      <c r="D12" s="25">
        <f t="shared" si="12"/>
        <v>61.916666666666664</v>
      </c>
      <c r="E12" s="25">
        <f t="shared" si="12"/>
        <v>61.916666666666664</v>
      </c>
      <c r="F12" s="25">
        <f t="shared" si="12"/>
        <v>61.916666666666664</v>
      </c>
      <c r="G12" s="25">
        <f t="shared" si="12"/>
        <v>61.916666666666664</v>
      </c>
      <c r="H12" s="25">
        <f t="shared" si="12"/>
        <v>61.916666666666664</v>
      </c>
      <c r="I12" s="25">
        <f t="shared" si="12"/>
        <v>61.916666666666664</v>
      </c>
      <c r="J12" s="25">
        <f t="shared" si="12"/>
        <v>61.916666666666664</v>
      </c>
      <c r="K12" s="25">
        <f t="shared" si="12"/>
        <v>61.916666666666664</v>
      </c>
      <c r="L12" s="25">
        <f t="shared" si="12"/>
        <v>61.916666666666664</v>
      </c>
      <c r="M12" s="25">
        <f t="shared" si="12"/>
        <v>61.916666666666664</v>
      </c>
      <c r="N12" s="25">
        <f t="shared" si="12"/>
        <v>61.916666666666664</v>
      </c>
      <c r="O12" s="701">
        <f t="shared" si="11"/>
        <v>742.99999999999989</v>
      </c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</row>
    <row r="13" spans="1:26" ht="12.75" customHeight="1" x14ac:dyDescent="0.2">
      <c r="A13" s="702" t="s">
        <v>68</v>
      </c>
      <c r="B13" s="703">
        <f t="shared" ref="B13:O13" si="13">+B12+B11+B10+B6</f>
        <v>961813</v>
      </c>
      <c r="C13" s="703">
        <f t="shared" si="13"/>
        <v>80151.083333333328</v>
      </c>
      <c r="D13" s="703">
        <f t="shared" si="13"/>
        <v>80151.083333333328</v>
      </c>
      <c r="E13" s="703">
        <f t="shared" si="13"/>
        <v>80151.083333333328</v>
      </c>
      <c r="F13" s="703">
        <f t="shared" si="13"/>
        <v>80151.083333333328</v>
      </c>
      <c r="G13" s="703">
        <f t="shared" si="13"/>
        <v>80151.083333333328</v>
      </c>
      <c r="H13" s="703">
        <f t="shared" si="13"/>
        <v>80151.083333333328</v>
      </c>
      <c r="I13" s="703">
        <f t="shared" si="13"/>
        <v>80151.083333333328</v>
      </c>
      <c r="J13" s="703">
        <f t="shared" si="13"/>
        <v>80151.083333333328</v>
      </c>
      <c r="K13" s="703">
        <f t="shared" si="13"/>
        <v>80151.083333333328</v>
      </c>
      <c r="L13" s="703">
        <f t="shared" si="13"/>
        <v>80151.083333333328</v>
      </c>
      <c r="M13" s="703">
        <f t="shared" si="13"/>
        <v>80151.083333333328</v>
      </c>
      <c r="N13" s="703">
        <f t="shared" si="13"/>
        <v>80151.083333333328</v>
      </c>
      <c r="O13" s="704">
        <f t="shared" si="13"/>
        <v>961813.00000000012</v>
      </c>
      <c r="P13" s="700"/>
      <c r="Q13" s="414"/>
      <c r="R13" s="414"/>
      <c r="S13" s="414"/>
      <c r="T13" s="414"/>
      <c r="U13" s="414"/>
      <c r="V13" s="414"/>
      <c r="W13" s="414"/>
      <c r="X13" s="414"/>
      <c r="Y13" s="414"/>
      <c r="Z13" s="414"/>
    </row>
    <row r="14" spans="1:26" ht="12.75" customHeight="1" x14ac:dyDescent="0.2">
      <c r="A14" s="24" t="s">
        <v>96</v>
      </c>
      <c r="B14" s="25">
        <f>+'1.mell. Mérleg'!E16</f>
        <v>117106</v>
      </c>
      <c r="C14" s="25"/>
      <c r="D14" s="25">
        <v>29275</v>
      </c>
      <c r="E14" s="25"/>
      <c r="F14" s="25"/>
      <c r="G14" s="25">
        <v>29275</v>
      </c>
      <c r="H14" s="25"/>
      <c r="I14" s="25"/>
      <c r="J14" s="25">
        <v>29275</v>
      </c>
      <c r="K14" s="25"/>
      <c r="L14" s="25">
        <v>29281</v>
      </c>
      <c r="M14" s="25"/>
      <c r="N14" s="25"/>
      <c r="O14" s="701">
        <f t="shared" ref="O14:O16" si="14">SUM(C14:N14)</f>
        <v>117106</v>
      </c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</row>
    <row r="15" spans="1:26" ht="13.5" customHeight="1" x14ac:dyDescent="0.2">
      <c r="A15" s="24" t="s">
        <v>94</v>
      </c>
      <c r="B15" s="25">
        <f>'1.mell. Mérleg'!E17</f>
        <v>33000</v>
      </c>
      <c r="C15" s="25">
        <v>2000</v>
      </c>
      <c r="D15" s="25">
        <v>2000</v>
      </c>
      <c r="E15" s="25">
        <v>2000</v>
      </c>
      <c r="F15" s="25">
        <v>2000</v>
      </c>
      <c r="G15" s="25">
        <v>2000</v>
      </c>
      <c r="H15" s="25">
        <v>2000</v>
      </c>
      <c r="I15" s="25">
        <v>2000</v>
      </c>
      <c r="J15" s="25">
        <v>2000</v>
      </c>
      <c r="K15" s="25">
        <v>2000</v>
      </c>
      <c r="L15" s="25">
        <v>2000</v>
      </c>
      <c r="M15" s="25">
        <v>3000</v>
      </c>
      <c r="N15" s="25">
        <v>10000</v>
      </c>
      <c r="O15" s="701">
        <f t="shared" si="14"/>
        <v>33000</v>
      </c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</row>
    <row r="16" spans="1:26" ht="13.5" customHeight="1" x14ac:dyDescent="0.2">
      <c r="A16" s="24" t="s">
        <v>99</v>
      </c>
      <c r="B16" s="25">
        <f>+'1.mell. Mérleg'!E18</f>
        <v>0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701">
        <f t="shared" si="14"/>
        <v>0</v>
      </c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</row>
    <row r="17" spans="1:26" ht="13.5" customHeight="1" x14ac:dyDescent="0.2">
      <c r="A17" s="702" t="s">
        <v>94</v>
      </c>
      <c r="B17" s="703">
        <f t="shared" ref="B17:O17" si="15">+B16+B15+B14</f>
        <v>150106</v>
      </c>
      <c r="C17" s="703">
        <f t="shared" si="15"/>
        <v>2000</v>
      </c>
      <c r="D17" s="703">
        <f t="shared" si="15"/>
        <v>31275</v>
      </c>
      <c r="E17" s="703">
        <f t="shared" si="15"/>
        <v>2000</v>
      </c>
      <c r="F17" s="703">
        <f t="shared" si="15"/>
        <v>2000</v>
      </c>
      <c r="G17" s="703">
        <f t="shared" si="15"/>
        <v>31275</v>
      </c>
      <c r="H17" s="703">
        <f t="shared" si="15"/>
        <v>2000</v>
      </c>
      <c r="I17" s="703">
        <f t="shared" si="15"/>
        <v>2000</v>
      </c>
      <c r="J17" s="703">
        <f t="shared" si="15"/>
        <v>31275</v>
      </c>
      <c r="K17" s="703">
        <f t="shared" si="15"/>
        <v>2000</v>
      </c>
      <c r="L17" s="703">
        <f t="shared" si="15"/>
        <v>31281</v>
      </c>
      <c r="M17" s="703">
        <f t="shared" si="15"/>
        <v>3000</v>
      </c>
      <c r="N17" s="703">
        <f t="shared" si="15"/>
        <v>10000</v>
      </c>
      <c r="O17" s="704">
        <f t="shared" si="15"/>
        <v>150106</v>
      </c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</row>
    <row r="18" spans="1:26" ht="26.25" customHeight="1" x14ac:dyDescent="0.2">
      <c r="A18" s="24" t="s">
        <v>866</v>
      </c>
      <c r="B18" s="25">
        <f>+'1.mell. Mérleg'!E21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701">
        <f t="shared" ref="O18:O20" si="16">SUM(C18:N18)</f>
        <v>0</v>
      </c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</row>
    <row r="19" spans="1:26" ht="13.5" customHeight="1" x14ac:dyDescent="0.2">
      <c r="A19" s="24" t="s">
        <v>109</v>
      </c>
      <c r="B19" s="25">
        <f>+'1.mell. Mérleg'!E23</f>
        <v>262038</v>
      </c>
      <c r="C19" s="25">
        <f t="shared" ref="C19:N19" si="17">+$B$19/12</f>
        <v>21836.5</v>
      </c>
      <c r="D19" s="25">
        <f t="shared" si="17"/>
        <v>21836.5</v>
      </c>
      <c r="E19" s="25">
        <f t="shared" si="17"/>
        <v>21836.5</v>
      </c>
      <c r="F19" s="25">
        <f t="shared" si="17"/>
        <v>21836.5</v>
      </c>
      <c r="G19" s="25">
        <f t="shared" si="17"/>
        <v>21836.5</v>
      </c>
      <c r="H19" s="25">
        <f t="shared" si="17"/>
        <v>21836.5</v>
      </c>
      <c r="I19" s="25">
        <f t="shared" si="17"/>
        <v>21836.5</v>
      </c>
      <c r="J19" s="25">
        <f t="shared" si="17"/>
        <v>21836.5</v>
      </c>
      <c r="K19" s="25">
        <f t="shared" si="17"/>
        <v>21836.5</v>
      </c>
      <c r="L19" s="25">
        <f t="shared" si="17"/>
        <v>21836.5</v>
      </c>
      <c r="M19" s="25">
        <f t="shared" si="17"/>
        <v>21836.5</v>
      </c>
      <c r="N19" s="25">
        <f t="shared" si="17"/>
        <v>21836.5</v>
      </c>
      <c r="O19" s="701">
        <f t="shared" si="16"/>
        <v>262038</v>
      </c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</row>
    <row r="20" spans="1:26" ht="13.5" customHeight="1" x14ac:dyDescent="0.2">
      <c r="A20" s="24" t="s">
        <v>111</v>
      </c>
      <c r="B20" s="25">
        <f>+'1.mell. Mérleg'!E24</f>
        <v>1038645</v>
      </c>
      <c r="C20" s="25">
        <f t="shared" ref="C20:N20" si="18">+$B$20/12</f>
        <v>86553.75</v>
      </c>
      <c r="D20" s="25">
        <f t="shared" si="18"/>
        <v>86553.75</v>
      </c>
      <c r="E20" s="25">
        <f t="shared" si="18"/>
        <v>86553.75</v>
      </c>
      <c r="F20" s="25">
        <f t="shared" si="18"/>
        <v>86553.75</v>
      </c>
      <c r="G20" s="25">
        <f t="shared" si="18"/>
        <v>86553.75</v>
      </c>
      <c r="H20" s="25">
        <f t="shared" si="18"/>
        <v>86553.75</v>
      </c>
      <c r="I20" s="25">
        <f t="shared" si="18"/>
        <v>86553.75</v>
      </c>
      <c r="J20" s="25">
        <f t="shared" si="18"/>
        <v>86553.75</v>
      </c>
      <c r="K20" s="25">
        <f t="shared" si="18"/>
        <v>86553.75</v>
      </c>
      <c r="L20" s="25">
        <f t="shared" si="18"/>
        <v>86553.75</v>
      </c>
      <c r="M20" s="25">
        <f t="shared" si="18"/>
        <v>86553.75</v>
      </c>
      <c r="N20" s="25">
        <f t="shared" si="18"/>
        <v>86553.75</v>
      </c>
      <c r="O20" s="701">
        <f t="shared" si="16"/>
        <v>1038645</v>
      </c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</row>
    <row r="21" spans="1:26" ht="13.5" customHeight="1" x14ac:dyDescent="0.2">
      <c r="A21" s="14"/>
      <c r="B21" s="43">
        <f t="shared" ref="B21:O21" si="19">+B20+B19</f>
        <v>1300683</v>
      </c>
      <c r="C21" s="43">
        <f t="shared" si="19"/>
        <v>108390.25</v>
      </c>
      <c r="D21" s="43">
        <f t="shared" si="19"/>
        <v>108390.25</v>
      </c>
      <c r="E21" s="43">
        <f t="shared" si="19"/>
        <v>108390.25</v>
      </c>
      <c r="F21" s="43">
        <f t="shared" si="19"/>
        <v>108390.25</v>
      </c>
      <c r="G21" s="43">
        <f t="shared" si="19"/>
        <v>108390.25</v>
      </c>
      <c r="H21" s="43">
        <f t="shared" si="19"/>
        <v>108390.25</v>
      </c>
      <c r="I21" s="43">
        <f t="shared" si="19"/>
        <v>108390.25</v>
      </c>
      <c r="J21" s="43">
        <f t="shared" si="19"/>
        <v>108390.25</v>
      </c>
      <c r="K21" s="43">
        <f t="shared" si="19"/>
        <v>108390.25</v>
      </c>
      <c r="L21" s="43">
        <f t="shared" si="19"/>
        <v>108390.25</v>
      </c>
      <c r="M21" s="43">
        <f t="shared" si="19"/>
        <v>108390.25</v>
      </c>
      <c r="N21" s="43">
        <f t="shared" si="19"/>
        <v>108390.25</v>
      </c>
      <c r="O21" s="701">
        <f t="shared" si="19"/>
        <v>1300683</v>
      </c>
      <c r="P21" s="700"/>
      <c r="Q21" s="414"/>
      <c r="R21" s="414"/>
      <c r="S21" s="414"/>
      <c r="T21" s="414"/>
      <c r="U21" s="414"/>
      <c r="V21" s="414"/>
      <c r="W21" s="414"/>
      <c r="X21" s="414"/>
      <c r="Y21" s="414"/>
      <c r="Z21" s="414"/>
    </row>
    <row r="22" spans="1:26" ht="13.5" customHeight="1" x14ac:dyDescent="0.2">
      <c r="A22" s="702" t="s">
        <v>103</v>
      </c>
      <c r="B22" s="703">
        <f t="shared" ref="B22:O22" si="20">+B21+B18</f>
        <v>1300683</v>
      </c>
      <c r="C22" s="703">
        <f t="shared" si="20"/>
        <v>108390.25</v>
      </c>
      <c r="D22" s="703">
        <f t="shared" si="20"/>
        <v>108390.25</v>
      </c>
      <c r="E22" s="703">
        <f t="shared" si="20"/>
        <v>108390.25</v>
      </c>
      <c r="F22" s="703">
        <f t="shared" si="20"/>
        <v>108390.25</v>
      </c>
      <c r="G22" s="703">
        <f t="shared" si="20"/>
        <v>108390.25</v>
      </c>
      <c r="H22" s="703">
        <f t="shared" si="20"/>
        <v>108390.25</v>
      </c>
      <c r="I22" s="703">
        <f t="shared" si="20"/>
        <v>108390.25</v>
      </c>
      <c r="J22" s="703">
        <f t="shared" si="20"/>
        <v>108390.25</v>
      </c>
      <c r="K22" s="703">
        <f t="shared" si="20"/>
        <v>108390.25</v>
      </c>
      <c r="L22" s="703">
        <f t="shared" si="20"/>
        <v>108390.25</v>
      </c>
      <c r="M22" s="703">
        <f t="shared" si="20"/>
        <v>108390.25</v>
      </c>
      <c r="N22" s="703">
        <f t="shared" si="20"/>
        <v>108390.25</v>
      </c>
      <c r="O22" s="703">
        <f t="shared" si="20"/>
        <v>1300683</v>
      </c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</row>
    <row r="23" spans="1:26" ht="15.75" customHeight="1" x14ac:dyDescent="0.2">
      <c r="A23" s="705" t="s">
        <v>113</v>
      </c>
      <c r="B23" s="706">
        <f t="shared" ref="B23:O23" si="21">+B22+B17+B13</f>
        <v>2412602</v>
      </c>
      <c r="C23" s="706">
        <f t="shared" si="21"/>
        <v>190541.33333333331</v>
      </c>
      <c r="D23" s="706">
        <f t="shared" si="21"/>
        <v>219816.33333333331</v>
      </c>
      <c r="E23" s="706">
        <f t="shared" si="21"/>
        <v>190541.33333333331</v>
      </c>
      <c r="F23" s="706">
        <f t="shared" si="21"/>
        <v>190541.33333333331</v>
      </c>
      <c r="G23" s="706">
        <f t="shared" si="21"/>
        <v>219816.33333333331</v>
      </c>
      <c r="H23" s="706">
        <f t="shared" si="21"/>
        <v>190541.33333333331</v>
      </c>
      <c r="I23" s="706">
        <f t="shared" si="21"/>
        <v>190541.33333333331</v>
      </c>
      <c r="J23" s="706">
        <f t="shared" si="21"/>
        <v>219816.33333333331</v>
      </c>
      <c r="K23" s="706">
        <f t="shared" si="21"/>
        <v>190541.33333333331</v>
      </c>
      <c r="L23" s="706">
        <f t="shared" si="21"/>
        <v>219822.33333333331</v>
      </c>
      <c r="M23" s="706">
        <f t="shared" si="21"/>
        <v>191541.33333333331</v>
      </c>
      <c r="N23" s="706">
        <f t="shared" si="21"/>
        <v>198541.33333333331</v>
      </c>
      <c r="O23" s="707">
        <f t="shared" si="21"/>
        <v>2412602</v>
      </c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</row>
    <row r="24" spans="1:26" ht="15" customHeight="1" x14ac:dyDescent="0.2">
      <c r="A24" s="891"/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</row>
    <row r="25" spans="1:26" ht="25.5" customHeight="1" x14ac:dyDescent="0.2">
      <c r="A25" s="697" t="s">
        <v>266</v>
      </c>
      <c r="B25" s="698" t="s">
        <v>851</v>
      </c>
      <c r="C25" s="697" t="s">
        <v>852</v>
      </c>
      <c r="D25" s="697" t="s">
        <v>853</v>
      </c>
      <c r="E25" s="697" t="s">
        <v>854</v>
      </c>
      <c r="F25" s="697" t="s">
        <v>855</v>
      </c>
      <c r="G25" s="697" t="s">
        <v>856</v>
      </c>
      <c r="H25" s="697" t="s">
        <v>857</v>
      </c>
      <c r="I25" s="697" t="s">
        <v>858</v>
      </c>
      <c r="J25" s="697" t="s">
        <v>859</v>
      </c>
      <c r="K25" s="697" t="s">
        <v>860</v>
      </c>
      <c r="L25" s="697" t="s">
        <v>861</v>
      </c>
      <c r="M25" s="697" t="s">
        <v>862</v>
      </c>
      <c r="N25" s="697" t="s">
        <v>863</v>
      </c>
      <c r="O25" s="699" t="s">
        <v>864</v>
      </c>
      <c r="P25" s="700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3.5" customHeight="1" x14ac:dyDescent="0.2">
      <c r="A26" s="62" t="s">
        <v>121</v>
      </c>
      <c r="B26" s="66">
        <f>+'1.mell. Mérleg'!E31</f>
        <v>381142</v>
      </c>
      <c r="C26" s="25">
        <f t="shared" ref="C26:N26" si="22">+$B$26/12</f>
        <v>31761.833333333332</v>
      </c>
      <c r="D26" s="25">
        <f t="shared" si="22"/>
        <v>31761.833333333332</v>
      </c>
      <c r="E26" s="25">
        <f t="shared" si="22"/>
        <v>31761.833333333332</v>
      </c>
      <c r="F26" s="25">
        <f t="shared" si="22"/>
        <v>31761.833333333332</v>
      </c>
      <c r="G26" s="25">
        <f t="shared" si="22"/>
        <v>31761.833333333332</v>
      </c>
      <c r="H26" s="25">
        <f t="shared" si="22"/>
        <v>31761.833333333332</v>
      </c>
      <c r="I26" s="25">
        <f t="shared" si="22"/>
        <v>31761.833333333332</v>
      </c>
      <c r="J26" s="25">
        <f t="shared" si="22"/>
        <v>31761.833333333332</v>
      </c>
      <c r="K26" s="25">
        <f t="shared" si="22"/>
        <v>31761.833333333332</v>
      </c>
      <c r="L26" s="25">
        <f t="shared" si="22"/>
        <v>31761.833333333332</v>
      </c>
      <c r="M26" s="25">
        <f t="shared" si="22"/>
        <v>31761.833333333332</v>
      </c>
      <c r="N26" s="25">
        <f t="shared" si="22"/>
        <v>31761.833333333332</v>
      </c>
      <c r="O26" s="701">
        <f t="shared" ref="O26:O31" si="23">SUM(C26:N26)</f>
        <v>381141.99999999994</v>
      </c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</row>
    <row r="27" spans="1:26" ht="22.5" customHeight="1" x14ac:dyDescent="0.2">
      <c r="A27" s="62" t="s">
        <v>124</v>
      </c>
      <c r="B27" s="66">
        <f>+'1.mell. Mérleg'!E32</f>
        <v>73896.5</v>
      </c>
      <c r="C27" s="25">
        <f t="shared" ref="C27:N27" si="24">+$B$27/12</f>
        <v>6158.041666666667</v>
      </c>
      <c r="D27" s="25">
        <f t="shared" si="24"/>
        <v>6158.041666666667</v>
      </c>
      <c r="E27" s="25">
        <f t="shared" si="24"/>
        <v>6158.041666666667</v>
      </c>
      <c r="F27" s="25">
        <f t="shared" si="24"/>
        <v>6158.041666666667</v>
      </c>
      <c r="G27" s="25">
        <f t="shared" si="24"/>
        <v>6158.041666666667</v>
      </c>
      <c r="H27" s="25">
        <f t="shared" si="24"/>
        <v>6158.041666666667</v>
      </c>
      <c r="I27" s="25">
        <f t="shared" si="24"/>
        <v>6158.041666666667</v>
      </c>
      <c r="J27" s="25">
        <f t="shared" si="24"/>
        <v>6158.041666666667</v>
      </c>
      <c r="K27" s="25">
        <f t="shared" si="24"/>
        <v>6158.041666666667</v>
      </c>
      <c r="L27" s="25">
        <f t="shared" si="24"/>
        <v>6158.041666666667</v>
      </c>
      <c r="M27" s="25">
        <f t="shared" si="24"/>
        <v>6158.041666666667</v>
      </c>
      <c r="N27" s="25">
        <f t="shared" si="24"/>
        <v>6158.041666666667</v>
      </c>
      <c r="O27" s="701">
        <f t="shared" si="23"/>
        <v>73896.5</v>
      </c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</row>
    <row r="28" spans="1:26" ht="13.5" customHeight="1" x14ac:dyDescent="0.2">
      <c r="A28" s="62" t="s">
        <v>126</v>
      </c>
      <c r="B28" s="66">
        <f>+'1.mell. Mérleg'!E33</f>
        <v>411655.56</v>
      </c>
      <c r="C28" s="25">
        <f t="shared" ref="C28:N28" si="25">+$B$28/12</f>
        <v>34304.629999999997</v>
      </c>
      <c r="D28" s="25">
        <f t="shared" si="25"/>
        <v>34304.629999999997</v>
      </c>
      <c r="E28" s="25">
        <f t="shared" si="25"/>
        <v>34304.629999999997</v>
      </c>
      <c r="F28" s="25">
        <f t="shared" si="25"/>
        <v>34304.629999999997</v>
      </c>
      <c r="G28" s="25">
        <f t="shared" si="25"/>
        <v>34304.629999999997</v>
      </c>
      <c r="H28" s="25">
        <f t="shared" si="25"/>
        <v>34304.629999999997</v>
      </c>
      <c r="I28" s="25">
        <f t="shared" si="25"/>
        <v>34304.629999999997</v>
      </c>
      <c r="J28" s="25">
        <f t="shared" si="25"/>
        <v>34304.629999999997</v>
      </c>
      <c r="K28" s="25">
        <f t="shared" si="25"/>
        <v>34304.629999999997</v>
      </c>
      <c r="L28" s="25">
        <f t="shared" si="25"/>
        <v>34304.629999999997</v>
      </c>
      <c r="M28" s="25">
        <f t="shared" si="25"/>
        <v>34304.629999999997</v>
      </c>
      <c r="N28" s="25">
        <f t="shared" si="25"/>
        <v>34304.629999999997</v>
      </c>
      <c r="O28" s="701">
        <f t="shared" si="23"/>
        <v>411655.56</v>
      </c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</row>
    <row r="29" spans="1:26" ht="13.5" customHeight="1" x14ac:dyDescent="0.2">
      <c r="A29" s="71" t="s">
        <v>127</v>
      </c>
      <c r="B29" s="66">
        <f>+'1.mell. Mérleg'!E34</f>
        <v>6761</v>
      </c>
      <c r="C29" s="25">
        <f t="shared" ref="C29:N29" si="26">+$B$29/12</f>
        <v>563.41666666666663</v>
      </c>
      <c r="D29" s="25">
        <f t="shared" si="26"/>
        <v>563.41666666666663</v>
      </c>
      <c r="E29" s="25">
        <f t="shared" si="26"/>
        <v>563.41666666666663</v>
      </c>
      <c r="F29" s="25">
        <f t="shared" si="26"/>
        <v>563.41666666666663</v>
      </c>
      <c r="G29" s="25">
        <f t="shared" si="26"/>
        <v>563.41666666666663</v>
      </c>
      <c r="H29" s="25">
        <f t="shared" si="26"/>
        <v>563.41666666666663</v>
      </c>
      <c r="I29" s="25">
        <f t="shared" si="26"/>
        <v>563.41666666666663</v>
      </c>
      <c r="J29" s="25">
        <f t="shared" si="26"/>
        <v>563.41666666666663</v>
      </c>
      <c r="K29" s="25">
        <f t="shared" si="26"/>
        <v>563.41666666666663</v>
      </c>
      <c r="L29" s="25">
        <f t="shared" si="26"/>
        <v>563.41666666666663</v>
      </c>
      <c r="M29" s="25">
        <f t="shared" si="26"/>
        <v>563.41666666666663</v>
      </c>
      <c r="N29" s="25">
        <f t="shared" si="26"/>
        <v>563.41666666666663</v>
      </c>
      <c r="O29" s="701">
        <f t="shared" si="23"/>
        <v>6761.0000000000009</v>
      </c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</row>
    <row r="30" spans="1:26" ht="13.5" customHeight="1" x14ac:dyDescent="0.2">
      <c r="A30" s="62" t="s">
        <v>130</v>
      </c>
      <c r="B30" s="66">
        <f>+'1.mell. Mérleg'!E35</f>
        <v>299014</v>
      </c>
      <c r="C30" s="25">
        <f t="shared" ref="C30:N30" si="27">+$B$30/12</f>
        <v>24917.833333333332</v>
      </c>
      <c r="D30" s="25">
        <f t="shared" si="27"/>
        <v>24917.833333333332</v>
      </c>
      <c r="E30" s="25">
        <f t="shared" si="27"/>
        <v>24917.833333333332</v>
      </c>
      <c r="F30" s="25">
        <f t="shared" si="27"/>
        <v>24917.833333333332</v>
      </c>
      <c r="G30" s="25">
        <f t="shared" si="27"/>
        <v>24917.833333333332</v>
      </c>
      <c r="H30" s="25">
        <f t="shared" si="27"/>
        <v>24917.833333333332</v>
      </c>
      <c r="I30" s="25">
        <f t="shared" si="27"/>
        <v>24917.833333333332</v>
      </c>
      <c r="J30" s="25">
        <f t="shared" si="27"/>
        <v>24917.833333333332</v>
      </c>
      <c r="K30" s="25">
        <f t="shared" si="27"/>
        <v>24917.833333333332</v>
      </c>
      <c r="L30" s="25">
        <f t="shared" si="27"/>
        <v>24917.833333333332</v>
      </c>
      <c r="M30" s="25">
        <f t="shared" si="27"/>
        <v>24917.833333333332</v>
      </c>
      <c r="N30" s="25">
        <f t="shared" si="27"/>
        <v>24917.833333333332</v>
      </c>
      <c r="O30" s="701">
        <f t="shared" si="23"/>
        <v>299014</v>
      </c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</row>
    <row r="31" spans="1:26" ht="13.5" customHeight="1" x14ac:dyDescent="0.2">
      <c r="A31" s="62" t="s">
        <v>133</v>
      </c>
      <c r="B31" s="66">
        <f>+'1.mell. Mérleg'!E36</f>
        <v>183266</v>
      </c>
      <c r="C31" s="25">
        <f t="shared" ref="C31:N31" si="28">+$B$31/12</f>
        <v>15272.166666666666</v>
      </c>
      <c r="D31" s="25">
        <f t="shared" si="28"/>
        <v>15272.166666666666</v>
      </c>
      <c r="E31" s="25">
        <f t="shared" si="28"/>
        <v>15272.166666666666</v>
      </c>
      <c r="F31" s="25">
        <f t="shared" si="28"/>
        <v>15272.166666666666</v>
      </c>
      <c r="G31" s="25">
        <f t="shared" si="28"/>
        <v>15272.166666666666</v>
      </c>
      <c r="H31" s="25">
        <f t="shared" si="28"/>
        <v>15272.166666666666</v>
      </c>
      <c r="I31" s="25">
        <f t="shared" si="28"/>
        <v>15272.166666666666</v>
      </c>
      <c r="J31" s="25">
        <f t="shared" si="28"/>
        <v>15272.166666666666</v>
      </c>
      <c r="K31" s="25">
        <f t="shared" si="28"/>
        <v>15272.166666666666</v>
      </c>
      <c r="L31" s="25">
        <f t="shared" si="28"/>
        <v>15272.166666666666</v>
      </c>
      <c r="M31" s="25">
        <f t="shared" si="28"/>
        <v>15272.166666666666</v>
      </c>
      <c r="N31" s="25">
        <f t="shared" si="28"/>
        <v>15272.166666666666</v>
      </c>
      <c r="O31" s="701">
        <f t="shared" si="23"/>
        <v>183265.99999999997</v>
      </c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</row>
    <row r="32" spans="1:26" ht="13.5" customHeight="1" x14ac:dyDescent="0.2">
      <c r="A32" s="702" t="s">
        <v>119</v>
      </c>
      <c r="B32" s="718">
        <f t="shared" ref="B32:O32" si="29">SUM(B26:B31)</f>
        <v>1355735.06</v>
      </c>
      <c r="C32" s="718">
        <f t="shared" si="29"/>
        <v>112977.92166666668</v>
      </c>
      <c r="D32" s="718">
        <f t="shared" si="29"/>
        <v>112977.92166666668</v>
      </c>
      <c r="E32" s="718">
        <f t="shared" si="29"/>
        <v>112977.92166666668</v>
      </c>
      <c r="F32" s="718">
        <f t="shared" si="29"/>
        <v>112977.92166666668</v>
      </c>
      <c r="G32" s="718">
        <f t="shared" si="29"/>
        <v>112977.92166666668</v>
      </c>
      <c r="H32" s="718">
        <f t="shared" si="29"/>
        <v>112977.92166666668</v>
      </c>
      <c r="I32" s="718">
        <f t="shared" si="29"/>
        <v>112977.92166666668</v>
      </c>
      <c r="J32" s="718">
        <f t="shared" si="29"/>
        <v>112977.92166666668</v>
      </c>
      <c r="K32" s="718">
        <f t="shared" si="29"/>
        <v>112977.92166666668</v>
      </c>
      <c r="L32" s="718">
        <f t="shared" si="29"/>
        <v>112977.92166666668</v>
      </c>
      <c r="M32" s="718">
        <f t="shared" si="29"/>
        <v>112977.92166666668</v>
      </c>
      <c r="N32" s="718">
        <f t="shared" si="29"/>
        <v>112977.92166666668</v>
      </c>
      <c r="O32" s="719">
        <f t="shared" si="29"/>
        <v>1355735.06</v>
      </c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</row>
    <row r="33" spans="1:26" ht="13.5" customHeight="1" x14ac:dyDescent="0.2">
      <c r="A33" s="62" t="s">
        <v>140</v>
      </c>
      <c r="B33" s="66">
        <f>+'1.mell. Mérleg'!E38</f>
        <v>910084</v>
      </c>
      <c r="C33" s="25">
        <f>73795+6136</f>
        <v>79931</v>
      </c>
      <c r="D33" s="25">
        <v>73795</v>
      </c>
      <c r="E33" s="25">
        <f>73795+6136</f>
        <v>79931</v>
      </c>
      <c r="F33" s="25">
        <v>73795</v>
      </c>
      <c r="G33" s="25">
        <f>73795+6136</f>
        <v>79931</v>
      </c>
      <c r="H33" s="25">
        <v>73795</v>
      </c>
      <c r="I33" s="25">
        <f>73795+6136</f>
        <v>79931</v>
      </c>
      <c r="J33" s="25">
        <v>73795</v>
      </c>
      <c r="K33" s="25">
        <v>73795</v>
      </c>
      <c r="L33" s="25">
        <v>73795</v>
      </c>
      <c r="M33" s="25">
        <v>73795</v>
      </c>
      <c r="N33" s="25">
        <v>73795</v>
      </c>
      <c r="O33" s="701">
        <f t="shared" ref="O33:O35" si="30">SUM(C33:N33)</f>
        <v>910084</v>
      </c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</row>
    <row r="34" spans="1:26" ht="13.5" customHeight="1" x14ac:dyDescent="0.2">
      <c r="A34" s="62" t="s">
        <v>145</v>
      </c>
      <c r="B34" s="66">
        <f>+'1.mell. Mérleg'!E39</f>
        <v>127487</v>
      </c>
      <c r="C34" s="25">
        <v>9500</v>
      </c>
      <c r="D34" s="25">
        <v>9500</v>
      </c>
      <c r="E34" s="25">
        <v>9500</v>
      </c>
      <c r="F34" s="25">
        <f>9500+13516</f>
        <v>23016</v>
      </c>
      <c r="G34" s="25">
        <v>9500</v>
      </c>
      <c r="H34" s="25">
        <v>9500</v>
      </c>
      <c r="I34" s="25">
        <v>9500</v>
      </c>
      <c r="J34" s="25">
        <v>9500</v>
      </c>
      <c r="K34" s="25">
        <v>9500</v>
      </c>
      <c r="L34" s="25">
        <v>9500</v>
      </c>
      <c r="M34" s="25">
        <v>9500</v>
      </c>
      <c r="N34" s="25">
        <v>9471</v>
      </c>
      <c r="O34" s="701">
        <f t="shared" si="30"/>
        <v>127487</v>
      </c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</row>
    <row r="35" spans="1:26" ht="13.5" customHeight="1" x14ac:dyDescent="0.2">
      <c r="A35" s="62" t="s">
        <v>149</v>
      </c>
      <c r="B35" s="66">
        <f>+'1.mell. Mérleg'!E40</f>
        <v>0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701">
        <f t="shared" si="30"/>
        <v>0</v>
      </c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</row>
    <row r="36" spans="1:26" ht="13.5" customHeight="1" x14ac:dyDescent="0.2">
      <c r="A36" s="702" t="s">
        <v>137</v>
      </c>
      <c r="B36" s="723">
        <f t="shared" ref="B36:O36" si="31">SUM(B33:B35)</f>
        <v>1037571</v>
      </c>
      <c r="C36" s="723">
        <f t="shared" si="31"/>
        <v>89431</v>
      </c>
      <c r="D36" s="723">
        <f t="shared" si="31"/>
        <v>83295</v>
      </c>
      <c r="E36" s="723">
        <f t="shared" si="31"/>
        <v>89431</v>
      </c>
      <c r="F36" s="723">
        <f t="shared" si="31"/>
        <v>96811</v>
      </c>
      <c r="G36" s="723">
        <f t="shared" si="31"/>
        <v>89431</v>
      </c>
      <c r="H36" s="723">
        <f t="shared" si="31"/>
        <v>83295</v>
      </c>
      <c r="I36" s="723">
        <f t="shared" si="31"/>
        <v>89431</v>
      </c>
      <c r="J36" s="723">
        <f t="shared" si="31"/>
        <v>83295</v>
      </c>
      <c r="K36" s="723">
        <f t="shared" si="31"/>
        <v>83295</v>
      </c>
      <c r="L36" s="723">
        <f t="shared" si="31"/>
        <v>83295</v>
      </c>
      <c r="M36" s="723">
        <f t="shared" si="31"/>
        <v>83295</v>
      </c>
      <c r="N36" s="723">
        <f t="shared" si="31"/>
        <v>83266</v>
      </c>
      <c r="O36" s="724">
        <f t="shared" si="31"/>
        <v>1037571</v>
      </c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</row>
    <row r="37" spans="1:26" ht="13.5" customHeight="1" x14ac:dyDescent="0.2">
      <c r="A37" s="725" t="s">
        <v>154</v>
      </c>
      <c r="B37" s="723">
        <f>+'1.mell. Mérleg'!E42</f>
        <v>19296</v>
      </c>
      <c r="C37" s="726">
        <v>19296</v>
      </c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04">
        <f>SUM(C37:N37)</f>
        <v>19296</v>
      </c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</row>
    <row r="38" spans="1:26" ht="15.75" customHeight="1" x14ac:dyDescent="0.2">
      <c r="A38" s="706" t="s">
        <v>156</v>
      </c>
      <c r="B38" s="706">
        <f t="shared" ref="B38:O38" si="32">+B37+B36+B32</f>
        <v>2412602.06</v>
      </c>
      <c r="C38" s="706">
        <f t="shared" si="32"/>
        <v>221704.92166666669</v>
      </c>
      <c r="D38" s="706">
        <f t="shared" si="32"/>
        <v>196272.92166666669</v>
      </c>
      <c r="E38" s="706">
        <f t="shared" si="32"/>
        <v>202408.92166666669</v>
      </c>
      <c r="F38" s="706">
        <f t="shared" si="32"/>
        <v>209788.92166666669</v>
      </c>
      <c r="G38" s="706">
        <f t="shared" si="32"/>
        <v>202408.92166666669</v>
      </c>
      <c r="H38" s="706">
        <f t="shared" si="32"/>
        <v>196272.92166666669</v>
      </c>
      <c r="I38" s="706">
        <f t="shared" si="32"/>
        <v>202408.92166666669</v>
      </c>
      <c r="J38" s="706">
        <f t="shared" si="32"/>
        <v>196272.92166666669</v>
      </c>
      <c r="K38" s="706">
        <f t="shared" si="32"/>
        <v>196272.92166666669</v>
      </c>
      <c r="L38" s="706">
        <f t="shared" si="32"/>
        <v>196272.92166666669</v>
      </c>
      <c r="M38" s="706">
        <f t="shared" si="32"/>
        <v>196272.92166666669</v>
      </c>
      <c r="N38" s="706">
        <f t="shared" si="32"/>
        <v>196243.92166666669</v>
      </c>
      <c r="O38" s="707">
        <f t="shared" si="32"/>
        <v>2412602.06</v>
      </c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</row>
    <row r="39" spans="1:26" ht="15.75" customHeight="1" x14ac:dyDescent="0.2">
      <c r="A39" s="414"/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</row>
    <row r="40" spans="1:26" ht="12.75" customHeight="1" x14ac:dyDescent="0.2">
      <c r="A40" s="727" t="s">
        <v>928</v>
      </c>
      <c r="B40" s="352">
        <f t="shared" ref="B40:C40" si="33">+B23-B38+B3</f>
        <v>1281959.94</v>
      </c>
      <c r="C40" s="352">
        <f t="shared" si="33"/>
        <v>1250796.3516666666</v>
      </c>
      <c r="D40" s="352">
        <f t="shared" ref="D40:O40" si="34">+D3+D23-D38</f>
        <v>1274339.7633333332</v>
      </c>
      <c r="E40" s="352">
        <f t="shared" si="34"/>
        <v>1262472.1749999998</v>
      </c>
      <c r="F40" s="352">
        <f t="shared" si="34"/>
        <v>1243224.5866666664</v>
      </c>
      <c r="G40" s="352">
        <f t="shared" si="34"/>
        <v>1260631.9983333331</v>
      </c>
      <c r="H40" s="352">
        <f t="shared" si="34"/>
        <v>1254900.4099999997</v>
      </c>
      <c r="I40" s="352">
        <f t="shared" si="34"/>
        <v>1243032.8216666663</v>
      </c>
      <c r="J40" s="352">
        <f t="shared" si="34"/>
        <v>1266576.2333333329</v>
      </c>
      <c r="K40" s="352">
        <f t="shared" si="34"/>
        <v>1260844.6449999996</v>
      </c>
      <c r="L40" s="352">
        <f t="shared" si="34"/>
        <v>1284394.0566666662</v>
      </c>
      <c r="M40" s="352">
        <f t="shared" si="34"/>
        <v>1279662.4683333328</v>
      </c>
      <c r="N40" s="352">
        <f t="shared" si="34"/>
        <v>1281959.8799999994</v>
      </c>
      <c r="O40" s="352">
        <f t="shared" si="34"/>
        <v>1281959.8199999994</v>
      </c>
      <c r="P40" s="700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 x14ac:dyDescent="0.2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 x14ac:dyDescent="0.2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 x14ac:dyDescent="0.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 x14ac:dyDescent="0.2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 x14ac:dyDescent="0.2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 x14ac:dyDescent="0.2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 x14ac:dyDescent="0.2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 x14ac:dyDescent="0.2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 x14ac:dyDescent="0.2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 x14ac:dyDescent="0.2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 x14ac:dyDescent="0.2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 x14ac:dyDescent="0.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 x14ac:dyDescent="0.2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 x14ac:dyDescent="0.2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 x14ac:dyDescent="0.2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 x14ac:dyDescent="0.2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 x14ac:dyDescent="0.2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 x14ac:dyDescent="0.2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 x14ac:dyDescent="0.2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 x14ac:dyDescent="0.2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 x14ac:dyDescent="0.2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 x14ac:dyDescent="0.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 x14ac:dyDescent="0.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 x14ac:dyDescent="0.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 x14ac:dyDescent="0.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 x14ac:dyDescent="0.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 x14ac:dyDescent="0.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 x14ac:dyDescent="0.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 x14ac:dyDescent="0.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 x14ac:dyDescent="0.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 x14ac:dyDescent="0.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 x14ac:dyDescent="0.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 x14ac:dyDescent="0.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 x14ac:dyDescent="0.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 x14ac:dyDescent="0.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 x14ac:dyDescent="0.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 x14ac:dyDescent="0.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 x14ac:dyDescent="0.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 x14ac:dyDescent="0.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 x14ac:dyDescent="0.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 x14ac:dyDescent="0.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 x14ac:dyDescent="0.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 x14ac:dyDescent="0.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 x14ac:dyDescent="0.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 x14ac:dyDescent="0.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 x14ac:dyDescent="0.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 x14ac:dyDescent="0.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 x14ac:dyDescent="0.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 x14ac:dyDescent="0.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 x14ac:dyDescent="0.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 x14ac:dyDescent="0.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 x14ac:dyDescent="0.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 x14ac:dyDescent="0.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 x14ac:dyDescent="0.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 x14ac:dyDescent="0.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 x14ac:dyDescent="0.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 x14ac:dyDescent="0.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 x14ac:dyDescent="0.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 x14ac:dyDescent="0.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 x14ac:dyDescent="0.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 x14ac:dyDescent="0.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 x14ac:dyDescent="0.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 x14ac:dyDescent="0.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 x14ac:dyDescent="0.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 x14ac:dyDescent="0.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 x14ac:dyDescent="0.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 x14ac:dyDescent="0.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 x14ac:dyDescent="0.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 x14ac:dyDescent="0.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 x14ac:dyDescent="0.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 x14ac:dyDescent="0.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 x14ac:dyDescent="0.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 x14ac:dyDescent="0.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 x14ac:dyDescent="0.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 x14ac:dyDescent="0.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 x14ac:dyDescent="0.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 x14ac:dyDescent="0.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 x14ac:dyDescent="0.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 x14ac:dyDescent="0.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 x14ac:dyDescent="0.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 x14ac:dyDescent="0.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 x14ac:dyDescent="0.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 x14ac:dyDescent="0.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 x14ac:dyDescent="0.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 x14ac:dyDescent="0.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 x14ac:dyDescent="0.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 x14ac:dyDescent="0.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 x14ac:dyDescent="0.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 x14ac:dyDescent="0.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 x14ac:dyDescent="0.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 x14ac:dyDescent="0.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 x14ac:dyDescent="0.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 x14ac:dyDescent="0.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 x14ac:dyDescent="0.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 x14ac:dyDescent="0.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 x14ac:dyDescent="0.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 x14ac:dyDescent="0.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 x14ac:dyDescent="0.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 x14ac:dyDescent="0.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 x14ac:dyDescent="0.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 x14ac:dyDescent="0.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 x14ac:dyDescent="0.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 x14ac:dyDescent="0.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 x14ac:dyDescent="0.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 x14ac:dyDescent="0.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 x14ac:dyDescent="0.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 x14ac:dyDescent="0.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 x14ac:dyDescent="0.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 x14ac:dyDescent="0.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 x14ac:dyDescent="0.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 x14ac:dyDescent="0.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 x14ac:dyDescent="0.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 x14ac:dyDescent="0.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 x14ac:dyDescent="0.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 x14ac:dyDescent="0.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 x14ac:dyDescent="0.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 x14ac:dyDescent="0.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 x14ac:dyDescent="0.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 x14ac:dyDescent="0.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 x14ac:dyDescent="0.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 x14ac:dyDescent="0.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 x14ac:dyDescent="0.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 x14ac:dyDescent="0.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 x14ac:dyDescent="0.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 x14ac:dyDescent="0.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 x14ac:dyDescent="0.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 x14ac:dyDescent="0.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 x14ac:dyDescent="0.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 x14ac:dyDescent="0.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 x14ac:dyDescent="0.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 x14ac:dyDescent="0.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 x14ac:dyDescent="0.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 x14ac:dyDescent="0.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 x14ac:dyDescent="0.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 x14ac:dyDescent="0.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 x14ac:dyDescent="0.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 x14ac:dyDescent="0.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 x14ac:dyDescent="0.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 x14ac:dyDescent="0.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 x14ac:dyDescent="0.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 x14ac:dyDescent="0.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 x14ac:dyDescent="0.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 x14ac:dyDescent="0.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 x14ac:dyDescent="0.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 x14ac:dyDescent="0.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 x14ac:dyDescent="0.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 x14ac:dyDescent="0.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 x14ac:dyDescent="0.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 x14ac:dyDescent="0.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 x14ac:dyDescent="0.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 x14ac:dyDescent="0.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 x14ac:dyDescent="0.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 x14ac:dyDescent="0.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 x14ac:dyDescent="0.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 x14ac:dyDescent="0.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 x14ac:dyDescent="0.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 x14ac:dyDescent="0.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 x14ac:dyDescent="0.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 x14ac:dyDescent="0.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 x14ac:dyDescent="0.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 x14ac:dyDescent="0.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 x14ac:dyDescent="0.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 x14ac:dyDescent="0.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 x14ac:dyDescent="0.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 x14ac:dyDescent="0.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 x14ac:dyDescent="0.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 x14ac:dyDescent="0.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 x14ac:dyDescent="0.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 x14ac:dyDescent="0.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 x14ac:dyDescent="0.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 x14ac:dyDescent="0.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 x14ac:dyDescent="0.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 x14ac:dyDescent="0.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 x14ac:dyDescent="0.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 x14ac:dyDescent="0.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 x14ac:dyDescent="0.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 x14ac:dyDescent="0.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 x14ac:dyDescent="0.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 x14ac:dyDescent="0.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 x14ac:dyDescent="0.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 x14ac:dyDescent="0.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 x14ac:dyDescent="0.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 x14ac:dyDescent="0.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 x14ac:dyDescent="0.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 x14ac:dyDescent="0.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 x14ac:dyDescent="0.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 x14ac:dyDescent="0.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 x14ac:dyDescent="0.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 x14ac:dyDescent="0.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 x14ac:dyDescent="0.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 x14ac:dyDescent="0.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 x14ac:dyDescent="0.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 x14ac:dyDescent="0.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 x14ac:dyDescent="0.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 x14ac:dyDescent="0.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 x14ac:dyDescent="0.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 x14ac:dyDescent="0.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 x14ac:dyDescent="0.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 x14ac:dyDescent="0.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 x14ac:dyDescent="0.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 x14ac:dyDescent="0.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 x14ac:dyDescent="0.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 x14ac:dyDescent="0.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 x14ac:dyDescent="0.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 x14ac:dyDescent="0.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 x14ac:dyDescent="0.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 x14ac:dyDescent="0.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 x14ac:dyDescent="0.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 x14ac:dyDescent="0.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 x14ac:dyDescent="0.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 x14ac:dyDescent="0.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 x14ac:dyDescent="0.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 x14ac:dyDescent="0.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 x14ac:dyDescent="0.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 x14ac:dyDescent="0.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 x14ac:dyDescent="0.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 x14ac:dyDescent="0.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 x14ac:dyDescent="0.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 x14ac:dyDescent="0.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 x14ac:dyDescent="0.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 x14ac:dyDescent="0.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 x14ac:dyDescent="0.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 x14ac:dyDescent="0.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 x14ac:dyDescent="0.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 x14ac:dyDescent="0.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 x14ac:dyDescent="0.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 x14ac:dyDescent="0.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 x14ac:dyDescent="0.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 x14ac:dyDescent="0.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 x14ac:dyDescent="0.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 x14ac:dyDescent="0.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 x14ac:dyDescent="0.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 x14ac:dyDescent="0.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 x14ac:dyDescent="0.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 x14ac:dyDescent="0.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 x14ac:dyDescent="0.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 x14ac:dyDescent="0.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 x14ac:dyDescent="0.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 x14ac:dyDescent="0.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 x14ac:dyDescent="0.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 x14ac:dyDescent="0.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 x14ac:dyDescent="0.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 x14ac:dyDescent="0.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 x14ac:dyDescent="0.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 x14ac:dyDescent="0.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 x14ac:dyDescent="0.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 x14ac:dyDescent="0.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 x14ac:dyDescent="0.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 x14ac:dyDescent="0.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 x14ac:dyDescent="0.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 x14ac:dyDescent="0.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 x14ac:dyDescent="0.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 x14ac:dyDescent="0.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 x14ac:dyDescent="0.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 x14ac:dyDescent="0.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 x14ac:dyDescent="0.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 x14ac:dyDescent="0.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 x14ac:dyDescent="0.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 x14ac:dyDescent="0.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 x14ac:dyDescent="0.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 x14ac:dyDescent="0.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 x14ac:dyDescent="0.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 x14ac:dyDescent="0.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 x14ac:dyDescent="0.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 x14ac:dyDescent="0.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 x14ac:dyDescent="0.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 x14ac:dyDescent="0.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 x14ac:dyDescent="0.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 x14ac:dyDescent="0.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 x14ac:dyDescent="0.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 x14ac:dyDescent="0.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 x14ac:dyDescent="0.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 x14ac:dyDescent="0.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 x14ac:dyDescent="0.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 x14ac:dyDescent="0.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 x14ac:dyDescent="0.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 x14ac:dyDescent="0.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 x14ac:dyDescent="0.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 x14ac:dyDescent="0.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 x14ac:dyDescent="0.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 x14ac:dyDescent="0.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 x14ac:dyDescent="0.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 x14ac:dyDescent="0.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 x14ac:dyDescent="0.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 x14ac:dyDescent="0.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 x14ac:dyDescent="0.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 x14ac:dyDescent="0.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 x14ac:dyDescent="0.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 x14ac:dyDescent="0.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 x14ac:dyDescent="0.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 x14ac:dyDescent="0.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 x14ac:dyDescent="0.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 x14ac:dyDescent="0.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 x14ac:dyDescent="0.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 x14ac:dyDescent="0.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 x14ac:dyDescent="0.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 x14ac:dyDescent="0.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 x14ac:dyDescent="0.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 x14ac:dyDescent="0.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 x14ac:dyDescent="0.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 x14ac:dyDescent="0.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 x14ac:dyDescent="0.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 x14ac:dyDescent="0.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 x14ac:dyDescent="0.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 x14ac:dyDescent="0.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 x14ac:dyDescent="0.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 x14ac:dyDescent="0.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 x14ac:dyDescent="0.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 x14ac:dyDescent="0.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 x14ac:dyDescent="0.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 x14ac:dyDescent="0.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 x14ac:dyDescent="0.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 x14ac:dyDescent="0.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 x14ac:dyDescent="0.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 x14ac:dyDescent="0.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 x14ac:dyDescent="0.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 x14ac:dyDescent="0.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 x14ac:dyDescent="0.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 x14ac:dyDescent="0.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 x14ac:dyDescent="0.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 x14ac:dyDescent="0.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 x14ac:dyDescent="0.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 x14ac:dyDescent="0.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 x14ac:dyDescent="0.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 x14ac:dyDescent="0.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 x14ac:dyDescent="0.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 x14ac:dyDescent="0.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 x14ac:dyDescent="0.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 x14ac:dyDescent="0.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 x14ac:dyDescent="0.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 x14ac:dyDescent="0.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 x14ac:dyDescent="0.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 x14ac:dyDescent="0.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 x14ac:dyDescent="0.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 x14ac:dyDescent="0.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 x14ac:dyDescent="0.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 x14ac:dyDescent="0.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 x14ac:dyDescent="0.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 x14ac:dyDescent="0.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 x14ac:dyDescent="0.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 x14ac:dyDescent="0.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 x14ac:dyDescent="0.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 x14ac:dyDescent="0.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 x14ac:dyDescent="0.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 x14ac:dyDescent="0.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 x14ac:dyDescent="0.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 x14ac:dyDescent="0.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 x14ac:dyDescent="0.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 x14ac:dyDescent="0.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 x14ac:dyDescent="0.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 x14ac:dyDescent="0.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 x14ac:dyDescent="0.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 x14ac:dyDescent="0.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 x14ac:dyDescent="0.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 x14ac:dyDescent="0.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 x14ac:dyDescent="0.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 x14ac:dyDescent="0.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 x14ac:dyDescent="0.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 x14ac:dyDescent="0.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 x14ac:dyDescent="0.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 x14ac:dyDescent="0.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 x14ac:dyDescent="0.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 x14ac:dyDescent="0.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 x14ac:dyDescent="0.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 x14ac:dyDescent="0.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 x14ac:dyDescent="0.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 x14ac:dyDescent="0.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 x14ac:dyDescent="0.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 x14ac:dyDescent="0.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 x14ac:dyDescent="0.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 x14ac:dyDescent="0.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 x14ac:dyDescent="0.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 x14ac:dyDescent="0.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 x14ac:dyDescent="0.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 x14ac:dyDescent="0.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 x14ac:dyDescent="0.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 x14ac:dyDescent="0.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 x14ac:dyDescent="0.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 x14ac:dyDescent="0.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 x14ac:dyDescent="0.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 x14ac:dyDescent="0.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 x14ac:dyDescent="0.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 x14ac:dyDescent="0.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 x14ac:dyDescent="0.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 x14ac:dyDescent="0.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 x14ac:dyDescent="0.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 x14ac:dyDescent="0.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 x14ac:dyDescent="0.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 x14ac:dyDescent="0.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 x14ac:dyDescent="0.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 x14ac:dyDescent="0.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 x14ac:dyDescent="0.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 x14ac:dyDescent="0.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 x14ac:dyDescent="0.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 x14ac:dyDescent="0.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 x14ac:dyDescent="0.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 x14ac:dyDescent="0.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 x14ac:dyDescent="0.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 x14ac:dyDescent="0.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 x14ac:dyDescent="0.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 x14ac:dyDescent="0.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 x14ac:dyDescent="0.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 x14ac:dyDescent="0.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 x14ac:dyDescent="0.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 x14ac:dyDescent="0.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 x14ac:dyDescent="0.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 x14ac:dyDescent="0.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 x14ac:dyDescent="0.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 x14ac:dyDescent="0.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 x14ac:dyDescent="0.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 x14ac:dyDescent="0.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 x14ac:dyDescent="0.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 x14ac:dyDescent="0.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 x14ac:dyDescent="0.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 x14ac:dyDescent="0.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 x14ac:dyDescent="0.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 x14ac:dyDescent="0.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 x14ac:dyDescent="0.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 x14ac:dyDescent="0.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 x14ac:dyDescent="0.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 x14ac:dyDescent="0.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 x14ac:dyDescent="0.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 x14ac:dyDescent="0.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 x14ac:dyDescent="0.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 x14ac:dyDescent="0.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 x14ac:dyDescent="0.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 x14ac:dyDescent="0.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 x14ac:dyDescent="0.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 x14ac:dyDescent="0.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 x14ac:dyDescent="0.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 x14ac:dyDescent="0.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 x14ac:dyDescent="0.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 x14ac:dyDescent="0.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 x14ac:dyDescent="0.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 x14ac:dyDescent="0.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 x14ac:dyDescent="0.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 x14ac:dyDescent="0.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 x14ac:dyDescent="0.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 x14ac:dyDescent="0.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 x14ac:dyDescent="0.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 x14ac:dyDescent="0.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">
    <mergeCell ref="A24:O24"/>
  </mergeCells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&amp;CElőirányzat-felhasználási és likviditási ütemterv 2020. évre  (tervezett adatok alapján)               &amp;R000000 11. melléklet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3.875" customWidth="1"/>
    <col min="2" max="2" width="15.75" customWidth="1"/>
    <col min="3" max="3" width="39.875" customWidth="1"/>
    <col min="4" max="4" width="6.75" customWidth="1"/>
    <col min="5" max="5" width="6.625" customWidth="1"/>
    <col min="6" max="6" width="7.25" customWidth="1"/>
    <col min="7" max="7" width="6.5" customWidth="1"/>
    <col min="8" max="8" width="6.875" customWidth="1"/>
    <col min="9" max="9" width="5.75" customWidth="1"/>
    <col min="10" max="10" width="8.25" customWidth="1"/>
    <col min="11" max="11" width="8.75" customWidth="1"/>
    <col min="12" max="12" width="8" customWidth="1"/>
    <col min="13" max="13" width="6.375" customWidth="1"/>
    <col min="14" max="14" width="7.125" customWidth="1"/>
    <col min="15" max="15" width="6.375" customWidth="1"/>
    <col min="16" max="16" width="8.125" customWidth="1"/>
    <col min="17" max="17" width="7.375" customWidth="1"/>
    <col min="18" max="20" width="8.625" customWidth="1"/>
    <col min="21" max="21" width="8.375" customWidth="1"/>
    <col min="22" max="22" width="7" customWidth="1"/>
    <col min="23" max="23" width="13.125" customWidth="1"/>
    <col min="24" max="24" width="7.875" customWidth="1"/>
    <col min="25" max="25" width="6.875" customWidth="1"/>
    <col min="26" max="26" width="9.25" customWidth="1"/>
    <col min="27" max="27" width="7.625" customWidth="1"/>
    <col min="28" max="28" width="8" customWidth="1"/>
    <col min="29" max="29" width="8.5" customWidth="1"/>
    <col min="30" max="30" width="10" customWidth="1"/>
    <col min="31" max="31" width="8.375" customWidth="1"/>
    <col min="32" max="33" width="8.125" customWidth="1"/>
    <col min="34" max="34" width="9.5" customWidth="1"/>
    <col min="35" max="35" width="9.75" customWidth="1"/>
    <col min="36" max="40" width="8" customWidth="1"/>
  </cols>
  <sheetData>
    <row r="1" spans="1:40" ht="12.75" customHeight="1" x14ac:dyDescent="0.2">
      <c r="A1" s="897"/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5"/>
      <c r="Y1" s="5"/>
      <c r="Z1" s="5"/>
      <c r="AA1" s="5"/>
      <c r="AB1" s="5"/>
      <c r="AC1" s="5"/>
      <c r="AD1" s="5"/>
      <c r="AE1" s="5"/>
      <c r="AF1" s="5"/>
      <c r="AG1" s="892" t="s">
        <v>414</v>
      </c>
      <c r="AH1" s="771"/>
      <c r="AI1" s="771"/>
      <c r="AJ1" s="5"/>
      <c r="AK1" s="5"/>
      <c r="AL1" s="5"/>
      <c r="AM1" s="5"/>
      <c r="AN1" s="5"/>
    </row>
    <row r="2" spans="1:40" ht="16.5" customHeight="1" x14ac:dyDescent="0.2">
      <c r="A2" s="898" t="s">
        <v>768</v>
      </c>
      <c r="B2" s="899"/>
      <c r="C2" s="900" t="s">
        <v>867</v>
      </c>
      <c r="D2" s="901" t="s">
        <v>114</v>
      </c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75"/>
      <c r="V2" s="708"/>
      <c r="W2" s="902" t="s">
        <v>651</v>
      </c>
      <c r="X2" s="901" t="s">
        <v>60</v>
      </c>
      <c r="Y2" s="768"/>
      <c r="Z2" s="768"/>
      <c r="AA2" s="768"/>
      <c r="AB2" s="768"/>
      <c r="AC2" s="768"/>
      <c r="AD2" s="768"/>
      <c r="AE2" s="768"/>
      <c r="AF2" s="768"/>
      <c r="AG2" s="768"/>
      <c r="AH2" s="775"/>
      <c r="AI2" s="893" t="s">
        <v>868</v>
      </c>
      <c r="AJ2" s="5"/>
      <c r="AK2" s="5"/>
      <c r="AL2" s="5"/>
      <c r="AM2" s="5"/>
      <c r="AN2" s="709"/>
    </row>
    <row r="3" spans="1:40" ht="25.5" customHeight="1" x14ac:dyDescent="0.2">
      <c r="A3" s="822"/>
      <c r="B3" s="804"/>
      <c r="C3" s="804"/>
      <c r="D3" s="896" t="s">
        <v>869</v>
      </c>
      <c r="E3" s="896" t="s">
        <v>870</v>
      </c>
      <c r="F3" s="896" t="s">
        <v>126</v>
      </c>
      <c r="G3" s="896" t="s">
        <v>871</v>
      </c>
      <c r="H3" s="903" t="s">
        <v>130</v>
      </c>
      <c r="I3" s="754"/>
      <c r="J3" s="896" t="s">
        <v>872</v>
      </c>
      <c r="K3" s="904" t="s">
        <v>873</v>
      </c>
      <c r="L3" s="896" t="s">
        <v>874</v>
      </c>
      <c r="M3" s="896" t="s">
        <v>875</v>
      </c>
      <c r="N3" s="896" t="s">
        <v>876</v>
      </c>
      <c r="O3" s="896" t="s">
        <v>877</v>
      </c>
      <c r="P3" s="896" t="s">
        <v>125</v>
      </c>
      <c r="Q3" s="896" t="s">
        <v>878</v>
      </c>
      <c r="R3" s="896" t="s">
        <v>123</v>
      </c>
      <c r="S3" s="896" t="s">
        <v>879</v>
      </c>
      <c r="T3" s="896" t="s">
        <v>880</v>
      </c>
      <c r="U3" s="896" t="s">
        <v>122</v>
      </c>
      <c r="V3" s="896" t="s">
        <v>881</v>
      </c>
      <c r="W3" s="804"/>
      <c r="X3" s="896" t="s">
        <v>882</v>
      </c>
      <c r="Y3" s="896" t="s">
        <v>883</v>
      </c>
      <c r="Z3" s="896" t="s">
        <v>884</v>
      </c>
      <c r="AA3" s="896" t="s">
        <v>885</v>
      </c>
      <c r="AB3" s="896" t="s">
        <v>886</v>
      </c>
      <c r="AC3" s="896" t="s">
        <v>183</v>
      </c>
      <c r="AD3" s="896" t="s">
        <v>887</v>
      </c>
      <c r="AE3" s="896" t="s">
        <v>888</v>
      </c>
      <c r="AF3" s="896" t="s">
        <v>889</v>
      </c>
      <c r="AG3" s="896" t="s">
        <v>890</v>
      </c>
      <c r="AH3" s="896" t="s">
        <v>891</v>
      </c>
      <c r="AI3" s="894"/>
      <c r="AJ3" s="5"/>
      <c r="AK3" s="5"/>
      <c r="AL3" s="5"/>
      <c r="AM3" s="5"/>
      <c r="AN3" s="5"/>
    </row>
    <row r="4" spans="1:40" ht="35.25" customHeight="1" x14ac:dyDescent="0.2">
      <c r="A4" s="773"/>
      <c r="B4" s="764"/>
      <c r="C4" s="764"/>
      <c r="D4" s="764"/>
      <c r="E4" s="764"/>
      <c r="F4" s="764"/>
      <c r="G4" s="764"/>
      <c r="H4" s="710" t="s">
        <v>892</v>
      </c>
      <c r="I4" s="710" t="s">
        <v>893</v>
      </c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895"/>
      <c r="AJ4" s="5"/>
      <c r="AK4" s="5"/>
      <c r="AL4" s="5"/>
      <c r="AM4" s="5"/>
      <c r="AN4" s="5"/>
    </row>
    <row r="5" spans="1:40" ht="12.75" customHeight="1" x14ac:dyDescent="0.2">
      <c r="A5" s="711">
        <v>1</v>
      </c>
      <c r="B5" s="712" t="s">
        <v>894</v>
      </c>
      <c r="C5" s="713" t="s">
        <v>895</v>
      </c>
      <c r="D5" s="66"/>
      <c r="E5" s="66"/>
      <c r="F5" s="66">
        <f>300+100+100</f>
        <v>500</v>
      </c>
      <c r="G5" s="416"/>
      <c r="H5" s="416"/>
      <c r="I5" s="416"/>
      <c r="J5" s="416"/>
      <c r="K5" s="416"/>
      <c r="L5" s="714"/>
      <c r="M5" s="714"/>
      <c r="N5" s="416"/>
      <c r="O5" s="714"/>
      <c r="P5" s="416"/>
      <c r="Q5" s="714"/>
      <c r="R5" s="416"/>
      <c r="S5" s="416"/>
      <c r="T5" s="416"/>
      <c r="U5" s="416">
        <f>-300-100-100</f>
        <v>-500</v>
      </c>
      <c r="V5" s="714"/>
      <c r="W5" s="715">
        <f t="shared" ref="W5:W47" si="0">SUM(D5:V5)</f>
        <v>0</v>
      </c>
      <c r="X5" s="417"/>
      <c r="Y5" s="416"/>
      <c r="Z5" s="416"/>
      <c r="AA5" s="714"/>
      <c r="AB5" s="714"/>
      <c r="AC5" s="714"/>
      <c r="AD5" s="714"/>
      <c r="AE5" s="714"/>
      <c r="AF5" s="714"/>
      <c r="AG5" s="714"/>
      <c r="AH5" s="416"/>
      <c r="AI5" s="716">
        <f t="shared" ref="AI5:AI47" si="1">SUM(X5:AH5)</f>
        <v>0</v>
      </c>
      <c r="AJ5" s="5"/>
      <c r="AK5" s="5"/>
      <c r="AL5" s="5"/>
      <c r="AM5" s="5"/>
      <c r="AN5" s="5"/>
    </row>
    <row r="6" spans="1:40" ht="12.75" customHeight="1" x14ac:dyDescent="0.2">
      <c r="A6" s="711">
        <v>2</v>
      </c>
      <c r="B6" s="712" t="s">
        <v>896</v>
      </c>
      <c r="C6" s="717" t="s">
        <v>897</v>
      </c>
      <c r="D6" s="416"/>
      <c r="E6" s="416"/>
      <c r="F6" s="416"/>
      <c r="G6" s="416"/>
      <c r="H6" s="416"/>
      <c r="I6" s="416"/>
      <c r="J6" s="416"/>
      <c r="K6" s="416">
        <v>316</v>
      </c>
      <c r="L6" s="714"/>
      <c r="M6" s="714"/>
      <c r="N6" s="416"/>
      <c r="O6" s="714"/>
      <c r="P6" s="416"/>
      <c r="Q6" s="714"/>
      <c r="R6" s="416"/>
      <c r="S6" s="416"/>
      <c r="T6" s="416"/>
      <c r="U6" s="416">
        <v>-316</v>
      </c>
      <c r="V6" s="714"/>
      <c r="W6" s="715">
        <f t="shared" si="0"/>
        <v>0</v>
      </c>
      <c r="X6" s="417"/>
      <c r="Y6" s="416"/>
      <c r="Z6" s="416"/>
      <c r="AA6" s="714"/>
      <c r="AB6" s="714"/>
      <c r="AC6" s="714"/>
      <c r="AD6" s="714"/>
      <c r="AE6" s="714"/>
      <c r="AF6" s="714"/>
      <c r="AG6" s="714"/>
      <c r="AH6" s="714"/>
      <c r="AI6" s="716">
        <f t="shared" si="1"/>
        <v>0</v>
      </c>
      <c r="AJ6" s="5"/>
      <c r="AK6" s="5"/>
      <c r="AL6" s="5"/>
      <c r="AM6" s="5"/>
      <c r="AN6" s="5"/>
    </row>
    <row r="7" spans="1:40" ht="12.75" customHeight="1" x14ac:dyDescent="0.2">
      <c r="A7" s="711">
        <v>3</v>
      </c>
      <c r="B7" s="712" t="s">
        <v>898</v>
      </c>
      <c r="C7" s="717" t="s">
        <v>899</v>
      </c>
      <c r="D7" s="416"/>
      <c r="E7" s="416"/>
      <c r="F7" s="416">
        <v>115</v>
      </c>
      <c r="G7" s="416"/>
      <c r="H7" s="416"/>
      <c r="I7" s="416"/>
      <c r="J7" s="416"/>
      <c r="K7" s="416"/>
      <c r="L7" s="714"/>
      <c r="M7" s="714"/>
      <c r="N7" s="416"/>
      <c r="O7" s="714"/>
      <c r="P7" s="416"/>
      <c r="Q7" s="714"/>
      <c r="R7" s="416"/>
      <c r="S7" s="416"/>
      <c r="T7" s="416"/>
      <c r="U7" s="416">
        <v>-115</v>
      </c>
      <c r="V7" s="714"/>
      <c r="W7" s="715">
        <f t="shared" si="0"/>
        <v>0</v>
      </c>
      <c r="X7" s="417"/>
      <c r="Y7" s="416"/>
      <c r="Z7" s="416"/>
      <c r="AA7" s="714"/>
      <c r="AB7" s="714"/>
      <c r="AC7" s="714"/>
      <c r="AD7" s="714"/>
      <c r="AE7" s="714"/>
      <c r="AF7" s="714"/>
      <c r="AG7" s="714"/>
      <c r="AH7" s="714"/>
      <c r="AI7" s="716">
        <f t="shared" si="1"/>
        <v>0</v>
      </c>
      <c r="AJ7" s="5"/>
      <c r="AK7" s="5"/>
      <c r="AL7" s="5"/>
      <c r="AM7" s="5"/>
      <c r="AN7" s="5"/>
    </row>
    <row r="8" spans="1:40" ht="12.75" customHeight="1" x14ac:dyDescent="0.2">
      <c r="A8" s="711">
        <v>4</v>
      </c>
      <c r="B8" s="712" t="s">
        <v>900</v>
      </c>
      <c r="C8" s="717" t="s">
        <v>901</v>
      </c>
      <c r="D8" s="416"/>
      <c r="E8" s="416"/>
      <c r="F8" s="416">
        <v>102</v>
      </c>
      <c r="G8" s="416"/>
      <c r="H8" s="416"/>
      <c r="I8" s="416"/>
      <c r="J8" s="416"/>
      <c r="K8" s="416"/>
      <c r="L8" s="714"/>
      <c r="M8" s="714"/>
      <c r="N8" s="416"/>
      <c r="O8" s="714"/>
      <c r="P8" s="416"/>
      <c r="Q8" s="714"/>
      <c r="R8" s="416"/>
      <c r="S8" s="416"/>
      <c r="T8" s="416"/>
      <c r="U8" s="416">
        <v>-102</v>
      </c>
      <c r="V8" s="714"/>
      <c r="W8" s="715">
        <f t="shared" si="0"/>
        <v>0</v>
      </c>
      <c r="X8" s="417"/>
      <c r="Y8" s="416"/>
      <c r="Z8" s="416"/>
      <c r="AA8" s="416"/>
      <c r="AB8" s="714"/>
      <c r="AC8" s="416"/>
      <c r="AD8" s="714"/>
      <c r="AE8" s="416"/>
      <c r="AF8" s="714"/>
      <c r="AG8" s="714"/>
      <c r="AH8" s="714"/>
      <c r="AI8" s="716">
        <f t="shared" si="1"/>
        <v>0</v>
      </c>
      <c r="AJ8" s="5"/>
      <c r="AK8" s="5"/>
      <c r="AL8" s="5"/>
      <c r="AM8" s="5"/>
      <c r="AN8" s="5"/>
    </row>
    <row r="9" spans="1:40" ht="12.75" customHeight="1" x14ac:dyDescent="0.2">
      <c r="A9" s="711">
        <v>5</v>
      </c>
      <c r="B9" s="712" t="s">
        <v>902</v>
      </c>
      <c r="C9" s="717" t="s">
        <v>903</v>
      </c>
      <c r="D9" s="416"/>
      <c r="E9" s="416"/>
      <c r="F9" s="416">
        <v>1227</v>
      </c>
      <c r="G9" s="416"/>
      <c r="H9" s="416"/>
      <c r="I9" s="416"/>
      <c r="J9" s="416">
        <v>9110</v>
      </c>
      <c r="K9" s="416"/>
      <c r="L9" s="714"/>
      <c r="M9" s="714"/>
      <c r="N9" s="416"/>
      <c r="O9" s="714"/>
      <c r="P9" s="416"/>
      <c r="Q9" s="714"/>
      <c r="R9" s="416"/>
      <c r="S9" s="416"/>
      <c r="T9" s="416"/>
      <c r="U9" s="416"/>
      <c r="V9" s="714"/>
      <c r="W9" s="715">
        <f t="shared" si="0"/>
        <v>10337</v>
      </c>
      <c r="X9" s="417"/>
      <c r="Y9" s="416"/>
      <c r="Z9" s="416"/>
      <c r="AA9" s="416"/>
      <c r="AB9" s="714"/>
      <c r="AC9" s="714"/>
      <c r="AD9" s="714"/>
      <c r="AE9" s="416"/>
      <c r="AF9" s="714"/>
      <c r="AG9" s="714"/>
      <c r="AH9" s="416">
        <v>10337</v>
      </c>
      <c r="AI9" s="716">
        <f t="shared" si="1"/>
        <v>10337</v>
      </c>
      <c r="AJ9" s="5"/>
      <c r="AK9" s="5"/>
      <c r="AL9" s="5"/>
      <c r="AM9" s="5"/>
      <c r="AN9" s="5"/>
    </row>
    <row r="10" spans="1:40" ht="12.75" customHeight="1" x14ac:dyDescent="0.2">
      <c r="A10" s="711">
        <v>6</v>
      </c>
      <c r="B10" s="712" t="s">
        <v>904</v>
      </c>
      <c r="C10" s="717" t="s">
        <v>905</v>
      </c>
      <c r="D10" s="416"/>
      <c r="E10" s="416"/>
      <c r="F10" s="416">
        <v>2482</v>
      </c>
      <c r="G10" s="416"/>
      <c r="H10" s="416"/>
      <c r="I10" s="416"/>
      <c r="J10" s="416">
        <v>6332</v>
      </c>
      <c r="K10" s="416"/>
      <c r="L10" s="714"/>
      <c r="M10" s="714"/>
      <c r="N10" s="416"/>
      <c r="O10" s="714"/>
      <c r="P10" s="416"/>
      <c r="Q10" s="714"/>
      <c r="R10" s="416"/>
      <c r="S10" s="416"/>
      <c r="T10" s="416"/>
      <c r="U10" s="416"/>
      <c r="V10" s="714"/>
      <c r="W10" s="715">
        <f t="shared" si="0"/>
        <v>8814</v>
      </c>
      <c r="X10" s="417"/>
      <c r="Y10" s="416"/>
      <c r="Z10" s="416"/>
      <c r="AA10" s="714"/>
      <c r="AB10" s="714"/>
      <c r="AC10" s="714"/>
      <c r="AD10" s="714"/>
      <c r="AE10" s="416"/>
      <c r="AF10" s="714"/>
      <c r="AG10" s="714"/>
      <c r="AH10" s="416">
        <v>8814</v>
      </c>
      <c r="AI10" s="716">
        <f t="shared" si="1"/>
        <v>8814</v>
      </c>
      <c r="AJ10" s="5"/>
      <c r="AK10" s="5"/>
      <c r="AL10" s="5"/>
      <c r="AM10" s="5"/>
      <c r="AN10" s="5"/>
    </row>
    <row r="11" spans="1:40" ht="12.75" customHeight="1" x14ac:dyDescent="0.2">
      <c r="A11" s="711">
        <v>7</v>
      </c>
      <c r="B11" s="712" t="s">
        <v>906</v>
      </c>
      <c r="C11" s="717" t="s">
        <v>907</v>
      </c>
      <c r="D11" s="416"/>
      <c r="E11" s="416"/>
      <c r="F11" s="416">
        <v>146</v>
      </c>
      <c r="G11" s="416"/>
      <c r="H11" s="416"/>
      <c r="I11" s="416"/>
      <c r="J11" s="416"/>
      <c r="K11" s="416"/>
      <c r="L11" s="714"/>
      <c r="M11" s="714"/>
      <c r="N11" s="416"/>
      <c r="O11" s="714"/>
      <c r="P11" s="416"/>
      <c r="Q11" s="714"/>
      <c r="R11" s="416"/>
      <c r="S11" s="416"/>
      <c r="T11" s="416"/>
      <c r="U11" s="416">
        <v>-146</v>
      </c>
      <c r="V11" s="714"/>
      <c r="W11" s="715">
        <f t="shared" si="0"/>
        <v>0</v>
      </c>
      <c r="X11" s="417"/>
      <c r="Y11" s="416"/>
      <c r="Z11" s="416"/>
      <c r="AA11" s="714"/>
      <c r="AB11" s="416"/>
      <c r="AC11" s="714"/>
      <c r="AD11" s="416"/>
      <c r="AE11" s="416"/>
      <c r="AF11" s="714"/>
      <c r="AG11" s="714"/>
      <c r="AH11" s="714"/>
      <c r="AI11" s="716">
        <f t="shared" si="1"/>
        <v>0</v>
      </c>
      <c r="AJ11" s="5"/>
      <c r="AK11" s="5"/>
      <c r="AL11" s="5"/>
      <c r="AM11" s="5"/>
      <c r="AN11" s="5"/>
    </row>
    <row r="12" spans="1:40" ht="12.75" customHeight="1" x14ac:dyDescent="0.2">
      <c r="A12" s="711">
        <v>8</v>
      </c>
      <c r="B12" s="712" t="s">
        <v>908</v>
      </c>
      <c r="C12" s="717" t="s">
        <v>909</v>
      </c>
      <c r="D12" s="416"/>
      <c r="E12" s="416"/>
      <c r="F12" s="416">
        <v>3</v>
      </c>
      <c r="G12" s="416"/>
      <c r="H12" s="416"/>
      <c r="I12" s="416"/>
      <c r="J12" s="416"/>
      <c r="K12" s="416">
        <v>-3</v>
      </c>
      <c r="L12" s="714"/>
      <c r="M12" s="714"/>
      <c r="N12" s="416"/>
      <c r="O12" s="714"/>
      <c r="P12" s="416"/>
      <c r="Q12" s="714"/>
      <c r="R12" s="416"/>
      <c r="S12" s="416"/>
      <c r="T12" s="416"/>
      <c r="U12" s="416"/>
      <c r="V12" s="714"/>
      <c r="W12" s="715">
        <f t="shared" si="0"/>
        <v>0</v>
      </c>
      <c r="X12" s="417"/>
      <c r="Y12" s="416"/>
      <c r="Z12" s="416"/>
      <c r="AA12" s="416"/>
      <c r="AB12" s="714"/>
      <c r="AC12" s="714"/>
      <c r="AD12" s="714"/>
      <c r="AE12" s="416"/>
      <c r="AF12" s="714"/>
      <c r="AG12" s="714"/>
      <c r="AH12" s="714"/>
      <c r="AI12" s="716">
        <f t="shared" si="1"/>
        <v>0</v>
      </c>
      <c r="AJ12" s="5"/>
      <c r="AK12" s="5"/>
      <c r="AL12" s="5"/>
      <c r="AM12" s="5"/>
      <c r="AN12" s="5"/>
    </row>
    <row r="13" spans="1:40" ht="12.75" customHeight="1" x14ac:dyDescent="0.2">
      <c r="A13" s="711">
        <v>9</v>
      </c>
      <c r="B13" s="712" t="s">
        <v>910</v>
      </c>
      <c r="C13" s="717" t="s">
        <v>911</v>
      </c>
      <c r="D13" s="416"/>
      <c r="E13" s="416"/>
      <c r="F13" s="416">
        <v>-167</v>
      </c>
      <c r="G13" s="416"/>
      <c r="H13" s="416"/>
      <c r="I13" s="416"/>
      <c r="J13" s="416">
        <v>167</v>
      </c>
      <c r="K13" s="416"/>
      <c r="L13" s="714"/>
      <c r="M13" s="714"/>
      <c r="N13" s="416"/>
      <c r="O13" s="714"/>
      <c r="P13" s="416"/>
      <c r="Q13" s="714"/>
      <c r="R13" s="416"/>
      <c r="S13" s="416"/>
      <c r="T13" s="416"/>
      <c r="U13" s="416"/>
      <c r="V13" s="714"/>
      <c r="W13" s="715">
        <f t="shared" si="0"/>
        <v>0</v>
      </c>
      <c r="X13" s="417"/>
      <c r="Y13" s="416"/>
      <c r="Z13" s="416"/>
      <c r="AA13" s="416"/>
      <c r="AB13" s="714"/>
      <c r="AC13" s="714"/>
      <c r="AD13" s="714"/>
      <c r="AE13" s="416"/>
      <c r="AF13" s="714"/>
      <c r="AG13" s="714"/>
      <c r="AH13" s="714"/>
      <c r="AI13" s="716">
        <f t="shared" si="1"/>
        <v>0</v>
      </c>
      <c r="AJ13" s="5"/>
      <c r="AK13" s="5"/>
      <c r="AL13" s="5"/>
      <c r="AM13" s="5"/>
      <c r="AN13" s="5"/>
    </row>
    <row r="14" spans="1:40" ht="12.75" customHeight="1" x14ac:dyDescent="0.2">
      <c r="A14" s="711">
        <v>10</v>
      </c>
      <c r="B14" s="712" t="s">
        <v>912</v>
      </c>
      <c r="C14" s="717" t="s">
        <v>913</v>
      </c>
      <c r="D14" s="416"/>
      <c r="E14" s="416"/>
      <c r="F14" s="416"/>
      <c r="G14" s="416"/>
      <c r="H14" s="416"/>
      <c r="I14" s="416"/>
      <c r="J14" s="416">
        <v>109</v>
      </c>
      <c r="K14" s="416"/>
      <c r="L14" s="714"/>
      <c r="M14" s="416"/>
      <c r="N14" s="416"/>
      <c r="O14" s="714"/>
      <c r="P14" s="416"/>
      <c r="Q14" s="416"/>
      <c r="R14" s="416"/>
      <c r="S14" s="416"/>
      <c r="T14" s="416"/>
      <c r="U14" s="416">
        <v>-109</v>
      </c>
      <c r="V14" s="416"/>
      <c r="W14" s="715">
        <f t="shared" si="0"/>
        <v>0</v>
      </c>
      <c r="X14" s="417"/>
      <c r="Y14" s="416"/>
      <c r="Z14" s="416"/>
      <c r="AA14" s="714"/>
      <c r="AB14" s="714"/>
      <c r="AC14" s="714"/>
      <c r="AD14" s="714"/>
      <c r="AE14" s="416"/>
      <c r="AF14" s="714"/>
      <c r="AG14" s="714"/>
      <c r="AH14" s="416"/>
      <c r="AI14" s="716">
        <f t="shared" si="1"/>
        <v>0</v>
      </c>
      <c r="AJ14" s="5"/>
      <c r="AK14" s="5"/>
      <c r="AL14" s="5"/>
      <c r="AM14" s="5"/>
      <c r="AN14" s="5"/>
    </row>
    <row r="15" spans="1:40" ht="12.75" customHeight="1" x14ac:dyDescent="0.2">
      <c r="A15" s="711">
        <v>11</v>
      </c>
      <c r="B15" s="712" t="s">
        <v>914</v>
      </c>
      <c r="C15" s="717" t="s">
        <v>915</v>
      </c>
      <c r="D15" s="416"/>
      <c r="E15" s="416"/>
      <c r="F15" s="416">
        <v>254</v>
      </c>
      <c r="G15" s="416"/>
      <c r="H15" s="416"/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>
        <v>-254</v>
      </c>
      <c r="V15" s="416"/>
      <c r="W15" s="715">
        <f t="shared" si="0"/>
        <v>0</v>
      </c>
      <c r="X15" s="417"/>
      <c r="Y15" s="416"/>
      <c r="Z15" s="416"/>
      <c r="AA15" s="416"/>
      <c r="AB15" s="416"/>
      <c r="AC15" s="416"/>
      <c r="AD15" s="416"/>
      <c r="AE15" s="416"/>
      <c r="AF15" s="416"/>
      <c r="AG15" s="714"/>
      <c r="AH15" s="714"/>
      <c r="AI15" s="716">
        <f t="shared" si="1"/>
        <v>0</v>
      </c>
      <c r="AJ15" s="5"/>
      <c r="AK15" s="5"/>
      <c r="AL15" s="5"/>
      <c r="AM15" s="5"/>
      <c r="AN15" s="5"/>
    </row>
    <row r="16" spans="1:40" ht="12.75" customHeight="1" x14ac:dyDescent="0.2">
      <c r="A16" s="711">
        <v>12</v>
      </c>
      <c r="B16" s="712" t="s">
        <v>916</v>
      </c>
      <c r="C16" s="71" t="s">
        <v>917</v>
      </c>
      <c r="D16" s="235"/>
      <c r="E16" s="235"/>
      <c r="F16" s="235">
        <v>-345</v>
      </c>
      <c r="G16" s="235"/>
      <c r="H16" s="235"/>
      <c r="I16" s="235"/>
      <c r="J16" s="235">
        <v>345</v>
      </c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720">
        <f t="shared" si="0"/>
        <v>0</v>
      </c>
      <c r="X16" s="456"/>
      <c r="Y16" s="235"/>
      <c r="Z16" s="235"/>
      <c r="AA16" s="235"/>
      <c r="AB16" s="235"/>
      <c r="AC16" s="235"/>
      <c r="AD16" s="235"/>
      <c r="AE16" s="235"/>
      <c r="AF16" s="235"/>
      <c r="AG16" s="15"/>
      <c r="AH16" s="15"/>
      <c r="AI16" s="721">
        <f t="shared" si="1"/>
        <v>0</v>
      </c>
      <c r="AJ16" s="1"/>
      <c r="AK16" s="1"/>
      <c r="AL16" s="1"/>
      <c r="AM16" s="1"/>
      <c r="AN16" s="1"/>
    </row>
    <row r="17" spans="1:40" ht="28.5" customHeight="1" x14ac:dyDescent="0.2">
      <c r="A17" s="711">
        <v>13</v>
      </c>
      <c r="B17" s="712" t="s">
        <v>918</v>
      </c>
      <c r="C17" s="717" t="s">
        <v>919</v>
      </c>
      <c r="D17" s="416"/>
      <c r="E17" s="416"/>
      <c r="F17" s="416">
        <v>600</v>
      </c>
      <c r="G17" s="416"/>
      <c r="H17" s="416"/>
      <c r="I17" s="416"/>
      <c r="J17" s="416"/>
      <c r="K17" s="416"/>
      <c r="L17" s="416"/>
      <c r="M17" s="714"/>
      <c r="N17" s="416"/>
      <c r="O17" s="714"/>
      <c r="P17" s="416"/>
      <c r="Q17" s="416"/>
      <c r="R17" s="416"/>
      <c r="S17" s="416"/>
      <c r="T17" s="416"/>
      <c r="U17" s="416">
        <v>-600</v>
      </c>
      <c r="V17" s="714"/>
      <c r="W17" s="715">
        <f t="shared" si="0"/>
        <v>0</v>
      </c>
      <c r="X17" s="417"/>
      <c r="Y17" s="416"/>
      <c r="Z17" s="416"/>
      <c r="AA17" s="714"/>
      <c r="AB17" s="714"/>
      <c r="AC17" s="714"/>
      <c r="AD17" s="714"/>
      <c r="AE17" s="416"/>
      <c r="AF17" s="714"/>
      <c r="AG17" s="714"/>
      <c r="AH17" s="714"/>
      <c r="AI17" s="716">
        <f t="shared" si="1"/>
        <v>0</v>
      </c>
      <c r="AJ17" s="5"/>
      <c r="AK17" s="5"/>
      <c r="AL17" s="5"/>
      <c r="AM17" s="5"/>
      <c r="AN17" s="5"/>
    </row>
    <row r="18" spans="1:40" ht="12.75" customHeight="1" x14ac:dyDescent="0.2">
      <c r="A18" s="711">
        <v>14</v>
      </c>
      <c r="B18" s="712" t="s">
        <v>920</v>
      </c>
      <c r="C18" s="722" t="s">
        <v>921</v>
      </c>
      <c r="D18" s="235"/>
      <c r="E18" s="235"/>
      <c r="F18" s="235"/>
      <c r="G18" s="235"/>
      <c r="H18" s="235"/>
      <c r="I18" s="235"/>
      <c r="J18" s="235"/>
      <c r="K18" s="235"/>
      <c r="L18" s="235"/>
      <c r="M18" s="15"/>
      <c r="N18" s="235">
        <v>91</v>
      </c>
      <c r="O18" s="15"/>
      <c r="P18" s="235"/>
      <c r="Q18" s="235"/>
      <c r="R18" s="235"/>
      <c r="S18" s="235"/>
      <c r="T18" s="235"/>
      <c r="U18" s="235">
        <v>-91</v>
      </c>
      <c r="V18" s="235"/>
      <c r="W18" s="720">
        <f t="shared" si="0"/>
        <v>0</v>
      </c>
      <c r="X18" s="456"/>
      <c r="Y18" s="235"/>
      <c r="Z18" s="235"/>
      <c r="AA18" s="15"/>
      <c r="AB18" s="15"/>
      <c r="AC18" s="15"/>
      <c r="AD18" s="15"/>
      <c r="AE18" s="235"/>
      <c r="AF18" s="15"/>
      <c r="AG18" s="15"/>
      <c r="AH18" s="15"/>
      <c r="AI18" s="721">
        <f t="shared" si="1"/>
        <v>0</v>
      </c>
      <c r="AJ18" s="5"/>
      <c r="AK18" s="5"/>
      <c r="AL18" s="5"/>
      <c r="AM18" s="5"/>
      <c r="AN18" s="5"/>
    </row>
    <row r="19" spans="1:40" ht="12.75" customHeight="1" x14ac:dyDescent="0.2">
      <c r="A19" s="711">
        <v>15</v>
      </c>
      <c r="B19" s="712" t="s">
        <v>922</v>
      </c>
      <c r="C19" s="717" t="s">
        <v>923</v>
      </c>
      <c r="D19" s="416"/>
      <c r="E19" s="416"/>
      <c r="F19" s="416"/>
      <c r="G19" s="416"/>
      <c r="H19" s="416"/>
      <c r="I19" s="416"/>
      <c r="J19" s="416"/>
      <c r="K19" s="416"/>
      <c r="L19" s="416"/>
      <c r="M19" s="714"/>
      <c r="N19" s="416">
        <v>4768</v>
      </c>
      <c r="O19" s="714"/>
      <c r="P19" s="416"/>
      <c r="Q19" s="416"/>
      <c r="R19" s="416"/>
      <c r="S19" s="416"/>
      <c r="T19" s="416"/>
      <c r="U19" s="416">
        <v>-4768</v>
      </c>
      <c r="V19" s="416"/>
      <c r="W19" s="715">
        <f t="shared" si="0"/>
        <v>0</v>
      </c>
      <c r="X19" s="417"/>
      <c r="Y19" s="416"/>
      <c r="Z19" s="416"/>
      <c r="AA19" s="714"/>
      <c r="AB19" s="714"/>
      <c r="AC19" s="714"/>
      <c r="AD19" s="714"/>
      <c r="AE19" s="416"/>
      <c r="AF19" s="714"/>
      <c r="AG19" s="714"/>
      <c r="AH19" s="714"/>
      <c r="AI19" s="716">
        <f t="shared" si="1"/>
        <v>0</v>
      </c>
      <c r="AJ19" s="5"/>
      <c r="AK19" s="5"/>
      <c r="AL19" s="5"/>
      <c r="AM19" s="5"/>
      <c r="AN19" s="5"/>
    </row>
    <row r="20" spans="1:40" ht="12.75" customHeight="1" x14ac:dyDescent="0.2">
      <c r="A20" s="711">
        <v>16</v>
      </c>
      <c r="B20" s="712" t="s">
        <v>924</v>
      </c>
      <c r="C20" s="722" t="s">
        <v>925</v>
      </c>
      <c r="D20" s="416"/>
      <c r="E20" s="416"/>
      <c r="F20" s="416"/>
      <c r="G20" s="416"/>
      <c r="H20" s="416"/>
      <c r="I20" s="416"/>
      <c r="J20" s="416"/>
      <c r="K20" s="416"/>
      <c r="L20" s="416"/>
      <c r="M20" s="714"/>
      <c r="N20" s="416">
        <v>116</v>
      </c>
      <c r="O20" s="714"/>
      <c r="P20" s="416"/>
      <c r="Q20" s="416"/>
      <c r="R20" s="416"/>
      <c r="S20" s="416"/>
      <c r="T20" s="416"/>
      <c r="U20" s="416">
        <v>-116</v>
      </c>
      <c r="V20" s="416"/>
      <c r="W20" s="715">
        <f t="shared" si="0"/>
        <v>0</v>
      </c>
      <c r="X20" s="417"/>
      <c r="Y20" s="416"/>
      <c r="Z20" s="416"/>
      <c r="AA20" s="714"/>
      <c r="AB20" s="714"/>
      <c r="AC20" s="714"/>
      <c r="AD20" s="714"/>
      <c r="AE20" s="416"/>
      <c r="AF20" s="714"/>
      <c r="AG20" s="714"/>
      <c r="AH20" s="714"/>
      <c r="AI20" s="716">
        <f t="shared" si="1"/>
        <v>0</v>
      </c>
      <c r="AJ20" s="5"/>
      <c r="AK20" s="5"/>
      <c r="AL20" s="5"/>
      <c r="AM20" s="5"/>
      <c r="AN20" s="5"/>
    </row>
    <row r="21" spans="1:40" ht="12.75" customHeight="1" x14ac:dyDescent="0.2">
      <c r="A21" s="711">
        <v>17</v>
      </c>
      <c r="B21" s="712" t="s">
        <v>926</v>
      </c>
      <c r="C21" s="717" t="s">
        <v>927</v>
      </c>
      <c r="D21" s="416"/>
      <c r="E21" s="416"/>
      <c r="F21" s="416"/>
      <c r="G21" s="416"/>
      <c r="H21" s="416"/>
      <c r="I21" s="416"/>
      <c r="J21" s="416"/>
      <c r="K21" s="416">
        <v>13203</v>
      </c>
      <c r="L21" s="416"/>
      <c r="M21" s="714"/>
      <c r="N21" s="416"/>
      <c r="O21" s="714"/>
      <c r="P21" s="416"/>
      <c r="Q21" s="416"/>
      <c r="R21" s="416"/>
      <c r="S21" s="416"/>
      <c r="T21" s="416"/>
      <c r="U21" s="416">
        <v>-13203</v>
      </c>
      <c r="V21" s="416"/>
      <c r="W21" s="715">
        <f t="shared" si="0"/>
        <v>0</v>
      </c>
      <c r="X21" s="417"/>
      <c r="Y21" s="416"/>
      <c r="Z21" s="416"/>
      <c r="AA21" s="714"/>
      <c r="AB21" s="714"/>
      <c r="AC21" s="714"/>
      <c r="AD21" s="714"/>
      <c r="AE21" s="416"/>
      <c r="AF21" s="714"/>
      <c r="AG21" s="714"/>
      <c r="AH21" s="714"/>
      <c r="AI21" s="716">
        <f t="shared" si="1"/>
        <v>0</v>
      </c>
      <c r="AJ21" s="5"/>
      <c r="AK21" s="5"/>
      <c r="AL21" s="5"/>
      <c r="AM21" s="5"/>
      <c r="AN21" s="5"/>
    </row>
    <row r="22" spans="1:40" ht="12.75" customHeight="1" x14ac:dyDescent="0.2">
      <c r="A22" s="711">
        <v>18</v>
      </c>
      <c r="B22" s="712" t="s">
        <v>929</v>
      </c>
      <c r="C22" s="717" t="s">
        <v>930</v>
      </c>
      <c r="D22" s="416"/>
      <c r="E22" s="416"/>
      <c r="F22" s="416">
        <v>20</v>
      </c>
      <c r="G22" s="416"/>
      <c r="H22" s="416"/>
      <c r="I22" s="416"/>
      <c r="J22" s="416"/>
      <c r="K22" s="416"/>
      <c r="L22" s="416"/>
      <c r="M22" s="714"/>
      <c r="N22" s="416"/>
      <c r="O22" s="714"/>
      <c r="P22" s="416"/>
      <c r="Q22" s="416"/>
      <c r="R22" s="416"/>
      <c r="S22" s="416"/>
      <c r="T22" s="416"/>
      <c r="U22" s="416">
        <v>-20</v>
      </c>
      <c r="V22" s="416"/>
      <c r="W22" s="715">
        <f t="shared" si="0"/>
        <v>0</v>
      </c>
      <c r="X22" s="417"/>
      <c r="Y22" s="416"/>
      <c r="Z22" s="416"/>
      <c r="AA22" s="714"/>
      <c r="AB22" s="714"/>
      <c r="AC22" s="714"/>
      <c r="AD22" s="714"/>
      <c r="AE22" s="416"/>
      <c r="AF22" s="714"/>
      <c r="AG22" s="714"/>
      <c r="AH22" s="714"/>
      <c r="AI22" s="716">
        <f t="shared" si="1"/>
        <v>0</v>
      </c>
      <c r="AJ22" s="5"/>
      <c r="AK22" s="5"/>
      <c r="AL22" s="5"/>
      <c r="AM22" s="5"/>
      <c r="AN22" s="5"/>
    </row>
    <row r="23" spans="1:40" ht="12.75" customHeight="1" x14ac:dyDescent="0.2">
      <c r="A23" s="711">
        <v>19</v>
      </c>
      <c r="B23" s="712" t="s">
        <v>931</v>
      </c>
      <c r="C23" s="717" t="s">
        <v>932</v>
      </c>
      <c r="D23" s="416"/>
      <c r="E23" s="416"/>
      <c r="F23" s="416"/>
      <c r="G23" s="416"/>
      <c r="H23" s="416"/>
      <c r="I23" s="416"/>
      <c r="J23" s="416">
        <v>4443</v>
      </c>
      <c r="K23" s="416"/>
      <c r="L23" s="416"/>
      <c r="M23" s="416"/>
      <c r="N23" s="416"/>
      <c r="O23" s="714"/>
      <c r="P23" s="416"/>
      <c r="Q23" s="416"/>
      <c r="R23" s="416"/>
      <c r="S23" s="416"/>
      <c r="T23" s="416"/>
      <c r="U23" s="416">
        <v>-4443</v>
      </c>
      <c r="V23" s="416"/>
      <c r="W23" s="715">
        <f t="shared" si="0"/>
        <v>0</v>
      </c>
      <c r="X23" s="417"/>
      <c r="Y23" s="416"/>
      <c r="Z23" s="416"/>
      <c r="AA23" s="714"/>
      <c r="AB23" s="714"/>
      <c r="AC23" s="714"/>
      <c r="AD23" s="728"/>
      <c r="AE23" s="416"/>
      <c r="AF23" s="714"/>
      <c r="AG23" s="714"/>
      <c r="AH23" s="416"/>
      <c r="AI23" s="716">
        <f t="shared" si="1"/>
        <v>0</v>
      </c>
      <c r="AJ23" s="5"/>
      <c r="AK23" s="5"/>
      <c r="AL23" s="5"/>
      <c r="AM23" s="5"/>
      <c r="AN23" s="5"/>
    </row>
    <row r="24" spans="1:40" ht="12.75" customHeight="1" x14ac:dyDescent="0.2">
      <c r="A24" s="711">
        <v>20</v>
      </c>
      <c r="B24" s="712" t="s">
        <v>933</v>
      </c>
      <c r="C24" s="717" t="s">
        <v>934</v>
      </c>
      <c r="D24" s="416"/>
      <c r="E24" s="416"/>
      <c r="F24" s="416"/>
      <c r="G24" s="416"/>
      <c r="H24" s="416"/>
      <c r="I24" s="416"/>
      <c r="J24" s="416">
        <v>170</v>
      </c>
      <c r="K24" s="416"/>
      <c r="L24" s="416"/>
      <c r="M24" s="714"/>
      <c r="N24" s="416"/>
      <c r="O24" s="714"/>
      <c r="P24" s="416"/>
      <c r="Q24" s="416"/>
      <c r="R24" s="416"/>
      <c r="S24" s="416"/>
      <c r="T24" s="416"/>
      <c r="U24" s="416">
        <v>-170</v>
      </c>
      <c r="V24" s="416"/>
      <c r="W24" s="715">
        <f t="shared" si="0"/>
        <v>0</v>
      </c>
      <c r="X24" s="417"/>
      <c r="Y24" s="416"/>
      <c r="Z24" s="416"/>
      <c r="AA24" s="416"/>
      <c r="AB24" s="416"/>
      <c r="AC24" s="714"/>
      <c r="AD24" s="714"/>
      <c r="AE24" s="714"/>
      <c r="AF24" s="714"/>
      <c r="AG24" s="714"/>
      <c r="AH24" s="714"/>
      <c r="AI24" s="716">
        <f t="shared" si="1"/>
        <v>0</v>
      </c>
      <c r="AJ24" s="5"/>
      <c r="AK24" s="5"/>
      <c r="AL24" s="5"/>
      <c r="AM24" s="5"/>
      <c r="AN24" s="5"/>
    </row>
    <row r="25" spans="1:40" ht="12.75" customHeight="1" x14ac:dyDescent="0.2">
      <c r="A25" s="711">
        <v>21</v>
      </c>
      <c r="B25" s="712" t="s">
        <v>935</v>
      </c>
      <c r="C25" s="713" t="s">
        <v>936</v>
      </c>
      <c r="D25" s="416"/>
      <c r="E25" s="416"/>
      <c r="F25" s="416">
        <v>176</v>
      </c>
      <c r="G25" s="416"/>
      <c r="H25" s="416"/>
      <c r="I25" s="416"/>
      <c r="J25" s="416">
        <v>60</v>
      </c>
      <c r="K25" s="416"/>
      <c r="L25" s="416"/>
      <c r="M25" s="714"/>
      <c r="N25" s="416"/>
      <c r="O25" s="714"/>
      <c r="P25" s="416"/>
      <c r="Q25" s="416"/>
      <c r="R25" s="416">
        <v>-236</v>
      </c>
      <c r="S25" s="416"/>
      <c r="T25" s="416"/>
      <c r="U25" s="416"/>
      <c r="V25" s="416"/>
      <c r="W25" s="715">
        <f t="shared" si="0"/>
        <v>0</v>
      </c>
      <c r="X25" s="417"/>
      <c r="Y25" s="416"/>
      <c r="Z25" s="416"/>
      <c r="AA25" s="416"/>
      <c r="AB25" s="714"/>
      <c r="AC25" s="416"/>
      <c r="AD25" s="416"/>
      <c r="AE25" s="416"/>
      <c r="AF25" s="714"/>
      <c r="AG25" s="714"/>
      <c r="AH25" s="416"/>
      <c r="AI25" s="716">
        <f t="shared" si="1"/>
        <v>0</v>
      </c>
      <c r="AJ25" s="5"/>
      <c r="AK25" s="5"/>
      <c r="AL25" s="5"/>
      <c r="AM25" s="5"/>
      <c r="AN25" s="5"/>
    </row>
    <row r="26" spans="1:40" ht="12.75" customHeight="1" x14ac:dyDescent="0.2">
      <c r="A26" s="711">
        <v>22</v>
      </c>
      <c r="B26" s="712" t="s">
        <v>937</v>
      </c>
      <c r="C26" s="717" t="s">
        <v>938</v>
      </c>
      <c r="D26" s="416">
        <v>8</v>
      </c>
      <c r="E26" s="416"/>
      <c r="F26" s="416">
        <v>45</v>
      </c>
      <c r="G26" s="416"/>
      <c r="H26" s="416">
        <v>177</v>
      </c>
      <c r="I26" s="416"/>
      <c r="J26" s="416">
        <v>3600</v>
      </c>
      <c r="K26" s="416"/>
      <c r="L26" s="416"/>
      <c r="M26" s="416">
        <v>19296</v>
      </c>
      <c r="N26" s="416">
        <v>-18729</v>
      </c>
      <c r="O26" s="714"/>
      <c r="P26" s="416"/>
      <c r="Q26" s="416"/>
      <c r="R26" s="416">
        <v>40000</v>
      </c>
      <c r="S26" s="416">
        <v>2067</v>
      </c>
      <c r="T26" s="416"/>
      <c r="U26" s="416">
        <v>102744</v>
      </c>
      <c r="V26" s="416"/>
      <c r="W26" s="715">
        <f t="shared" si="0"/>
        <v>149208</v>
      </c>
      <c r="X26" s="417">
        <v>568</v>
      </c>
      <c r="Y26" s="416">
        <v>3624</v>
      </c>
      <c r="Z26" s="416"/>
      <c r="AA26" s="416"/>
      <c r="AB26" s="714"/>
      <c r="AC26" s="714"/>
      <c r="AD26" s="714"/>
      <c r="AE26" s="714"/>
      <c r="AF26" s="714"/>
      <c r="AG26" s="714"/>
      <c r="AH26" s="416">
        <v>145016</v>
      </c>
      <c r="AI26" s="716">
        <f t="shared" si="1"/>
        <v>149208</v>
      </c>
      <c r="AJ26" s="5"/>
      <c r="AK26" s="5"/>
      <c r="AL26" s="5"/>
      <c r="AM26" s="5"/>
      <c r="AN26" s="5"/>
    </row>
    <row r="27" spans="1:40" ht="12.75" customHeight="1" x14ac:dyDescent="0.2">
      <c r="A27" s="711">
        <v>23</v>
      </c>
      <c r="B27" s="712" t="s">
        <v>939</v>
      </c>
      <c r="C27" s="717" t="s">
        <v>940</v>
      </c>
      <c r="D27" s="729"/>
      <c r="E27" s="416"/>
      <c r="F27" s="416"/>
      <c r="G27" s="416"/>
      <c r="H27" s="416">
        <v>958</v>
      </c>
      <c r="I27" s="416"/>
      <c r="J27" s="416"/>
      <c r="K27" s="728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715">
        <f t="shared" si="0"/>
        <v>958</v>
      </c>
      <c r="X27" s="417"/>
      <c r="Y27" s="416"/>
      <c r="Z27" s="416"/>
      <c r="AA27" s="416">
        <v>958</v>
      </c>
      <c r="AB27" s="416"/>
      <c r="AC27" s="416"/>
      <c r="AD27" s="416"/>
      <c r="AE27" s="416"/>
      <c r="AF27" s="416"/>
      <c r="AG27" s="416"/>
      <c r="AH27" s="416"/>
      <c r="AI27" s="716">
        <f t="shared" si="1"/>
        <v>958</v>
      </c>
      <c r="AJ27" s="5"/>
      <c r="AK27" s="5"/>
      <c r="AL27" s="5"/>
      <c r="AM27" s="5"/>
      <c r="AN27" s="5"/>
    </row>
    <row r="28" spans="1:40" ht="12.75" customHeight="1" x14ac:dyDescent="0.2">
      <c r="A28" s="711">
        <v>24</v>
      </c>
      <c r="B28" s="336" t="s">
        <v>941</v>
      </c>
      <c r="C28" s="713" t="s">
        <v>942</v>
      </c>
      <c r="D28" s="336"/>
      <c r="E28" s="336"/>
      <c r="F28" s="336"/>
      <c r="G28" s="336"/>
      <c r="H28" s="336">
        <f>2087+3142+1802-1</f>
        <v>7030</v>
      </c>
      <c r="I28" s="336"/>
      <c r="J28" s="336"/>
      <c r="K28" s="336"/>
      <c r="L28" s="336"/>
      <c r="M28" s="336"/>
      <c r="N28" s="336">
        <f>162+147+165+1</f>
        <v>475</v>
      </c>
      <c r="O28" s="336"/>
      <c r="P28" s="336"/>
      <c r="Q28" s="336"/>
      <c r="R28" s="336"/>
      <c r="S28" s="336"/>
      <c r="T28" s="336"/>
      <c r="U28" s="336"/>
      <c r="V28" s="416"/>
      <c r="W28" s="715">
        <f t="shared" si="0"/>
        <v>7505</v>
      </c>
      <c r="X28" s="417"/>
      <c r="Y28" s="730"/>
      <c r="Z28" s="416">
        <f>2249+3289+1967</f>
        <v>7505</v>
      </c>
      <c r="AA28" s="731"/>
      <c r="AB28" s="731"/>
      <c r="AC28" s="731"/>
      <c r="AD28" s="731"/>
      <c r="AE28" s="731"/>
      <c r="AF28" s="731"/>
      <c r="AG28" s="731"/>
      <c r="AH28" s="731"/>
      <c r="AI28" s="716">
        <f t="shared" si="1"/>
        <v>7505</v>
      </c>
      <c r="AJ28" s="5"/>
      <c r="AK28" s="5"/>
      <c r="AL28" s="5"/>
      <c r="AM28" s="5"/>
      <c r="AN28" s="5"/>
    </row>
    <row r="29" spans="1:40" ht="12.75" customHeight="1" x14ac:dyDescent="0.2">
      <c r="A29" s="711">
        <v>25</v>
      </c>
      <c r="B29" s="712" t="s">
        <v>943</v>
      </c>
      <c r="C29" s="717" t="s">
        <v>944</v>
      </c>
      <c r="D29" s="729">
        <v>226</v>
      </c>
      <c r="E29" s="416">
        <v>20</v>
      </c>
      <c r="F29" s="416"/>
      <c r="G29" s="416"/>
      <c r="H29" s="416"/>
      <c r="I29" s="416"/>
      <c r="J29" s="416"/>
      <c r="K29" s="728"/>
      <c r="L29" s="416"/>
      <c r="M29" s="714"/>
      <c r="N29" s="416"/>
      <c r="O29" s="714"/>
      <c r="P29" s="416"/>
      <c r="Q29" s="416"/>
      <c r="R29" s="416"/>
      <c r="S29" s="416"/>
      <c r="T29" s="416"/>
      <c r="U29" s="416"/>
      <c r="V29" s="416"/>
      <c r="W29" s="715">
        <f t="shared" si="0"/>
        <v>246</v>
      </c>
      <c r="X29" s="417"/>
      <c r="Y29" s="730"/>
      <c r="Z29" s="730"/>
      <c r="AA29" s="416">
        <v>246</v>
      </c>
      <c r="AB29" s="731"/>
      <c r="AC29" s="731"/>
      <c r="AD29" s="731"/>
      <c r="AE29" s="731"/>
      <c r="AF29" s="731"/>
      <c r="AG29" s="731"/>
      <c r="AH29" s="731"/>
      <c r="AI29" s="716">
        <f t="shared" si="1"/>
        <v>246</v>
      </c>
      <c r="AJ29" s="5"/>
      <c r="AK29" s="5"/>
      <c r="AL29" s="5"/>
      <c r="AM29" s="5"/>
      <c r="AN29" s="5"/>
    </row>
    <row r="30" spans="1:40" ht="12.75" customHeight="1" x14ac:dyDescent="0.2">
      <c r="A30" s="711">
        <v>26</v>
      </c>
      <c r="B30" s="712" t="s">
        <v>945</v>
      </c>
      <c r="C30" s="717" t="s">
        <v>946</v>
      </c>
      <c r="D30" s="729"/>
      <c r="E30" s="416"/>
      <c r="F30" s="416">
        <v>114</v>
      </c>
      <c r="G30" s="416"/>
      <c r="H30" s="416"/>
      <c r="I30" s="416"/>
      <c r="J30" s="416"/>
      <c r="K30" s="728"/>
      <c r="L30" s="416"/>
      <c r="M30" s="714"/>
      <c r="N30" s="416"/>
      <c r="O30" s="416"/>
      <c r="P30" s="416"/>
      <c r="Q30" s="416"/>
      <c r="R30" s="416"/>
      <c r="S30" s="416"/>
      <c r="T30" s="416"/>
      <c r="U30" s="416">
        <v>-114</v>
      </c>
      <c r="V30" s="416"/>
      <c r="W30" s="715">
        <f t="shared" si="0"/>
        <v>0</v>
      </c>
      <c r="X30" s="417"/>
      <c r="Y30" s="730"/>
      <c r="Z30" s="730"/>
      <c r="AA30" s="731"/>
      <c r="AB30" s="731"/>
      <c r="AC30" s="731"/>
      <c r="AD30" s="731"/>
      <c r="AE30" s="731"/>
      <c r="AF30" s="731"/>
      <c r="AG30" s="731"/>
      <c r="AH30" s="731"/>
      <c r="AI30" s="716">
        <f t="shared" si="1"/>
        <v>0</v>
      </c>
      <c r="AJ30" s="5"/>
      <c r="AK30" s="5"/>
      <c r="AL30" s="5"/>
      <c r="AM30" s="5"/>
      <c r="AN30" s="5"/>
    </row>
    <row r="31" spans="1:40" ht="12.75" hidden="1" customHeight="1" x14ac:dyDescent="0.2">
      <c r="A31" s="711">
        <v>28</v>
      </c>
      <c r="B31" s="712"/>
      <c r="C31" s="717"/>
      <c r="D31" s="729"/>
      <c r="E31" s="416"/>
      <c r="F31" s="416"/>
      <c r="G31" s="416"/>
      <c r="H31" s="416"/>
      <c r="I31" s="416"/>
      <c r="J31" s="416"/>
      <c r="K31" s="728"/>
      <c r="L31" s="416"/>
      <c r="M31" s="714"/>
      <c r="N31" s="416"/>
      <c r="O31" s="714"/>
      <c r="P31" s="416"/>
      <c r="Q31" s="416"/>
      <c r="R31" s="416"/>
      <c r="S31" s="416"/>
      <c r="T31" s="416"/>
      <c r="U31" s="416"/>
      <c r="V31" s="416"/>
      <c r="W31" s="715">
        <f t="shared" si="0"/>
        <v>0</v>
      </c>
      <c r="X31" s="417"/>
      <c r="Y31" s="730"/>
      <c r="Z31" s="730"/>
      <c r="AA31" s="731"/>
      <c r="AB31" s="731"/>
      <c r="AC31" s="731"/>
      <c r="AD31" s="731"/>
      <c r="AE31" s="731"/>
      <c r="AF31" s="731"/>
      <c r="AG31" s="731"/>
      <c r="AH31" s="731"/>
      <c r="AI31" s="716">
        <f t="shared" si="1"/>
        <v>0</v>
      </c>
      <c r="AJ31" s="5"/>
      <c r="AK31" s="5"/>
      <c r="AL31" s="5"/>
      <c r="AM31" s="5"/>
      <c r="AN31" s="5"/>
    </row>
    <row r="32" spans="1:40" ht="12.75" hidden="1" customHeight="1" x14ac:dyDescent="0.2">
      <c r="A32" s="711">
        <v>29</v>
      </c>
      <c r="B32" s="712"/>
      <c r="C32" s="717"/>
      <c r="D32" s="729"/>
      <c r="E32" s="416"/>
      <c r="F32" s="416"/>
      <c r="G32" s="416"/>
      <c r="H32" s="416"/>
      <c r="I32" s="416"/>
      <c r="J32" s="416"/>
      <c r="K32" s="728"/>
      <c r="L32" s="416"/>
      <c r="M32" s="714"/>
      <c r="N32" s="416"/>
      <c r="O32" s="714"/>
      <c r="P32" s="416"/>
      <c r="Q32" s="416"/>
      <c r="R32" s="416"/>
      <c r="S32" s="416"/>
      <c r="T32" s="416"/>
      <c r="U32" s="416"/>
      <c r="V32" s="416"/>
      <c r="W32" s="715">
        <f t="shared" si="0"/>
        <v>0</v>
      </c>
      <c r="X32" s="417"/>
      <c r="Y32" s="730"/>
      <c r="Z32" s="730"/>
      <c r="AA32" s="731"/>
      <c r="AB32" s="731"/>
      <c r="AC32" s="731"/>
      <c r="AD32" s="731"/>
      <c r="AE32" s="731"/>
      <c r="AF32" s="731"/>
      <c r="AG32" s="731"/>
      <c r="AH32" s="731"/>
      <c r="AI32" s="716">
        <f t="shared" si="1"/>
        <v>0</v>
      </c>
      <c r="AJ32" s="5"/>
      <c r="AK32" s="5"/>
      <c r="AL32" s="5"/>
      <c r="AM32" s="5"/>
      <c r="AN32" s="5"/>
    </row>
    <row r="33" spans="1:40" ht="12.75" hidden="1" customHeight="1" x14ac:dyDescent="0.2">
      <c r="A33" s="711">
        <v>30</v>
      </c>
      <c r="B33" s="712"/>
      <c r="C33" s="717"/>
      <c r="D33" s="729"/>
      <c r="E33" s="416"/>
      <c r="F33" s="416"/>
      <c r="G33" s="416"/>
      <c r="H33" s="416"/>
      <c r="I33" s="416"/>
      <c r="J33" s="416"/>
      <c r="K33" s="728"/>
      <c r="L33" s="416"/>
      <c r="M33" s="714"/>
      <c r="N33" s="416"/>
      <c r="O33" s="714"/>
      <c r="P33" s="416"/>
      <c r="Q33" s="416"/>
      <c r="R33" s="416"/>
      <c r="S33" s="416"/>
      <c r="T33" s="416"/>
      <c r="U33" s="416"/>
      <c r="V33" s="416"/>
      <c r="W33" s="715">
        <f t="shared" si="0"/>
        <v>0</v>
      </c>
      <c r="X33" s="417"/>
      <c r="Y33" s="730"/>
      <c r="Z33" s="730"/>
      <c r="AA33" s="731"/>
      <c r="AB33" s="731"/>
      <c r="AC33" s="731"/>
      <c r="AD33" s="731"/>
      <c r="AE33" s="731"/>
      <c r="AF33" s="731"/>
      <c r="AG33" s="731"/>
      <c r="AH33" s="731"/>
      <c r="AI33" s="716">
        <f t="shared" si="1"/>
        <v>0</v>
      </c>
      <c r="AJ33" s="5"/>
      <c r="AK33" s="5"/>
      <c r="AL33" s="5"/>
      <c r="AM33" s="5"/>
      <c r="AN33" s="5"/>
    </row>
    <row r="34" spans="1:40" ht="12.75" hidden="1" customHeight="1" x14ac:dyDescent="0.2">
      <c r="A34" s="711">
        <v>31</v>
      </c>
      <c r="B34" s="712"/>
      <c r="C34" s="717"/>
      <c r="D34" s="729"/>
      <c r="E34" s="416"/>
      <c r="F34" s="416"/>
      <c r="G34" s="416"/>
      <c r="H34" s="416"/>
      <c r="I34" s="416"/>
      <c r="J34" s="416"/>
      <c r="K34" s="728"/>
      <c r="L34" s="416"/>
      <c r="M34" s="714"/>
      <c r="N34" s="416"/>
      <c r="O34" s="714"/>
      <c r="P34" s="416"/>
      <c r="Q34" s="416"/>
      <c r="R34" s="416"/>
      <c r="S34" s="416"/>
      <c r="T34" s="416"/>
      <c r="U34" s="416"/>
      <c r="V34" s="416"/>
      <c r="W34" s="715">
        <f t="shared" si="0"/>
        <v>0</v>
      </c>
      <c r="X34" s="417"/>
      <c r="Y34" s="730"/>
      <c r="Z34" s="730"/>
      <c r="AA34" s="731"/>
      <c r="AB34" s="731"/>
      <c r="AC34" s="731"/>
      <c r="AD34" s="731"/>
      <c r="AE34" s="731"/>
      <c r="AF34" s="731"/>
      <c r="AG34" s="731"/>
      <c r="AH34" s="731"/>
      <c r="AI34" s="716">
        <f t="shared" si="1"/>
        <v>0</v>
      </c>
      <c r="AJ34" s="5"/>
      <c r="AK34" s="5"/>
      <c r="AL34" s="5"/>
      <c r="AM34" s="5"/>
      <c r="AN34" s="5"/>
    </row>
    <row r="35" spans="1:40" ht="12.75" hidden="1" customHeight="1" x14ac:dyDescent="0.2">
      <c r="A35" s="711">
        <v>32</v>
      </c>
      <c r="B35" s="712"/>
      <c r="C35" s="732"/>
      <c r="D35" s="729"/>
      <c r="E35" s="416"/>
      <c r="F35" s="416"/>
      <c r="G35" s="416"/>
      <c r="H35" s="416"/>
      <c r="I35" s="416"/>
      <c r="J35" s="416"/>
      <c r="K35" s="728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715">
        <f t="shared" si="0"/>
        <v>0</v>
      </c>
      <c r="X35" s="417"/>
      <c r="Y35" s="416"/>
      <c r="Z35" s="416"/>
      <c r="AA35" s="416"/>
      <c r="AB35" s="416"/>
      <c r="AC35" s="416"/>
      <c r="AD35" s="416"/>
      <c r="AE35" s="416"/>
      <c r="AF35" s="416"/>
      <c r="AG35" s="730"/>
      <c r="AH35" s="730"/>
      <c r="AI35" s="716">
        <f t="shared" si="1"/>
        <v>0</v>
      </c>
      <c r="AJ35" s="5"/>
      <c r="AK35" s="5"/>
      <c r="AL35" s="5"/>
      <c r="AM35" s="5"/>
      <c r="AN35" s="5"/>
    </row>
    <row r="36" spans="1:40" ht="12.75" hidden="1" customHeight="1" x14ac:dyDescent="0.2">
      <c r="A36" s="711">
        <v>33</v>
      </c>
      <c r="B36" s="712"/>
      <c r="C36" s="732"/>
      <c r="D36" s="729"/>
      <c r="E36" s="416"/>
      <c r="F36" s="416"/>
      <c r="G36" s="416"/>
      <c r="H36" s="416"/>
      <c r="I36" s="416"/>
      <c r="J36" s="416"/>
      <c r="K36" s="728"/>
      <c r="L36" s="416"/>
      <c r="M36" s="416"/>
      <c r="N36" s="416"/>
      <c r="O36" s="714"/>
      <c r="P36" s="416"/>
      <c r="Q36" s="714"/>
      <c r="R36" s="416"/>
      <c r="S36" s="416"/>
      <c r="T36" s="416"/>
      <c r="U36" s="416"/>
      <c r="V36" s="416"/>
      <c r="W36" s="715">
        <f t="shared" si="0"/>
        <v>0</v>
      </c>
      <c r="X36" s="417"/>
      <c r="Y36" s="416"/>
      <c r="Z36" s="416"/>
      <c r="AA36" s="416"/>
      <c r="AB36" s="416"/>
      <c r="AC36" s="416"/>
      <c r="AD36" s="416"/>
      <c r="AE36" s="416"/>
      <c r="AF36" s="416"/>
      <c r="AG36" s="731"/>
      <c r="AH36" s="731"/>
      <c r="AI36" s="716">
        <f t="shared" si="1"/>
        <v>0</v>
      </c>
      <c r="AJ36" s="5"/>
      <c r="AK36" s="5"/>
      <c r="AL36" s="5"/>
      <c r="AM36" s="5"/>
      <c r="AN36" s="5"/>
    </row>
    <row r="37" spans="1:40" ht="12.75" hidden="1" customHeight="1" x14ac:dyDescent="0.2">
      <c r="A37" s="711">
        <v>34</v>
      </c>
      <c r="B37" s="712"/>
      <c r="C37" s="732"/>
      <c r="D37" s="417"/>
      <c r="E37" s="417"/>
      <c r="F37" s="417"/>
      <c r="G37" s="417"/>
      <c r="H37" s="417"/>
      <c r="I37" s="417"/>
      <c r="J37" s="417"/>
      <c r="K37" s="733"/>
      <c r="L37" s="417"/>
      <c r="M37" s="417"/>
      <c r="N37" s="417"/>
      <c r="O37" s="417"/>
      <c r="P37" s="417"/>
      <c r="Q37" s="417"/>
      <c r="R37" s="417"/>
      <c r="S37" s="417"/>
      <c r="T37" s="417"/>
      <c r="U37" s="417"/>
      <c r="V37" s="417"/>
      <c r="W37" s="715">
        <f t="shared" si="0"/>
        <v>0</v>
      </c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716">
        <f t="shared" si="1"/>
        <v>0</v>
      </c>
      <c r="AJ37" s="5"/>
      <c r="AK37" s="5"/>
      <c r="AL37" s="5"/>
      <c r="AM37" s="5"/>
      <c r="AN37" s="5"/>
    </row>
    <row r="38" spans="1:40" ht="12.75" hidden="1" customHeight="1" x14ac:dyDescent="0.2">
      <c r="A38" s="711">
        <v>35</v>
      </c>
      <c r="B38" s="712"/>
      <c r="C38" s="732"/>
      <c r="D38" s="417"/>
      <c r="E38" s="417"/>
      <c r="F38" s="417"/>
      <c r="G38" s="417"/>
      <c r="H38" s="417"/>
      <c r="I38" s="417"/>
      <c r="J38" s="417"/>
      <c r="K38" s="733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715">
        <f t="shared" si="0"/>
        <v>0</v>
      </c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716">
        <f t="shared" si="1"/>
        <v>0</v>
      </c>
      <c r="AJ38" s="5"/>
      <c r="AK38" s="5"/>
      <c r="AL38" s="5"/>
      <c r="AM38" s="5"/>
      <c r="AN38" s="5"/>
    </row>
    <row r="39" spans="1:40" ht="12.75" hidden="1" customHeight="1" x14ac:dyDescent="0.2">
      <c r="A39" s="711">
        <v>36</v>
      </c>
      <c r="B39" s="712"/>
      <c r="C39" s="732"/>
      <c r="D39" s="417"/>
      <c r="E39" s="417"/>
      <c r="F39" s="417"/>
      <c r="G39" s="417"/>
      <c r="H39" s="417"/>
      <c r="I39" s="417"/>
      <c r="J39" s="417"/>
      <c r="K39" s="733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715">
        <f t="shared" si="0"/>
        <v>0</v>
      </c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716">
        <f t="shared" si="1"/>
        <v>0</v>
      </c>
      <c r="AJ39" s="5"/>
      <c r="AK39" s="5"/>
      <c r="AL39" s="5"/>
      <c r="AM39" s="5"/>
      <c r="AN39" s="5"/>
    </row>
    <row r="40" spans="1:40" ht="12.75" hidden="1" customHeight="1" x14ac:dyDescent="0.2">
      <c r="A40" s="711">
        <v>37</v>
      </c>
      <c r="B40" s="712"/>
      <c r="C40" s="732"/>
      <c r="D40" s="417"/>
      <c r="E40" s="417"/>
      <c r="F40" s="417"/>
      <c r="G40" s="417"/>
      <c r="H40" s="417"/>
      <c r="I40" s="417"/>
      <c r="J40" s="417"/>
      <c r="K40" s="733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715">
        <f t="shared" si="0"/>
        <v>0</v>
      </c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716">
        <f t="shared" si="1"/>
        <v>0</v>
      </c>
      <c r="AJ40" s="5"/>
      <c r="AK40" s="5"/>
      <c r="AL40" s="5"/>
      <c r="AM40" s="5"/>
      <c r="AN40" s="5"/>
    </row>
    <row r="41" spans="1:40" ht="12.75" hidden="1" customHeight="1" x14ac:dyDescent="0.2">
      <c r="A41" s="711">
        <v>38</v>
      </c>
      <c r="B41" s="712"/>
      <c r="C41" s="732"/>
      <c r="D41" s="417"/>
      <c r="E41" s="417"/>
      <c r="F41" s="417"/>
      <c r="G41" s="417"/>
      <c r="H41" s="417"/>
      <c r="I41" s="417"/>
      <c r="J41" s="417"/>
      <c r="K41" s="733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715">
        <f t="shared" si="0"/>
        <v>0</v>
      </c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716">
        <f t="shared" si="1"/>
        <v>0</v>
      </c>
      <c r="AJ41" s="5"/>
      <c r="AK41" s="5"/>
      <c r="AL41" s="5"/>
      <c r="AM41" s="5"/>
      <c r="AN41" s="5"/>
    </row>
    <row r="42" spans="1:40" ht="12.75" hidden="1" customHeight="1" x14ac:dyDescent="0.2">
      <c r="A42" s="711">
        <v>39</v>
      </c>
      <c r="B42" s="712"/>
      <c r="C42" s="732"/>
      <c r="D42" s="417"/>
      <c r="E42" s="417"/>
      <c r="F42" s="417"/>
      <c r="G42" s="417"/>
      <c r="H42" s="417"/>
      <c r="I42" s="417"/>
      <c r="J42" s="417"/>
      <c r="K42" s="733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715">
        <f t="shared" si="0"/>
        <v>0</v>
      </c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716">
        <f t="shared" si="1"/>
        <v>0</v>
      </c>
      <c r="AJ42" s="5"/>
      <c r="AK42" s="5"/>
      <c r="AL42" s="5"/>
      <c r="AM42" s="5"/>
      <c r="AN42" s="5"/>
    </row>
    <row r="43" spans="1:40" ht="12.75" hidden="1" customHeight="1" x14ac:dyDescent="0.2">
      <c r="A43" s="711">
        <v>40</v>
      </c>
      <c r="B43" s="712"/>
      <c r="C43" s="717"/>
      <c r="D43" s="417"/>
      <c r="E43" s="417"/>
      <c r="F43" s="417"/>
      <c r="G43" s="417"/>
      <c r="H43" s="417"/>
      <c r="I43" s="417"/>
      <c r="J43" s="417"/>
      <c r="K43" s="733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715">
        <f t="shared" si="0"/>
        <v>0</v>
      </c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716">
        <f t="shared" si="1"/>
        <v>0</v>
      </c>
      <c r="AJ43" s="5"/>
      <c r="AK43" s="5"/>
      <c r="AL43" s="5"/>
      <c r="AM43" s="5"/>
      <c r="AN43" s="5"/>
    </row>
    <row r="44" spans="1:40" ht="12.75" hidden="1" customHeight="1" x14ac:dyDescent="0.2">
      <c r="A44" s="711">
        <v>41</v>
      </c>
      <c r="B44" s="712"/>
      <c r="C44" s="717"/>
      <c r="D44" s="417"/>
      <c r="E44" s="417"/>
      <c r="F44" s="417"/>
      <c r="G44" s="417"/>
      <c r="H44" s="417"/>
      <c r="I44" s="417"/>
      <c r="J44" s="417"/>
      <c r="K44" s="733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715">
        <f t="shared" si="0"/>
        <v>0</v>
      </c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716">
        <f t="shared" si="1"/>
        <v>0</v>
      </c>
      <c r="AJ44" s="5"/>
      <c r="AK44" s="5"/>
      <c r="AL44" s="5"/>
      <c r="AM44" s="5"/>
      <c r="AN44" s="5"/>
    </row>
    <row r="45" spans="1:40" ht="12.75" hidden="1" customHeight="1" x14ac:dyDescent="0.2">
      <c r="A45" s="711">
        <v>42</v>
      </c>
      <c r="B45" s="712"/>
      <c r="C45" s="732"/>
      <c r="D45" s="417"/>
      <c r="E45" s="417"/>
      <c r="F45" s="417"/>
      <c r="G45" s="417"/>
      <c r="H45" s="417"/>
      <c r="I45" s="417"/>
      <c r="J45" s="417"/>
      <c r="K45" s="733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715">
        <f t="shared" si="0"/>
        <v>0</v>
      </c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716">
        <f t="shared" si="1"/>
        <v>0</v>
      </c>
      <c r="AJ45" s="5"/>
      <c r="AK45" s="5"/>
      <c r="AL45" s="5"/>
      <c r="AM45" s="5"/>
      <c r="AN45" s="5"/>
    </row>
    <row r="46" spans="1:40" ht="12.75" hidden="1" customHeight="1" x14ac:dyDescent="0.2">
      <c r="A46" s="711">
        <v>43</v>
      </c>
      <c r="B46" s="712"/>
      <c r="C46" s="732"/>
      <c r="D46" s="417"/>
      <c r="E46" s="417"/>
      <c r="F46" s="417"/>
      <c r="G46" s="417"/>
      <c r="H46" s="417"/>
      <c r="I46" s="417"/>
      <c r="J46" s="417"/>
      <c r="K46" s="733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715">
        <f t="shared" si="0"/>
        <v>0</v>
      </c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716">
        <f t="shared" si="1"/>
        <v>0</v>
      </c>
      <c r="AJ46" s="5"/>
      <c r="AK46" s="5"/>
      <c r="AL46" s="5"/>
      <c r="AM46" s="5"/>
      <c r="AN46" s="5"/>
    </row>
    <row r="47" spans="1:40" ht="12.75" customHeight="1" x14ac:dyDescent="0.2">
      <c r="A47" s="166"/>
      <c r="B47" s="734"/>
      <c r="C47" s="477" t="s">
        <v>278</v>
      </c>
      <c r="D47" s="735">
        <f t="shared" ref="D47:V47" si="2">SUM(D5:D46)</f>
        <v>234</v>
      </c>
      <c r="E47" s="735">
        <f t="shared" si="2"/>
        <v>20</v>
      </c>
      <c r="F47" s="735">
        <f t="shared" si="2"/>
        <v>5272</v>
      </c>
      <c r="G47" s="735">
        <f t="shared" si="2"/>
        <v>0</v>
      </c>
      <c r="H47" s="735">
        <f t="shared" si="2"/>
        <v>8165</v>
      </c>
      <c r="I47" s="735">
        <f t="shared" si="2"/>
        <v>0</v>
      </c>
      <c r="J47" s="735">
        <f t="shared" si="2"/>
        <v>24336</v>
      </c>
      <c r="K47" s="736">
        <f t="shared" si="2"/>
        <v>13516</v>
      </c>
      <c r="L47" s="735">
        <f t="shared" si="2"/>
        <v>0</v>
      </c>
      <c r="M47" s="735">
        <f t="shared" si="2"/>
        <v>19296</v>
      </c>
      <c r="N47" s="735">
        <f t="shared" si="2"/>
        <v>-13279</v>
      </c>
      <c r="O47" s="735">
        <f t="shared" si="2"/>
        <v>0</v>
      </c>
      <c r="P47" s="735">
        <f t="shared" si="2"/>
        <v>0</v>
      </c>
      <c r="Q47" s="735">
        <f t="shared" si="2"/>
        <v>0</v>
      </c>
      <c r="R47" s="735">
        <f t="shared" si="2"/>
        <v>39764</v>
      </c>
      <c r="S47" s="735">
        <f t="shared" si="2"/>
        <v>2067</v>
      </c>
      <c r="T47" s="735">
        <f t="shared" si="2"/>
        <v>0</v>
      </c>
      <c r="U47" s="735">
        <f t="shared" si="2"/>
        <v>77677</v>
      </c>
      <c r="V47" s="735">
        <f t="shared" si="2"/>
        <v>0</v>
      </c>
      <c r="W47" s="715">
        <f t="shared" si="0"/>
        <v>177068</v>
      </c>
      <c r="X47" s="735">
        <f t="shared" ref="X47:AH47" si="3">SUM(X5:X46)</f>
        <v>568</v>
      </c>
      <c r="Y47" s="735">
        <f t="shared" si="3"/>
        <v>3624</v>
      </c>
      <c r="Z47" s="735">
        <f t="shared" si="3"/>
        <v>7505</v>
      </c>
      <c r="AA47" s="735">
        <f t="shared" si="3"/>
        <v>1204</v>
      </c>
      <c r="AB47" s="735">
        <f t="shared" si="3"/>
        <v>0</v>
      </c>
      <c r="AC47" s="735">
        <f t="shared" si="3"/>
        <v>0</v>
      </c>
      <c r="AD47" s="735">
        <f t="shared" si="3"/>
        <v>0</v>
      </c>
      <c r="AE47" s="735">
        <f t="shared" si="3"/>
        <v>0</v>
      </c>
      <c r="AF47" s="735">
        <f t="shared" si="3"/>
        <v>0</v>
      </c>
      <c r="AG47" s="735">
        <f t="shared" si="3"/>
        <v>0</v>
      </c>
      <c r="AH47" s="735">
        <f t="shared" si="3"/>
        <v>164167</v>
      </c>
      <c r="AI47" s="716">
        <f t="shared" si="1"/>
        <v>177068</v>
      </c>
      <c r="AJ47" s="76"/>
      <c r="AK47" s="76"/>
      <c r="AL47" s="76"/>
      <c r="AM47" s="76"/>
      <c r="AN47" s="76"/>
    </row>
    <row r="48" spans="1:40" ht="12.75" customHeight="1" x14ac:dyDescent="0.2">
      <c r="A48" s="5"/>
      <c r="B48" s="408"/>
      <c r="C48" s="5"/>
      <c r="D48" s="5"/>
      <c r="E48" s="5"/>
      <c r="F48" s="5"/>
      <c r="G48" s="5"/>
      <c r="H48" s="5"/>
      <c r="I48" s="5"/>
      <c r="J48" s="5"/>
      <c r="K48" s="73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2.75" customHeight="1" x14ac:dyDescent="0.2">
      <c r="A49" s="5"/>
      <c r="B49" s="408"/>
      <c r="C49" s="5"/>
      <c r="D49" s="5"/>
      <c r="E49" s="5"/>
      <c r="F49" s="5"/>
      <c r="G49" s="5"/>
      <c r="H49" s="5"/>
      <c r="I49" s="5"/>
      <c r="J49" s="5"/>
      <c r="K49" s="73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2.75" customHeight="1" x14ac:dyDescent="0.2">
      <c r="A50" s="5"/>
      <c r="B50" s="408"/>
      <c r="C50" s="5"/>
      <c r="D50" s="5"/>
      <c r="E50" s="5"/>
      <c r="F50" s="5"/>
      <c r="G50" s="5"/>
      <c r="H50" s="5"/>
      <c r="I50" s="5"/>
      <c r="J50" s="5"/>
      <c r="K50" s="73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2.75" customHeight="1" x14ac:dyDescent="0.2">
      <c r="A51" s="5"/>
      <c r="B51" s="408"/>
      <c r="C51" s="5"/>
      <c r="D51" s="5"/>
      <c r="E51" s="5"/>
      <c r="F51" s="5"/>
      <c r="G51" s="5"/>
      <c r="H51" s="5"/>
      <c r="I51" s="5"/>
      <c r="J51" s="5"/>
      <c r="K51" s="737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2.75" customHeight="1" x14ac:dyDescent="0.2">
      <c r="A52" s="5"/>
      <c r="B52" s="408"/>
      <c r="C52" s="5"/>
      <c r="D52" s="5"/>
      <c r="E52" s="5"/>
      <c r="F52" s="5"/>
      <c r="G52" s="5"/>
      <c r="H52" s="5"/>
      <c r="I52" s="5"/>
      <c r="J52" s="5"/>
      <c r="K52" s="737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2.75" customHeight="1" x14ac:dyDescent="0.2">
      <c r="A53" s="5"/>
      <c r="B53" s="408"/>
      <c r="C53" s="5"/>
      <c r="D53" s="5"/>
      <c r="E53" s="5"/>
      <c r="F53" s="5"/>
      <c r="G53" s="5"/>
      <c r="H53" s="5"/>
      <c r="I53" s="5"/>
      <c r="J53" s="5"/>
      <c r="K53" s="737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2.75" customHeight="1" x14ac:dyDescent="0.2">
      <c r="A54" s="5"/>
      <c r="B54" s="408"/>
      <c r="C54" s="5"/>
      <c r="D54" s="5"/>
      <c r="E54" s="5"/>
      <c r="F54" s="5"/>
      <c r="G54" s="5"/>
      <c r="H54" s="5"/>
      <c r="I54" s="5"/>
      <c r="J54" s="5"/>
      <c r="K54" s="737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2.75" customHeight="1" x14ac:dyDescent="0.2">
      <c r="A55" s="5"/>
      <c r="B55" s="408"/>
      <c r="C55" s="5"/>
      <c r="D55" s="5"/>
      <c r="E55" s="5"/>
      <c r="F55" s="5"/>
      <c r="G55" s="5"/>
      <c r="H55" s="5"/>
      <c r="I55" s="5"/>
      <c r="J55" s="5"/>
      <c r="K55" s="737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2.75" customHeight="1" x14ac:dyDescent="0.2">
      <c r="A56" s="5"/>
      <c r="B56" s="408"/>
      <c r="C56" s="5"/>
      <c r="D56" s="5"/>
      <c r="E56" s="5"/>
      <c r="F56" s="5"/>
      <c r="G56" s="5"/>
      <c r="H56" s="5"/>
      <c r="I56" s="5"/>
      <c r="J56" s="5"/>
      <c r="K56" s="737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2.75" customHeight="1" x14ac:dyDescent="0.2">
      <c r="A57" s="5"/>
      <c r="B57" s="408"/>
      <c r="C57" s="5"/>
      <c r="D57" s="5"/>
      <c r="E57" s="5"/>
      <c r="F57" s="5"/>
      <c r="G57" s="5"/>
      <c r="H57" s="5"/>
      <c r="I57" s="5"/>
      <c r="J57" s="5"/>
      <c r="K57" s="737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2.75" customHeight="1" x14ac:dyDescent="0.2">
      <c r="A58" s="5"/>
      <c r="B58" s="408"/>
      <c r="C58" s="5"/>
      <c r="D58" s="5"/>
      <c r="E58" s="5"/>
      <c r="F58" s="5"/>
      <c r="G58" s="5"/>
      <c r="H58" s="5"/>
      <c r="I58" s="5"/>
      <c r="J58" s="5"/>
      <c r="K58" s="73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2.75" customHeight="1" x14ac:dyDescent="0.2">
      <c r="A59" s="5"/>
      <c r="B59" s="408"/>
      <c r="C59" s="5"/>
      <c r="D59" s="5"/>
      <c r="E59" s="5"/>
      <c r="F59" s="5"/>
      <c r="G59" s="5"/>
      <c r="H59" s="5"/>
      <c r="I59" s="5"/>
      <c r="J59" s="5"/>
      <c r="K59" s="73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2.75" customHeight="1" x14ac:dyDescent="0.2">
      <c r="A60" s="5"/>
      <c r="B60" s="408"/>
      <c r="C60" s="5"/>
      <c r="D60" s="5"/>
      <c r="E60" s="5"/>
      <c r="F60" s="5"/>
      <c r="G60" s="5"/>
      <c r="H60" s="5"/>
      <c r="I60" s="5"/>
      <c r="J60" s="5"/>
      <c r="K60" s="73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2.75" customHeight="1" x14ac:dyDescent="0.2">
      <c r="A61" s="5"/>
      <c r="B61" s="408"/>
      <c r="C61" s="5"/>
      <c r="D61" s="5"/>
      <c r="E61" s="5"/>
      <c r="F61" s="5"/>
      <c r="G61" s="5"/>
      <c r="H61" s="5"/>
      <c r="I61" s="5"/>
      <c r="J61" s="5"/>
      <c r="K61" s="73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2.75" customHeight="1" x14ac:dyDescent="0.2">
      <c r="A62" s="5"/>
      <c r="B62" s="408"/>
      <c r="C62" s="5"/>
      <c r="D62" s="5"/>
      <c r="E62" s="5"/>
      <c r="F62" s="5"/>
      <c r="G62" s="5"/>
      <c r="H62" s="5"/>
      <c r="I62" s="5"/>
      <c r="J62" s="5"/>
      <c r="K62" s="737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2.75" customHeight="1" x14ac:dyDescent="0.2">
      <c r="A63" s="5"/>
      <c r="B63" s="408"/>
      <c r="C63" s="5"/>
      <c r="D63" s="5"/>
      <c r="E63" s="5"/>
      <c r="F63" s="5"/>
      <c r="G63" s="5"/>
      <c r="H63" s="5"/>
      <c r="I63" s="5"/>
      <c r="J63" s="5"/>
      <c r="K63" s="737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2.75" customHeight="1" x14ac:dyDescent="0.2">
      <c r="A64" s="5"/>
      <c r="B64" s="408"/>
      <c r="C64" s="5"/>
      <c r="D64" s="5"/>
      <c r="E64" s="5"/>
      <c r="F64" s="5"/>
      <c r="G64" s="5"/>
      <c r="H64" s="5"/>
      <c r="I64" s="5"/>
      <c r="J64" s="5"/>
      <c r="K64" s="737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2.75" customHeight="1" x14ac:dyDescent="0.2">
      <c r="A65" s="5"/>
      <c r="B65" s="408"/>
      <c r="C65" s="5"/>
      <c r="D65" s="5"/>
      <c r="E65" s="5"/>
      <c r="F65" s="5"/>
      <c r="G65" s="5"/>
      <c r="H65" s="5"/>
      <c r="I65" s="5"/>
      <c r="J65" s="5"/>
      <c r="K65" s="737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2.75" customHeight="1" x14ac:dyDescent="0.2">
      <c r="A66" s="5"/>
      <c r="B66" s="408"/>
      <c r="C66" s="5"/>
      <c r="D66" s="5"/>
      <c r="E66" s="5"/>
      <c r="F66" s="5"/>
      <c r="G66" s="5"/>
      <c r="H66" s="5"/>
      <c r="I66" s="5"/>
      <c r="J66" s="5"/>
      <c r="K66" s="737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2.75" customHeight="1" x14ac:dyDescent="0.2">
      <c r="A67" s="5"/>
      <c r="B67" s="408"/>
      <c r="C67" s="5"/>
      <c r="D67" s="5"/>
      <c r="E67" s="5"/>
      <c r="F67" s="5"/>
      <c r="G67" s="5"/>
      <c r="H67" s="5"/>
      <c r="I67" s="5"/>
      <c r="J67" s="5"/>
      <c r="K67" s="737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2.75" customHeight="1" x14ac:dyDescent="0.2">
      <c r="A68" s="5"/>
      <c r="B68" s="408"/>
      <c r="C68" s="5"/>
      <c r="D68" s="5"/>
      <c r="E68" s="5"/>
      <c r="F68" s="5"/>
      <c r="G68" s="5"/>
      <c r="H68" s="5"/>
      <c r="I68" s="5"/>
      <c r="J68" s="5"/>
      <c r="K68" s="737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2.75" customHeight="1" x14ac:dyDescent="0.2">
      <c r="A69" s="5"/>
      <c r="B69" s="408"/>
      <c r="C69" s="5"/>
      <c r="D69" s="5"/>
      <c r="E69" s="5"/>
      <c r="F69" s="5"/>
      <c r="G69" s="5"/>
      <c r="H69" s="5"/>
      <c r="I69" s="5"/>
      <c r="J69" s="5"/>
      <c r="K69" s="73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2.75" customHeight="1" x14ac:dyDescent="0.2">
      <c r="A70" s="5"/>
      <c r="B70" s="408"/>
      <c r="C70" s="5"/>
      <c r="D70" s="5"/>
      <c r="E70" s="5"/>
      <c r="F70" s="5"/>
      <c r="G70" s="5"/>
      <c r="H70" s="5"/>
      <c r="I70" s="5"/>
      <c r="J70" s="5"/>
      <c r="K70" s="73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2.75" customHeight="1" x14ac:dyDescent="0.2">
      <c r="A71" s="5"/>
      <c r="B71" s="408"/>
      <c r="C71" s="5"/>
      <c r="D71" s="5"/>
      <c r="E71" s="5"/>
      <c r="F71" s="5"/>
      <c r="G71" s="5"/>
      <c r="H71" s="5"/>
      <c r="I71" s="5"/>
      <c r="J71" s="5"/>
      <c r="K71" s="73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2.75" customHeight="1" x14ac:dyDescent="0.2">
      <c r="A72" s="5"/>
      <c r="B72" s="408"/>
      <c r="C72" s="5"/>
      <c r="D72" s="5"/>
      <c r="E72" s="5"/>
      <c r="F72" s="5"/>
      <c r="G72" s="5"/>
      <c r="H72" s="5"/>
      <c r="I72" s="5"/>
      <c r="J72" s="5"/>
      <c r="K72" s="73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2.75" customHeight="1" x14ac:dyDescent="0.2">
      <c r="A73" s="5"/>
      <c r="B73" s="408"/>
      <c r="C73" s="5"/>
      <c r="D73" s="5"/>
      <c r="E73" s="5"/>
      <c r="F73" s="5"/>
      <c r="G73" s="5"/>
      <c r="H73" s="5"/>
      <c r="I73" s="5"/>
      <c r="J73" s="5"/>
      <c r="K73" s="737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2.75" customHeight="1" x14ac:dyDescent="0.2">
      <c r="A74" s="5"/>
      <c r="B74" s="408"/>
      <c r="C74" s="5"/>
      <c r="D74" s="5"/>
      <c r="E74" s="5"/>
      <c r="F74" s="5"/>
      <c r="G74" s="5"/>
      <c r="H74" s="5"/>
      <c r="I74" s="5"/>
      <c r="J74" s="5"/>
      <c r="K74" s="737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2.75" customHeight="1" x14ac:dyDescent="0.2">
      <c r="A75" s="5"/>
      <c r="B75" s="408"/>
      <c r="C75" s="5"/>
      <c r="D75" s="5"/>
      <c r="E75" s="5"/>
      <c r="F75" s="5"/>
      <c r="G75" s="5"/>
      <c r="H75" s="5"/>
      <c r="I75" s="5"/>
      <c r="J75" s="5"/>
      <c r="K75" s="737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2.75" customHeight="1" x14ac:dyDescent="0.2">
      <c r="A76" s="5"/>
      <c r="B76" s="408"/>
      <c r="C76" s="5"/>
      <c r="D76" s="5"/>
      <c r="E76" s="5"/>
      <c r="F76" s="5"/>
      <c r="G76" s="5"/>
      <c r="H76" s="5"/>
      <c r="I76" s="5"/>
      <c r="J76" s="5"/>
      <c r="K76" s="737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2.75" customHeight="1" x14ac:dyDescent="0.2">
      <c r="A77" s="5"/>
      <c r="B77" s="408"/>
      <c r="C77" s="5"/>
      <c r="D77" s="5"/>
      <c r="E77" s="5"/>
      <c r="F77" s="5"/>
      <c r="G77" s="5"/>
      <c r="H77" s="5"/>
      <c r="I77" s="5"/>
      <c r="J77" s="5"/>
      <c r="K77" s="737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2.75" customHeight="1" x14ac:dyDescent="0.2">
      <c r="A78" s="5"/>
      <c r="B78" s="408"/>
      <c r="C78" s="5"/>
      <c r="D78" s="5"/>
      <c r="E78" s="5"/>
      <c r="F78" s="5"/>
      <c r="G78" s="5"/>
      <c r="H78" s="5"/>
      <c r="I78" s="5"/>
      <c r="J78" s="5"/>
      <c r="K78" s="73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2.75" customHeight="1" x14ac:dyDescent="0.2">
      <c r="A79" s="5"/>
      <c r="B79" s="408"/>
      <c r="C79" s="5"/>
      <c r="D79" s="5"/>
      <c r="E79" s="5"/>
      <c r="F79" s="5"/>
      <c r="G79" s="5"/>
      <c r="H79" s="5"/>
      <c r="I79" s="5"/>
      <c r="J79" s="5"/>
      <c r="K79" s="737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2.75" customHeight="1" x14ac:dyDescent="0.2">
      <c r="A80" s="5"/>
      <c r="B80" s="408"/>
      <c r="C80" s="5"/>
      <c r="D80" s="5"/>
      <c r="E80" s="5"/>
      <c r="F80" s="5"/>
      <c r="G80" s="5"/>
      <c r="H80" s="5"/>
      <c r="I80" s="5"/>
      <c r="J80" s="5"/>
      <c r="K80" s="737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2.75" customHeight="1" x14ac:dyDescent="0.2">
      <c r="A81" s="5"/>
      <c r="B81" s="408"/>
      <c r="C81" s="5"/>
      <c r="D81" s="5"/>
      <c r="E81" s="5"/>
      <c r="F81" s="5"/>
      <c r="G81" s="5"/>
      <c r="H81" s="5"/>
      <c r="I81" s="5"/>
      <c r="J81" s="5"/>
      <c r="K81" s="737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2.75" customHeight="1" x14ac:dyDescent="0.2">
      <c r="A82" s="5"/>
      <c r="B82" s="408"/>
      <c r="C82" s="5"/>
      <c r="D82" s="5"/>
      <c r="E82" s="5"/>
      <c r="F82" s="5"/>
      <c r="G82" s="5"/>
      <c r="H82" s="5"/>
      <c r="I82" s="5"/>
      <c r="J82" s="5"/>
      <c r="K82" s="737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2.75" customHeight="1" x14ac:dyDescent="0.2">
      <c r="A83" s="5"/>
      <c r="B83" s="408"/>
      <c r="C83" s="5"/>
      <c r="D83" s="5"/>
      <c r="E83" s="5"/>
      <c r="F83" s="5"/>
      <c r="G83" s="5"/>
      <c r="H83" s="5"/>
      <c r="I83" s="5"/>
      <c r="J83" s="5"/>
      <c r="K83" s="737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2.75" customHeight="1" x14ac:dyDescent="0.2">
      <c r="A84" s="5"/>
      <c r="B84" s="408"/>
      <c r="C84" s="5"/>
      <c r="D84" s="5"/>
      <c r="E84" s="5"/>
      <c r="F84" s="5"/>
      <c r="G84" s="5"/>
      <c r="H84" s="5"/>
      <c r="I84" s="5"/>
      <c r="J84" s="5"/>
      <c r="K84" s="737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2.75" customHeight="1" x14ac:dyDescent="0.2">
      <c r="A85" s="5"/>
      <c r="B85" s="408"/>
      <c r="C85" s="5"/>
      <c r="D85" s="5"/>
      <c r="E85" s="5"/>
      <c r="F85" s="5"/>
      <c r="G85" s="5"/>
      <c r="H85" s="5"/>
      <c r="I85" s="5"/>
      <c r="J85" s="5"/>
      <c r="K85" s="737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2.75" customHeight="1" x14ac:dyDescent="0.2">
      <c r="A86" s="5"/>
      <c r="B86" s="408"/>
      <c r="C86" s="5"/>
      <c r="D86" s="5"/>
      <c r="E86" s="5"/>
      <c r="F86" s="5"/>
      <c r="G86" s="5"/>
      <c r="H86" s="5"/>
      <c r="I86" s="5"/>
      <c r="J86" s="5"/>
      <c r="K86" s="737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2.75" customHeight="1" x14ac:dyDescent="0.2">
      <c r="A87" s="5"/>
      <c r="B87" s="408"/>
      <c r="C87" s="5"/>
      <c r="D87" s="5"/>
      <c r="E87" s="5"/>
      <c r="F87" s="5"/>
      <c r="G87" s="5"/>
      <c r="H87" s="5"/>
      <c r="I87" s="5"/>
      <c r="J87" s="5"/>
      <c r="K87" s="737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2.75" customHeight="1" x14ac:dyDescent="0.2">
      <c r="A88" s="5"/>
      <c r="B88" s="408"/>
      <c r="C88" s="5"/>
      <c r="D88" s="5"/>
      <c r="E88" s="5"/>
      <c r="F88" s="5"/>
      <c r="G88" s="5"/>
      <c r="H88" s="5"/>
      <c r="I88" s="5"/>
      <c r="J88" s="5"/>
      <c r="K88" s="737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2.75" customHeight="1" x14ac:dyDescent="0.2">
      <c r="A89" s="5"/>
      <c r="B89" s="408"/>
      <c r="C89" s="5"/>
      <c r="D89" s="5"/>
      <c r="E89" s="5"/>
      <c r="F89" s="5"/>
      <c r="G89" s="5"/>
      <c r="H89" s="5"/>
      <c r="I89" s="5"/>
      <c r="J89" s="5"/>
      <c r="K89" s="73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2.75" customHeight="1" x14ac:dyDescent="0.2">
      <c r="A90" s="5"/>
      <c r="B90" s="408"/>
      <c r="C90" s="5"/>
      <c r="D90" s="5"/>
      <c r="E90" s="5"/>
      <c r="F90" s="5"/>
      <c r="G90" s="5"/>
      <c r="H90" s="5"/>
      <c r="I90" s="5"/>
      <c r="J90" s="5"/>
      <c r="K90" s="737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2.75" customHeight="1" x14ac:dyDescent="0.2">
      <c r="A91" s="5"/>
      <c r="B91" s="408"/>
      <c r="C91" s="5"/>
      <c r="D91" s="5"/>
      <c r="E91" s="5"/>
      <c r="F91" s="5"/>
      <c r="G91" s="5"/>
      <c r="H91" s="5"/>
      <c r="I91" s="5"/>
      <c r="J91" s="5"/>
      <c r="K91" s="73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2.75" customHeight="1" x14ac:dyDescent="0.2">
      <c r="A92" s="5"/>
      <c r="B92" s="408"/>
      <c r="C92" s="5"/>
      <c r="D92" s="5"/>
      <c r="E92" s="5"/>
      <c r="F92" s="5"/>
      <c r="G92" s="5"/>
      <c r="H92" s="5"/>
      <c r="I92" s="5"/>
      <c r="J92" s="5"/>
      <c r="K92" s="73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2.75" customHeight="1" x14ac:dyDescent="0.2">
      <c r="A93" s="5"/>
      <c r="B93" s="408"/>
      <c r="C93" s="5"/>
      <c r="D93" s="5"/>
      <c r="E93" s="5"/>
      <c r="F93" s="5"/>
      <c r="G93" s="5"/>
      <c r="H93" s="5"/>
      <c r="I93" s="5"/>
      <c r="J93" s="5"/>
      <c r="K93" s="737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2.75" customHeight="1" x14ac:dyDescent="0.2">
      <c r="A94" s="5"/>
      <c r="B94" s="408"/>
      <c r="C94" s="5"/>
      <c r="D94" s="5"/>
      <c r="E94" s="5"/>
      <c r="F94" s="5"/>
      <c r="G94" s="5"/>
      <c r="H94" s="5"/>
      <c r="I94" s="5"/>
      <c r="J94" s="5"/>
      <c r="K94" s="737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2.75" customHeight="1" x14ac:dyDescent="0.2">
      <c r="A95" s="5"/>
      <c r="B95" s="408"/>
      <c r="C95" s="5"/>
      <c r="D95" s="5"/>
      <c r="E95" s="5"/>
      <c r="F95" s="5"/>
      <c r="G95" s="5"/>
      <c r="H95" s="5"/>
      <c r="I95" s="5"/>
      <c r="J95" s="5"/>
      <c r="K95" s="737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2.75" customHeight="1" x14ac:dyDescent="0.2">
      <c r="A96" s="5"/>
      <c r="B96" s="408"/>
      <c r="C96" s="5"/>
      <c r="D96" s="5"/>
      <c r="E96" s="5"/>
      <c r="F96" s="5"/>
      <c r="G96" s="5"/>
      <c r="H96" s="5"/>
      <c r="I96" s="5"/>
      <c r="J96" s="5"/>
      <c r="K96" s="737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2.75" customHeight="1" x14ac:dyDescent="0.2">
      <c r="A97" s="5"/>
      <c r="B97" s="408"/>
      <c r="C97" s="5"/>
      <c r="D97" s="5"/>
      <c r="E97" s="5"/>
      <c r="F97" s="5"/>
      <c r="G97" s="5"/>
      <c r="H97" s="5"/>
      <c r="I97" s="5"/>
      <c r="J97" s="5"/>
      <c r="K97" s="737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2.75" customHeight="1" x14ac:dyDescent="0.2">
      <c r="A98" s="5"/>
      <c r="B98" s="408"/>
      <c r="C98" s="5"/>
      <c r="D98" s="5"/>
      <c r="E98" s="5"/>
      <c r="F98" s="5"/>
      <c r="G98" s="5"/>
      <c r="H98" s="5"/>
      <c r="I98" s="5"/>
      <c r="J98" s="5"/>
      <c r="K98" s="737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2.75" customHeight="1" x14ac:dyDescent="0.2">
      <c r="A99" s="5"/>
      <c r="B99" s="408"/>
      <c r="C99" s="5"/>
      <c r="D99" s="5"/>
      <c r="E99" s="5"/>
      <c r="F99" s="5"/>
      <c r="G99" s="5"/>
      <c r="H99" s="5"/>
      <c r="I99" s="5"/>
      <c r="J99" s="5"/>
      <c r="K99" s="737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2.75" customHeight="1" x14ac:dyDescent="0.2">
      <c r="A100" s="5"/>
      <c r="B100" s="408"/>
      <c r="C100" s="5"/>
      <c r="D100" s="5"/>
      <c r="E100" s="5"/>
      <c r="F100" s="5"/>
      <c r="G100" s="5"/>
      <c r="H100" s="5"/>
      <c r="I100" s="5"/>
      <c r="J100" s="5"/>
      <c r="K100" s="737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2.75" customHeight="1" x14ac:dyDescent="0.2">
      <c r="A101" s="5"/>
      <c r="B101" s="408"/>
      <c r="C101" s="5"/>
      <c r="D101" s="5"/>
      <c r="E101" s="5"/>
      <c r="F101" s="5"/>
      <c r="G101" s="5"/>
      <c r="H101" s="5"/>
      <c r="I101" s="5"/>
      <c r="J101" s="5"/>
      <c r="K101" s="737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2.75" customHeight="1" x14ac:dyDescent="0.2">
      <c r="A102" s="5"/>
      <c r="B102" s="408"/>
      <c r="C102" s="5"/>
      <c r="D102" s="5"/>
      <c r="E102" s="5"/>
      <c r="F102" s="5"/>
      <c r="G102" s="5"/>
      <c r="H102" s="5"/>
      <c r="I102" s="5"/>
      <c r="J102" s="5"/>
      <c r="K102" s="73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2.75" customHeight="1" x14ac:dyDescent="0.2">
      <c r="A103" s="5"/>
      <c r="B103" s="408"/>
      <c r="C103" s="5"/>
      <c r="D103" s="5"/>
      <c r="E103" s="5"/>
      <c r="F103" s="5"/>
      <c r="G103" s="5"/>
      <c r="H103" s="5"/>
      <c r="I103" s="5"/>
      <c r="J103" s="5"/>
      <c r="K103" s="73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2.75" customHeight="1" x14ac:dyDescent="0.2">
      <c r="A104" s="5"/>
      <c r="B104" s="408"/>
      <c r="C104" s="5"/>
      <c r="D104" s="5"/>
      <c r="E104" s="5"/>
      <c r="F104" s="5"/>
      <c r="G104" s="5"/>
      <c r="H104" s="5"/>
      <c r="I104" s="5"/>
      <c r="J104" s="5"/>
      <c r="K104" s="737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2.75" customHeight="1" x14ac:dyDescent="0.2">
      <c r="A105" s="5"/>
      <c r="B105" s="408"/>
      <c r="C105" s="5"/>
      <c r="D105" s="5"/>
      <c r="E105" s="5"/>
      <c r="F105" s="5"/>
      <c r="G105" s="5"/>
      <c r="H105" s="5"/>
      <c r="I105" s="5"/>
      <c r="J105" s="5"/>
      <c r="K105" s="737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2.75" customHeight="1" x14ac:dyDescent="0.2">
      <c r="A106" s="5"/>
      <c r="B106" s="408"/>
      <c r="C106" s="5"/>
      <c r="D106" s="5"/>
      <c r="E106" s="5"/>
      <c r="F106" s="5"/>
      <c r="G106" s="5"/>
      <c r="H106" s="5"/>
      <c r="I106" s="5"/>
      <c r="J106" s="5"/>
      <c r="K106" s="737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2.75" customHeight="1" x14ac:dyDescent="0.2">
      <c r="A107" s="5"/>
      <c r="B107" s="408"/>
      <c r="C107" s="5"/>
      <c r="D107" s="5"/>
      <c r="E107" s="5"/>
      <c r="F107" s="5"/>
      <c r="G107" s="5"/>
      <c r="H107" s="5"/>
      <c r="I107" s="5"/>
      <c r="J107" s="5"/>
      <c r="K107" s="737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2.75" customHeight="1" x14ac:dyDescent="0.2">
      <c r="A108" s="5"/>
      <c r="B108" s="408"/>
      <c r="C108" s="5"/>
      <c r="D108" s="5"/>
      <c r="E108" s="5"/>
      <c r="F108" s="5"/>
      <c r="G108" s="5"/>
      <c r="H108" s="5"/>
      <c r="I108" s="5"/>
      <c r="J108" s="5"/>
      <c r="K108" s="737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2.75" customHeight="1" x14ac:dyDescent="0.2">
      <c r="A109" s="5"/>
      <c r="B109" s="408"/>
      <c r="C109" s="5"/>
      <c r="D109" s="5"/>
      <c r="E109" s="5"/>
      <c r="F109" s="5"/>
      <c r="G109" s="5"/>
      <c r="H109" s="5"/>
      <c r="I109" s="5"/>
      <c r="J109" s="5"/>
      <c r="K109" s="737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2.75" customHeight="1" x14ac:dyDescent="0.2">
      <c r="A110" s="5"/>
      <c r="B110" s="408"/>
      <c r="C110" s="5"/>
      <c r="D110" s="5"/>
      <c r="E110" s="5"/>
      <c r="F110" s="5"/>
      <c r="G110" s="5"/>
      <c r="H110" s="5"/>
      <c r="I110" s="5"/>
      <c r="J110" s="5"/>
      <c r="K110" s="737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2.75" customHeight="1" x14ac:dyDescent="0.2">
      <c r="A111" s="5"/>
      <c r="B111" s="408"/>
      <c r="C111" s="5"/>
      <c r="D111" s="5"/>
      <c r="E111" s="5"/>
      <c r="F111" s="5"/>
      <c r="G111" s="5"/>
      <c r="H111" s="5"/>
      <c r="I111" s="5"/>
      <c r="J111" s="5"/>
      <c r="K111" s="737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2.75" customHeight="1" x14ac:dyDescent="0.2">
      <c r="A112" s="5"/>
      <c r="B112" s="408"/>
      <c r="C112" s="5"/>
      <c r="D112" s="5"/>
      <c r="E112" s="5"/>
      <c r="F112" s="5"/>
      <c r="G112" s="5"/>
      <c r="H112" s="5"/>
      <c r="I112" s="5"/>
      <c r="J112" s="5"/>
      <c r="K112" s="737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2.75" customHeight="1" x14ac:dyDescent="0.2">
      <c r="A113" s="5"/>
      <c r="B113" s="408"/>
      <c r="C113" s="5"/>
      <c r="D113" s="5"/>
      <c r="E113" s="5"/>
      <c r="F113" s="5"/>
      <c r="G113" s="5"/>
      <c r="H113" s="5"/>
      <c r="I113" s="5"/>
      <c r="J113" s="5"/>
      <c r="K113" s="737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2.75" customHeight="1" x14ac:dyDescent="0.2">
      <c r="A114" s="5"/>
      <c r="B114" s="408"/>
      <c r="C114" s="5"/>
      <c r="D114" s="5"/>
      <c r="E114" s="5"/>
      <c r="F114" s="5"/>
      <c r="G114" s="5"/>
      <c r="H114" s="5"/>
      <c r="I114" s="5"/>
      <c r="J114" s="5"/>
      <c r="K114" s="737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2.75" customHeight="1" x14ac:dyDescent="0.2">
      <c r="A115" s="5"/>
      <c r="B115" s="408"/>
      <c r="C115" s="5"/>
      <c r="D115" s="5"/>
      <c r="E115" s="5"/>
      <c r="F115" s="5"/>
      <c r="G115" s="5"/>
      <c r="H115" s="5"/>
      <c r="I115" s="5"/>
      <c r="J115" s="5"/>
      <c r="K115" s="737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2.75" customHeight="1" x14ac:dyDescent="0.2">
      <c r="A116" s="5"/>
      <c r="B116" s="408"/>
      <c r="C116" s="5"/>
      <c r="D116" s="5"/>
      <c r="E116" s="5"/>
      <c r="F116" s="5"/>
      <c r="G116" s="5"/>
      <c r="H116" s="5"/>
      <c r="I116" s="5"/>
      <c r="J116" s="5"/>
      <c r="K116" s="737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2.75" customHeight="1" x14ac:dyDescent="0.2">
      <c r="A117" s="5"/>
      <c r="B117" s="408"/>
      <c r="C117" s="5"/>
      <c r="D117" s="5"/>
      <c r="E117" s="5"/>
      <c r="F117" s="5"/>
      <c r="G117" s="5"/>
      <c r="H117" s="5"/>
      <c r="I117" s="5"/>
      <c r="J117" s="5"/>
      <c r="K117" s="737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2.75" customHeight="1" x14ac:dyDescent="0.2">
      <c r="A118" s="5"/>
      <c r="B118" s="408"/>
      <c r="C118" s="5"/>
      <c r="D118" s="5"/>
      <c r="E118" s="5"/>
      <c r="F118" s="5"/>
      <c r="G118" s="5"/>
      <c r="H118" s="5"/>
      <c r="I118" s="5"/>
      <c r="J118" s="5"/>
      <c r="K118" s="737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2.75" customHeight="1" x14ac:dyDescent="0.2">
      <c r="A119" s="5"/>
      <c r="B119" s="408"/>
      <c r="C119" s="5"/>
      <c r="D119" s="5"/>
      <c r="E119" s="5"/>
      <c r="F119" s="5"/>
      <c r="G119" s="5"/>
      <c r="H119" s="5"/>
      <c r="I119" s="5"/>
      <c r="J119" s="5"/>
      <c r="K119" s="737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2.75" customHeight="1" x14ac:dyDescent="0.2">
      <c r="A120" s="5"/>
      <c r="B120" s="408"/>
      <c r="C120" s="5"/>
      <c r="D120" s="5"/>
      <c r="E120" s="5"/>
      <c r="F120" s="5"/>
      <c r="G120" s="5"/>
      <c r="H120" s="5"/>
      <c r="I120" s="5"/>
      <c r="J120" s="5"/>
      <c r="K120" s="737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2.75" customHeight="1" x14ac:dyDescent="0.2">
      <c r="A121" s="5"/>
      <c r="B121" s="408"/>
      <c r="C121" s="5"/>
      <c r="D121" s="5"/>
      <c r="E121" s="5"/>
      <c r="F121" s="5"/>
      <c r="G121" s="5"/>
      <c r="H121" s="5"/>
      <c r="I121" s="5"/>
      <c r="J121" s="5"/>
      <c r="K121" s="737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2.75" customHeight="1" x14ac:dyDescent="0.2">
      <c r="A122" s="5"/>
      <c r="B122" s="408"/>
      <c r="C122" s="5"/>
      <c r="D122" s="5"/>
      <c r="E122" s="5"/>
      <c r="F122" s="5"/>
      <c r="G122" s="5"/>
      <c r="H122" s="5"/>
      <c r="I122" s="5"/>
      <c r="J122" s="5"/>
      <c r="K122" s="737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2.75" customHeight="1" x14ac:dyDescent="0.2">
      <c r="A123" s="5"/>
      <c r="B123" s="408"/>
      <c r="C123" s="5"/>
      <c r="D123" s="5"/>
      <c r="E123" s="5"/>
      <c r="F123" s="5"/>
      <c r="G123" s="5"/>
      <c r="H123" s="5"/>
      <c r="I123" s="5"/>
      <c r="J123" s="5"/>
      <c r="K123" s="737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2.75" customHeight="1" x14ac:dyDescent="0.2">
      <c r="A124" s="5"/>
      <c r="B124" s="408"/>
      <c r="C124" s="5"/>
      <c r="D124" s="5"/>
      <c r="E124" s="5"/>
      <c r="F124" s="5"/>
      <c r="G124" s="5"/>
      <c r="H124" s="5"/>
      <c r="I124" s="5"/>
      <c r="J124" s="5"/>
      <c r="K124" s="737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2.75" customHeight="1" x14ac:dyDescent="0.2">
      <c r="A125" s="5"/>
      <c r="B125" s="408"/>
      <c r="C125" s="5"/>
      <c r="D125" s="5"/>
      <c r="E125" s="5"/>
      <c r="F125" s="5"/>
      <c r="G125" s="5"/>
      <c r="H125" s="5"/>
      <c r="I125" s="5"/>
      <c r="J125" s="5"/>
      <c r="K125" s="737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2.75" customHeight="1" x14ac:dyDescent="0.2">
      <c r="A126" s="5"/>
      <c r="B126" s="408"/>
      <c r="C126" s="5"/>
      <c r="D126" s="5"/>
      <c r="E126" s="5"/>
      <c r="F126" s="5"/>
      <c r="G126" s="5"/>
      <c r="H126" s="5"/>
      <c r="I126" s="5"/>
      <c r="J126" s="5"/>
      <c r="K126" s="737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2.75" customHeight="1" x14ac:dyDescent="0.2">
      <c r="A127" s="5"/>
      <c r="B127" s="408"/>
      <c r="C127" s="5"/>
      <c r="D127" s="5"/>
      <c r="E127" s="5"/>
      <c r="F127" s="5"/>
      <c r="G127" s="5"/>
      <c r="H127" s="5"/>
      <c r="I127" s="5"/>
      <c r="J127" s="5"/>
      <c r="K127" s="737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2.75" customHeight="1" x14ac:dyDescent="0.2">
      <c r="A128" s="5"/>
      <c r="B128" s="408"/>
      <c r="C128" s="5"/>
      <c r="D128" s="5"/>
      <c r="E128" s="5"/>
      <c r="F128" s="5"/>
      <c r="G128" s="5"/>
      <c r="H128" s="5"/>
      <c r="I128" s="5"/>
      <c r="J128" s="5"/>
      <c r="K128" s="737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2.75" customHeight="1" x14ac:dyDescent="0.2">
      <c r="A129" s="5"/>
      <c r="B129" s="408"/>
      <c r="C129" s="5"/>
      <c r="D129" s="5"/>
      <c r="E129" s="5"/>
      <c r="F129" s="5"/>
      <c r="G129" s="5"/>
      <c r="H129" s="5"/>
      <c r="I129" s="5"/>
      <c r="J129" s="5"/>
      <c r="K129" s="737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2.75" customHeight="1" x14ac:dyDescent="0.2">
      <c r="A130" s="5"/>
      <c r="B130" s="408"/>
      <c r="C130" s="5"/>
      <c r="D130" s="5"/>
      <c r="E130" s="5"/>
      <c r="F130" s="5"/>
      <c r="G130" s="5"/>
      <c r="H130" s="5"/>
      <c r="I130" s="5"/>
      <c r="J130" s="5"/>
      <c r="K130" s="737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2.75" customHeight="1" x14ac:dyDescent="0.2">
      <c r="A131" s="5"/>
      <c r="B131" s="408"/>
      <c r="C131" s="5"/>
      <c r="D131" s="5"/>
      <c r="E131" s="5"/>
      <c r="F131" s="5"/>
      <c r="G131" s="5"/>
      <c r="H131" s="5"/>
      <c r="I131" s="5"/>
      <c r="J131" s="5"/>
      <c r="K131" s="737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2.75" customHeight="1" x14ac:dyDescent="0.2">
      <c r="A132" s="5"/>
      <c r="B132" s="408"/>
      <c r="C132" s="5"/>
      <c r="D132" s="5"/>
      <c r="E132" s="5"/>
      <c r="F132" s="5"/>
      <c r="G132" s="5"/>
      <c r="H132" s="5"/>
      <c r="I132" s="5"/>
      <c r="J132" s="5"/>
      <c r="K132" s="737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2.75" customHeight="1" x14ac:dyDescent="0.2">
      <c r="A133" s="5"/>
      <c r="B133" s="408"/>
      <c r="C133" s="5"/>
      <c r="D133" s="5"/>
      <c r="E133" s="5"/>
      <c r="F133" s="5"/>
      <c r="G133" s="5"/>
      <c r="H133" s="5"/>
      <c r="I133" s="5"/>
      <c r="J133" s="5"/>
      <c r="K133" s="737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2.75" customHeight="1" x14ac:dyDescent="0.2">
      <c r="A134" s="5"/>
      <c r="B134" s="408"/>
      <c r="C134" s="5"/>
      <c r="D134" s="5"/>
      <c r="E134" s="5"/>
      <c r="F134" s="5"/>
      <c r="G134" s="5"/>
      <c r="H134" s="5"/>
      <c r="I134" s="5"/>
      <c r="J134" s="5"/>
      <c r="K134" s="737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2.75" customHeight="1" x14ac:dyDescent="0.2">
      <c r="A135" s="5"/>
      <c r="B135" s="408"/>
      <c r="C135" s="5"/>
      <c r="D135" s="5"/>
      <c r="E135" s="5"/>
      <c r="F135" s="5"/>
      <c r="G135" s="5"/>
      <c r="H135" s="5"/>
      <c r="I135" s="5"/>
      <c r="J135" s="5"/>
      <c r="K135" s="737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2.75" customHeight="1" x14ac:dyDescent="0.2">
      <c r="A136" s="5"/>
      <c r="B136" s="408"/>
      <c r="C136" s="5"/>
      <c r="D136" s="5"/>
      <c r="E136" s="5"/>
      <c r="F136" s="5"/>
      <c r="G136" s="5"/>
      <c r="H136" s="5"/>
      <c r="I136" s="5"/>
      <c r="J136" s="5"/>
      <c r="K136" s="737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2.75" customHeight="1" x14ac:dyDescent="0.2">
      <c r="A137" s="5"/>
      <c r="B137" s="408"/>
      <c r="C137" s="5"/>
      <c r="D137" s="5"/>
      <c r="E137" s="5"/>
      <c r="F137" s="5"/>
      <c r="G137" s="5"/>
      <c r="H137" s="5"/>
      <c r="I137" s="5"/>
      <c r="J137" s="5"/>
      <c r="K137" s="737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2.75" customHeight="1" x14ac:dyDescent="0.2">
      <c r="A138" s="5"/>
      <c r="B138" s="408"/>
      <c r="C138" s="5"/>
      <c r="D138" s="5"/>
      <c r="E138" s="5"/>
      <c r="F138" s="5"/>
      <c r="G138" s="5"/>
      <c r="H138" s="5"/>
      <c r="I138" s="5"/>
      <c r="J138" s="5"/>
      <c r="K138" s="737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2.75" customHeight="1" x14ac:dyDescent="0.2">
      <c r="A139" s="5"/>
      <c r="B139" s="408"/>
      <c r="C139" s="5"/>
      <c r="D139" s="5"/>
      <c r="E139" s="5"/>
      <c r="F139" s="5"/>
      <c r="G139" s="5"/>
      <c r="H139" s="5"/>
      <c r="I139" s="5"/>
      <c r="J139" s="5"/>
      <c r="K139" s="737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2.75" customHeight="1" x14ac:dyDescent="0.2">
      <c r="A140" s="5"/>
      <c r="B140" s="408"/>
      <c r="C140" s="5"/>
      <c r="D140" s="5"/>
      <c r="E140" s="5"/>
      <c r="F140" s="5"/>
      <c r="G140" s="5"/>
      <c r="H140" s="5"/>
      <c r="I140" s="5"/>
      <c r="J140" s="5"/>
      <c r="K140" s="737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2.75" customHeight="1" x14ac:dyDescent="0.2">
      <c r="A141" s="5"/>
      <c r="B141" s="408"/>
      <c r="C141" s="5"/>
      <c r="D141" s="5"/>
      <c r="E141" s="5"/>
      <c r="F141" s="5"/>
      <c r="G141" s="5"/>
      <c r="H141" s="5"/>
      <c r="I141" s="5"/>
      <c r="J141" s="5"/>
      <c r="K141" s="737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2.75" customHeight="1" x14ac:dyDescent="0.2">
      <c r="A142" s="5"/>
      <c r="B142" s="408"/>
      <c r="C142" s="5"/>
      <c r="D142" s="5"/>
      <c r="E142" s="5"/>
      <c r="F142" s="5"/>
      <c r="G142" s="5"/>
      <c r="H142" s="5"/>
      <c r="I142" s="5"/>
      <c r="J142" s="5"/>
      <c r="K142" s="737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2.75" customHeight="1" x14ac:dyDescent="0.2">
      <c r="A143" s="5"/>
      <c r="B143" s="408"/>
      <c r="C143" s="5"/>
      <c r="D143" s="5"/>
      <c r="E143" s="5"/>
      <c r="F143" s="5"/>
      <c r="G143" s="5"/>
      <c r="H143" s="5"/>
      <c r="I143" s="5"/>
      <c r="J143" s="5"/>
      <c r="K143" s="737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2.75" customHeight="1" x14ac:dyDescent="0.2">
      <c r="A144" s="5"/>
      <c r="B144" s="408"/>
      <c r="C144" s="5"/>
      <c r="D144" s="5"/>
      <c r="E144" s="5"/>
      <c r="F144" s="5"/>
      <c r="G144" s="5"/>
      <c r="H144" s="5"/>
      <c r="I144" s="5"/>
      <c r="J144" s="5"/>
      <c r="K144" s="737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2.75" customHeight="1" x14ac:dyDescent="0.2">
      <c r="A145" s="5"/>
      <c r="B145" s="408"/>
      <c r="C145" s="5"/>
      <c r="D145" s="5"/>
      <c r="E145" s="5"/>
      <c r="F145" s="5"/>
      <c r="G145" s="5"/>
      <c r="H145" s="5"/>
      <c r="I145" s="5"/>
      <c r="J145" s="5"/>
      <c r="K145" s="737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2.75" customHeight="1" x14ac:dyDescent="0.2">
      <c r="A146" s="5"/>
      <c r="B146" s="408"/>
      <c r="C146" s="5"/>
      <c r="D146" s="5"/>
      <c r="E146" s="5"/>
      <c r="F146" s="5"/>
      <c r="G146" s="5"/>
      <c r="H146" s="5"/>
      <c r="I146" s="5"/>
      <c r="J146" s="5"/>
      <c r="K146" s="737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2.75" customHeight="1" x14ac:dyDescent="0.2">
      <c r="A147" s="5"/>
      <c r="B147" s="408"/>
      <c r="C147" s="5"/>
      <c r="D147" s="5"/>
      <c r="E147" s="5"/>
      <c r="F147" s="5"/>
      <c r="G147" s="5"/>
      <c r="H147" s="5"/>
      <c r="I147" s="5"/>
      <c r="J147" s="5"/>
      <c r="K147" s="737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2.75" customHeight="1" x14ac:dyDescent="0.2">
      <c r="A148" s="5"/>
      <c r="B148" s="408"/>
      <c r="C148" s="5"/>
      <c r="D148" s="5"/>
      <c r="E148" s="5"/>
      <c r="F148" s="5"/>
      <c r="G148" s="5"/>
      <c r="H148" s="5"/>
      <c r="I148" s="5"/>
      <c r="J148" s="5"/>
      <c r="K148" s="737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2.75" customHeight="1" x14ac:dyDescent="0.2">
      <c r="A149" s="5"/>
      <c r="B149" s="408"/>
      <c r="C149" s="5"/>
      <c r="D149" s="5"/>
      <c r="E149" s="5"/>
      <c r="F149" s="5"/>
      <c r="G149" s="5"/>
      <c r="H149" s="5"/>
      <c r="I149" s="5"/>
      <c r="J149" s="5"/>
      <c r="K149" s="737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2.75" customHeight="1" x14ac:dyDescent="0.2">
      <c r="A150" s="5"/>
      <c r="B150" s="408"/>
      <c r="C150" s="5"/>
      <c r="D150" s="5"/>
      <c r="E150" s="5"/>
      <c r="F150" s="5"/>
      <c r="G150" s="5"/>
      <c r="H150" s="5"/>
      <c r="I150" s="5"/>
      <c r="J150" s="5"/>
      <c r="K150" s="737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2.75" customHeight="1" x14ac:dyDescent="0.2">
      <c r="A151" s="5"/>
      <c r="B151" s="408"/>
      <c r="C151" s="5"/>
      <c r="D151" s="5"/>
      <c r="E151" s="5"/>
      <c r="F151" s="5"/>
      <c r="G151" s="5"/>
      <c r="H151" s="5"/>
      <c r="I151" s="5"/>
      <c r="J151" s="5"/>
      <c r="K151" s="737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2.75" customHeight="1" x14ac:dyDescent="0.2">
      <c r="A152" s="5"/>
      <c r="B152" s="408"/>
      <c r="C152" s="5"/>
      <c r="D152" s="5"/>
      <c r="E152" s="5"/>
      <c r="F152" s="5"/>
      <c r="G152" s="5"/>
      <c r="H152" s="5"/>
      <c r="I152" s="5"/>
      <c r="J152" s="5"/>
      <c r="K152" s="737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2.75" customHeight="1" x14ac:dyDescent="0.2">
      <c r="A153" s="5"/>
      <c r="B153" s="408"/>
      <c r="C153" s="5"/>
      <c r="D153" s="5"/>
      <c r="E153" s="5"/>
      <c r="F153" s="5"/>
      <c r="G153" s="5"/>
      <c r="H153" s="5"/>
      <c r="I153" s="5"/>
      <c r="J153" s="5"/>
      <c r="K153" s="737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2.75" customHeight="1" x14ac:dyDescent="0.2">
      <c r="A154" s="5"/>
      <c r="B154" s="408"/>
      <c r="C154" s="5"/>
      <c r="D154" s="5"/>
      <c r="E154" s="5"/>
      <c r="F154" s="5"/>
      <c r="G154" s="5"/>
      <c r="H154" s="5"/>
      <c r="I154" s="5"/>
      <c r="J154" s="5"/>
      <c r="K154" s="737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2.75" customHeight="1" x14ac:dyDescent="0.2">
      <c r="A155" s="5"/>
      <c r="B155" s="408"/>
      <c r="C155" s="5"/>
      <c r="D155" s="5"/>
      <c r="E155" s="5"/>
      <c r="F155" s="5"/>
      <c r="G155" s="5"/>
      <c r="H155" s="5"/>
      <c r="I155" s="5"/>
      <c r="J155" s="5"/>
      <c r="K155" s="737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2.75" customHeight="1" x14ac:dyDescent="0.2">
      <c r="A156" s="5"/>
      <c r="B156" s="408"/>
      <c r="C156" s="5"/>
      <c r="D156" s="5"/>
      <c r="E156" s="5"/>
      <c r="F156" s="5"/>
      <c r="G156" s="5"/>
      <c r="H156" s="5"/>
      <c r="I156" s="5"/>
      <c r="J156" s="5"/>
      <c r="K156" s="737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2.75" customHeight="1" x14ac:dyDescent="0.2">
      <c r="A157" s="5"/>
      <c r="B157" s="408"/>
      <c r="C157" s="5"/>
      <c r="D157" s="5"/>
      <c r="E157" s="5"/>
      <c r="F157" s="5"/>
      <c r="G157" s="5"/>
      <c r="H157" s="5"/>
      <c r="I157" s="5"/>
      <c r="J157" s="5"/>
      <c r="K157" s="737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2.75" customHeight="1" x14ac:dyDescent="0.2">
      <c r="A158" s="5"/>
      <c r="B158" s="408"/>
      <c r="C158" s="5"/>
      <c r="D158" s="5"/>
      <c r="E158" s="5"/>
      <c r="F158" s="5"/>
      <c r="G158" s="5"/>
      <c r="H158" s="5"/>
      <c r="I158" s="5"/>
      <c r="J158" s="5"/>
      <c r="K158" s="737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2.75" customHeight="1" x14ac:dyDescent="0.2">
      <c r="A159" s="5"/>
      <c r="B159" s="408"/>
      <c r="C159" s="5"/>
      <c r="D159" s="5"/>
      <c r="E159" s="5"/>
      <c r="F159" s="5"/>
      <c r="G159" s="5"/>
      <c r="H159" s="5"/>
      <c r="I159" s="5"/>
      <c r="J159" s="5"/>
      <c r="K159" s="737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2.75" customHeight="1" x14ac:dyDescent="0.2">
      <c r="A160" s="5"/>
      <c r="B160" s="408"/>
      <c r="C160" s="5"/>
      <c r="D160" s="5"/>
      <c r="E160" s="5"/>
      <c r="F160" s="5"/>
      <c r="G160" s="5"/>
      <c r="H160" s="5"/>
      <c r="I160" s="5"/>
      <c r="J160" s="5"/>
      <c r="K160" s="737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2.75" customHeight="1" x14ac:dyDescent="0.2">
      <c r="A161" s="5"/>
      <c r="B161" s="408"/>
      <c r="C161" s="5"/>
      <c r="D161" s="5"/>
      <c r="E161" s="5"/>
      <c r="F161" s="5"/>
      <c r="G161" s="5"/>
      <c r="H161" s="5"/>
      <c r="I161" s="5"/>
      <c r="J161" s="5"/>
      <c r="K161" s="737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2.75" customHeight="1" x14ac:dyDescent="0.2">
      <c r="A162" s="5"/>
      <c r="B162" s="408"/>
      <c r="C162" s="5"/>
      <c r="D162" s="5"/>
      <c r="E162" s="5"/>
      <c r="F162" s="5"/>
      <c r="G162" s="5"/>
      <c r="H162" s="5"/>
      <c r="I162" s="5"/>
      <c r="J162" s="5"/>
      <c r="K162" s="737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2.75" customHeight="1" x14ac:dyDescent="0.2">
      <c r="A163" s="5"/>
      <c r="B163" s="408"/>
      <c r="C163" s="5"/>
      <c r="D163" s="5"/>
      <c r="E163" s="5"/>
      <c r="F163" s="5"/>
      <c r="G163" s="5"/>
      <c r="H163" s="5"/>
      <c r="I163" s="5"/>
      <c r="J163" s="5"/>
      <c r="K163" s="737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2.75" customHeight="1" x14ac:dyDescent="0.2">
      <c r="A164" s="5"/>
      <c r="B164" s="408"/>
      <c r="C164" s="5"/>
      <c r="D164" s="5"/>
      <c r="E164" s="5"/>
      <c r="F164" s="5"/>
      <c r="G164" s="5"/>
      <c r="H164" s="5"/>
      <c r="I164" s="5"/>
      <c r="J164" s="5"/>
      <c r="K164" s="737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2.75" customHeight="1" x14ac:dyDescent="0.2">
      <c r="A165" s="5"/>
      <c r="B165" s="408"/>
      <c r="C165" s="5"/>
      <c r="D165" s="5"/>
      <c r="E165" s="5"/>
      <c r="F165" s="5"/>
      <c r="G165" s="5"/>
      <c r="H165" s="5"/>
      <c r="I165" s="5"/>
      <c r="J165" s="5"/>
      <c r="K165" s="737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2.75" customHeight="1" x14ac:dyDescent="0.2">
      <c r="A166" s="5"/>
      <c r="B166" s="408"/>
      <c r="C166" s="5"/>
      <c r="D166" s="5"/>
      <c r="E166" s="5"/>
      <c r="F166" s="5"/>
      <c r="G166" s="5"/>
      <c r="H166" s="5"/>
      <c r="I166" s="5"/>
      <c r="J166" s="5"/>
      <c r="K166" s="737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2.75" customHeight="1" x14ac:dyDescent="0.2">
      <c r="A167" s="5"/>
      <c r="B167" s="408"/>
      <c r="C167" s="5"/>
      <c r="D167" s="5"/>
      <c r="E167" s="5"/>
      <c r="F167" s="5"/>
      <c r="G167" s="5"/>
      <c r="H167" s="5"/>
      <c r="I167" s="5"/>
      <c r="J167" s="5"/>
      <c r="K167" s="737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2.75" customHeight="1" x14ac:dyDescent="0.2">
      <c r="A168" s="5"/>
      <c r="B168" s="408"/>
      <c r="C168" s="5"/>
      <c r="D168" s="5"/>
      <c r="E168" s="5"/>
      <c r="F168" s="5"/>
      <c r="G168" s="5"/>
      <c r="H168" s="5"/>
      <c r="I168" s="5"/>
      <c r="J168" s="5"/>
      <c r="K168" s="737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2.75" customHeight="1" x14ac:dyDescent="0.2">
      <c r="A169" s="5"/>
      <c r="B169" s="408"/>
      <c r="C169" s="5"/>
      <c r="D169" s="5"/>
      <c r="E169" s="5"/>
      <c r="F169" s="5"/>
      <c r="G169" s="5"/>
      <c r="H169" s="5"/>
      <c r="I169" s="5"/>
      <c r="J169" s="5"/>
      <c r="K169" s="737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2.75" customHeight="1" x14ac:dyDescent="0.2">
      <c r="A170" s="5"/>
      <c r="B170" s="408"/>
      <c r="C170" s="5"/>
      <c r="D170" s="5"/>
      <c r="E170" s="5"/>
      <c r="F170" s="5"/>
      <c r="G170" s="5"/>
      <c r="H170" s="5"/>
      <c r="I170" s="5"/>
      <c r="J170" s="5"/>
      <c r="K170" s="737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2.75" customHeight="1" x14ac:dyDescent="0.2">
      <c r="A171" s="5"/>
      <c r="B171" s="408"/>
      <c r="C171" s="5"/>
      <c r="D171" s="5"/>
      <c r="E171" s="5"/>
      <c r="F171" s="5"/>
      <c r="G171" s="5"/>
      <c r="H171" s="5"/>
      <c r="I171" s="5"/>
      <c r="J171" s="5"/>
      <c r="K171" s="737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2.75" customHeight="1" x14ac:dyDescent="0.2">
      <c r="A172" s="5"/>
      <c r="B172" s="408"/>
      <c r="C172" s="5"/>
      <c r="D172" s="5"/>
      <c r="E172" s="5"/>
      <c r="F172" s="5"/>
      <c r="G172" s="5"/>
      <c r="H172" s="5"/>
      <c r="I172" s="5"/>
      <c r="J172" s="5"/>
      <c r="K172" s="737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2.75" customHeight="1" x14ac:dyDescent="0.2">
      <c r="A173" s="5"/>
      <c r="B173" s="408"/>
      <c r="C173" s="5"/>
      <c r="D173" s="5"/>
      <c r="E173" s="5"/>
      <c r="F173" s="5"/>
      <c r="G173" s="5"/>
      <c r="H173" s="5"/>
      <c r="I173" s="5"/>
      <c r="J173" s="5"/>
      <c r="K173" s="737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2.75" customHeight="1" x14ac:dyDescent="0.2">
      <c r="A174" s="5"/>
      <c r="B174" s="408"/>
      <c r="C174" s="5"/>
      <c r="D174" s="5"/>
      <c r="E174" s="5"/>
      <c r="F174" s="5"/>
      <c r="G174" s="5"/>
      <c r="H174" s="5"/>
      <c r="I174" s="5"/>
      <c r="J174" s="5"/>
      <c r="K174" s="737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2.75" customHeight="1" x14ac:dyDescent="0.2">
      <c r="A175" s="5"/>
      <c r="B175" s="408"/>
      <c r="C175" s="5"/>
      <c r="D175" s="5"/>
      <c r="E175" s="5"/>
      <c r="F175" s="5"/>
      <c r="G175" s="5"/>
      <c r="H175" s="5"/>
      <c r="I175" s="5"/>
      <c r="J175" s="5"/>
      <c r="K175" s="737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2.75" customHeight="1" x14ac:dyDescent="0.2">
      <c r="A176" s="5"/>
      <c r="B176" s="408"/>
      <c r="C176" s="5"/>
      <c r="D176" s="5"/>
      <c r="E176" s="5"/>
      <c r="F176" s="5"/>
      <c r="G176" s="5"/>
      <c r="H176" s="5"/>
      <c r="I176" s="5"/>
      <c r="J176" s="5"/>
      <c r="K176" s="737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2.75" customHeight="1" x14ac:dyDescent="0.2">
      <c r="A177" s="5"/>
      <c r="B177" s="408"/>
      <c r="C177" s="5"/>
      <c r="D177" s="5"/>
      <c r="E177" s="5"/>
      <c r="F177" s="5"/>
      <c r="G177" s="5"/>
      <c r="H177" s="5"/>
      <c r="I177" s="5"/>
      <c r="J177" s="5"/>
      <c r="K177" s="737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2.75" customHeight="1" x14ac:dyDescent="0.2">
      <c r="A178" s="5"/>
      <c r="B178" s="408"/>
      <c r="C178" s="5"/>
      <c r="D178" s="5"/>
      <c r="E178" s="5"/>
      <c r="F178" s="5"/>
      <c r="G178" s="5"/>
      <c r="H178" s="5"/>
      <c r="I178" s="5"/>
      <c r="J178" s="5"/>
      <c r="K178" s="737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2.75" customHeight="1" x14ac:dyDescent="0.2">
      <c r="A179" s="5"/>
      <c r="B179" s="408"/>
      <c r="C179" s="5"/>
      <c r="D179" s="5"/>
      <c r="E179" s="5"/>
      <c r="F179" s="5"/>
      <c r="G179" s="5"/>
      <c r="H179" s="5"/>
      <c r="I179" s="5"/>
      <c r="J179" s="5"/>
      <c r="K179" s="737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2.75" customHeight="1" x14ac:dyDescent="0.2">
      <c r="A180" s="5"/>
      <c r="B180" s="408"/>
      <c r="C180" s="5"/>
      <c r="D180" s="5"/>
      <c r="E180" s="5"/>
      <c r="F180" s="5"/>
      <c r="G180" s="5"/>
      <c r="H180" s="5"/>
      <c r="I180" s="5"/>
      <c r="J180" s="5"/>
      <c r="K180" s="737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2.75" customHeight="1" x14ac:dyDescent="0.2">
      <c r="A181" s="5"/>
      <c r="B181" s="408"/>
      <c r="C181" s="5"/>
      <c r="D181" s="5"/>
      <c r="E181" s="5"/>
      <c r="F181" s="5"/>
      <c r="G181" s="5"/>
      <c r="H181" s="5"/>
      <c r="I181" s="5"/>
      <c r="J181" s="5"/>
      <c r="K181" s="737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2.75" customHeight="1" x14ac:dyDescent="0.2">
      <c r="A182" s="5"/>
      <c r="B182" s="408"/>
      <c r="C182" s="5"/>
      <c r="D182" s="5"/>
      <c r="E182" s="5"/>
      <c r="F182" s="5"/>
      <c r="G182" s="5"/>
      <c r="H182" s="5"/>
      <c r="I182" s="5"/>
      <c r="J182" s="5"/>
      <c r="K182" s="737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2.75" customHeight="1" x14ac:dyDescent="0.2">
      <c r="A183" s="5"/>
      <c r="B183" s="408"/>
      <c r="C183" s="5"/>
      <c r="D183" s="5"/>
      <c r="E183" s="5"/>
      <c r="F183" s="5"/>
      <c r="G183" s="5"/>
      <c r="H183" s="5"/>
      <c r="I183" s="5"/>
      <c r="J183" s="5"/>
      <c r="K183" s="737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2.75" customHeight="1" x14ac:dyDescent="0.2">
      <c r="A184" s="5"/>
      <c r="B184" s="408"/>
      <c r="C184" s="5"/>
      <c r="D184" s="5"/>
      <c r="E184" s="5"/>
      <c r="F184" s="5"/>
      <c r="G184" s="5"/>
      <c r="H184" s="5"/>
      <c r="I184" s="5"/>
      <c r="J184" s="5"/>
      <c r="K184" s="737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2.75" customHeight="1" x14ac:dyDescent="0.2">
      <c r="A185" s="5"/>
      <c r="B185" s="408"/>
      <c r="C185" s="5"/>
      <c r="D185" s="5"/>
      <c r="E185" s="5"/>
      <c r="F185" s="5"/>
      <c r="G185" s="5"/>
      <c r="H185" s="5"/>
      <c r="I185" s="5"/>
      <c r="J185" s="5"/>
      <c r="K185" s="737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2.75" customHeight="1" x14ac:dyDescent="0.2">
      <c r="A186" s="5"/>
      <c r="B186" s="408"/>
      <c r="C186" s="5"/>
      <c r="D186" s="5"/>
      <c r="E186" s="5"/>
      <c r="F186" s="5"/>
      <c r="G186" s="5"/>
      <c r="H186" s="5"/>
      <c r="I186" s="5"/>
      <c r="J186" s="5"/>
      <c r="K186" s="737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2.75" customHeight="1" x14ac:dyDescent="0.2">
      <c r="A187" s="5"/>
      <c r="B187" s="408"/>
      <c r="C187" s="5"/>
      <c r="D187" s="5"/>
      <c r="E187" s="5"/>
      <c r="F187" s="5"/>
      <c r="G187" s="5"/>
      <c r="H187" s="5"/>
      <c r="I187" s="5"/>
      <c r="J187" s="5"/>
      <c r="K187" s="737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2.75" customHeight="1" x14ac:dyDescent="0.2">
      <c r="A188" s="5"/>
      <c r="B188" s="408"/>
      <c r="C188" s="5"/>
      <c r="D188" s="5"/>
      <c r="E188" s="5"/>
      <c r="F188" s="5"/>
      <c r="G188" s="5"/>
      <c r="H188" s="5"/>
      <c r="I188" s="5"/>
      <c r="J188" s="5"/>
      <c r="K188" s="737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2.75" customHeight="1" x14ac:dyDescent="0.2">
      <c r="A189" s="5"/>
      <c r="B189" s="408"/>
      <c r="C189" s="5"/>
      <c r="D189" s="5"/>
      <c r="E189" s="5"/>
      <c r="F189" s="5"/>
      <c r="G189" s="5"/>
      <c r="H189" s="5"/>
      <c r="I189" s="5"/>
      <c r="J189" s="5"/>
      <c r="K189" s="737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2.75" customHeight="1" x14ac:dyDescent="0.2">
      <c r="A190" s="5"/>
      <c r="B190" s="408"/>
      <c r="C190" s="5"/>
      <c r="D190" s="5"/>
      <c r="E190" s="5"/>
      <c r="F190" s="5"/>
      <c r="G190" s="5"/>
      <c r="H190" s="5"/>
      <c r="I190" s="5"/>
      <c r="J190" s="5"/>
      <c r="K190" s="737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2.75" customHeight="1" x14ac:dyDescent="0.2">
      <c r="A191" s="5"/>
      <c r="B191" s="408"/>
      <c r="C191" s="5"/>
      <c r="D191" s="5"/>
      <c r="E191" s="5"/>
      <c r="F191" s="5"/>
      <c r="G191" s="5"/>
      <c r="H191" s="5"/>
      <c r="I191" s="5"/>
      <c r="J191" s="5"/>
      <c r="K191" s="737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2.75" customHeight="1" x14ac:dyDescent="0.2">
      <c r="A192" s="5"/>
      <c r="B192" s="408"/>
      <c r="C192" s="5"/>
      <c r="D192" s="5"/>
      <c r="E192" s="5"/>
      <c r="F192" s="5"/>
      <c r="G192" s="5"/>
      <c r="H192" s="5"/>
      <c r="I192" s="5"/>
      <c r="J192" s="5"/>
      <c r="K192" s="737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2.75" customHeight="1" x14ac:dyDescent="0.2">
      <c r="A193" s="5"/>
      <c r="B193" s="408"/>
      <c r="C193" s="5"/>
      <c r="D193" s="5"/>
      <c r="E193" s="5"/>
      <c r="F193" s="5"/>
      <c r="G193" s="5"/>
      <c r="H193" s="5"/>
      <c r="I193" s="5"/>
      <c r="J193" s="5"/>
      <c r="K193" s="737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2.75" customHeight="1" x14ac:dyDescent="0.2">
      <c r="A194" s="5"/>
      <c r="B194" s="408"/>
      <c r="C194" s="5"/>
      <c r="D194" s="5"/>
      <c r="E194" s="5"/>
      <c r="F194" s="5"/>
      <c r="G194" s="5"/>
      <c r="H194" s="5"/>
      <c r="I194" s="5"/>
      <c r="J194" s="5"/>
      <c r="K194" s="737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2.75" customHeight="1" x14ac:dyDescent="0.2">
      <c r="A195" s="5"/>
      <c r="B195" s="408"/>
      <c r="C195" s="5"/>
      <c r="D195" s="5"/>
      <c r="E195" s="5"/>
      <c r="F195" s="5"/>
      <c r="G195" s="5"/>
      <c r="H195" s="5"/>
      <c r="I195" s="5"/>
      <c r="J195" s="5"/>
      <c r="K195" s="737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2.75" customHeight="1" x14ac:dyDescent="0.2">
      <c r="A196" s="5"/>
      <c r="B196" s="408"/>
      <c r="C196" s="5"/>
      <c r="D196" s="5"/>
      <c r="E196" s="5"/>
      <c r="F196" s="5"/>
      <c r="G196" s="5"/>
      <c r="H196" s="5"/>
      <c r="I196" s="5"/>
      <c r="J196" s="5"/>
      <c r="K196" s="737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2.75" customHeight="1" x14ac:dyDescent="0.2">
      <c r="A197" s="5"/>
      <c r="B197" s="408"/>
      <c r="C197" s="5"/>
      <c r="D197" s="5"/>
      <c r="E197" s="5"/>
      <c r="F197" s="5"/>
      <c r="G197" s="5"/>
      <c r="H197" s="5"/>
      <c r="I197" s="5"/>
      <c r="J197" s="5"/>
      <c r="K197" s="737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2.75" customHeight="1" x14ac:dyDescent="0.2">
      <c r="A198" s="5"/>
      <c r="B198" s="408"/>
      <c r="C198" s="5"/>
      <c r="D198" s="5"/>
      <c r="E198" s="5"/>
      <c r="F198" s="5"/>
      <c r="G198" s="5"/>
      <c r="H198" s="5"/>
      <c r="I198" s="5"/>
      <c r="J198" s="5"/>
      <c r="K198" s="737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2.75" customHeight="1" x14ac:dyDescent="0.2">
      <c r="A199" s="5"/>
      <c r="B199" s="408"/>
      <c r="C199" s="5"/>
      <c r="D199" s="5"/>
      <c r="E199" s="5"/>
      <c r="F199" s="5"/>
      <c r="G199" s="5"/>
      <c r="H199" s="5"/>
      <c r="I199" s="5"/>
      <c r="J199" s="5"/>
      <c r="K199" s="737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2.75" customHeight="1" x14ac:dyDescent="0.2">
      <c r="A200" s="5"/>
      <c r="B200" s="408"/>
      <c r="C200" s="5"/>
      <c r="D200" s="5"/>
      <c r="E200" s="5"/>
      <c r="F200" s="5"/>
      <c r="G200" s="5"/>
      <c r="H200" s="5"/>
      <c r="I200" s="5"/>
      <c r="J200" s="5"/>
      <c r="K200" s="737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2.75" customHeight="1" x14ac:dyDescent="0.2">
      <c r="A201" s="5"/>
      <c r="B201" s="408"/>
      <c r="C201" s="5"/>
      <c r="D201" s="5"/>
      <c r="E201" s="5"/>
      <c r="F201" s="5"/>
      <c r="G201" s="5"/>
      <c r="H201" s="5"/>
      <c r="I201" s="5"/>
      <c r="J201" s="5"/>
      <c r="K201" s="737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2.75" customHeight="1" x14ac:dyDescent="0.2">
      <c r="A202" s="5"/>
      <c r="B202" s="408"/>
      <c r="C202" s="5"/>
      <c r="D202" s="5"/>
      <c r="E202" s="5"/>
      <c r="F202" s="5"/>
      <c r="G202" s="5"/>
      <c r="H202" s="5"/>
      <c r="I202" s="5"/>
      <c r="J202" s="5"/>
      <c r="K202" s="737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2.75" customHeight="1" x14ac:dyDescent="0.2">
      <c r="A203" s="5"/>
      <c r="B203" s="408"/>
      <c r="C203" s="5"/>
      <c r="D203" s="5"/>
      <c r="E203" s="5"/>
      <c r="F203" s="5"/>
      <c r="G203" s="5"/>
      <c r="H203" s="5"/>
      <c r="I203" s="5"/>
      <c r="J203" s="5"/>
      <c r="K203" s="737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2.75" customHeight="1" x14ac:dyDescent="0.2">
      <c r="A204" s="5"/>
      <c r="B204" s="408"/>
      <c r="C204" s="5"/>
      <c r="D204" s="5"/>
      <c r="E204" s="5"/>
      <c r="F204" s="5"/>
      <c r="G204" s="5"/>
      <c r="H204" s="5"/>
      <c r="I204" s="5"/>
      <c r="J204" s="5"/>
      <c r="K204" s="737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2.75" customHeight="1" x14ac:dyDescent="0.2">
      <c r="A205" s="5"/>
      <c r="B205" s="408"/>
      <c r="C205" s="5"/>
      <c r="D205" s="5"/>
      <c r="E205" s="5"/>
      <c r="F205" s="5"/>
      <c r="G205" s="5"/>
      <c r="H205" s="5"/>
      <c r="I205" s="5"/>
      <c r="J205" s="5"/>
      <c r="K205" s="737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2.75" customHeight="1" x14ac:dyDescent="0.2">
      <c r="A206" s="5"/>
      <c r="B206" s="408"/>
      <c r="C206" s="5"/>
      <c r="D206" s="5"/>
      <c r="E206" s="5"/>
      <c r="F206" s="5"/>
      <c r="G206" s="5"/>
      <c r="H206" s="5"/>
      <c r="I206" s="5"/>
      <c r="J206" s="5"/>
      <c r="K206" s="737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2.75" customHeight="1" x14ac:dyDescent="0.2">
      <c r="A207" s="5"/>
      <c r="B207" s="408"/>
      <c r="C207" s="5"/>
      <c r="D207" s="5"/>
      <c r="E207" s="5"/>
      <c r="F207" s="5"/>
      <c r="G207" s="5"/>
      <c r="H207" s="5"/>
      <c r="I207" s="5"/>
      <c r="J207" s="5"/>
      <c r="K207" s="737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2.75" customHeight="1" x14ac:dyDescent="0.2">
      <c r="A208" s="5"/>
      <c r="B208" s="408"/>
      <c r="C208" s="5"/>
      <c r="D208" s="5"/>
      <c r="E208" s="5"/>
      <c r="F208" s="5"/>
      <c r="G208" s="5"/>
      <c r="H208" s="5"/>
      <c r="I208" s="5"/>
      <c r="J208" s="5"/>
      <c r="K208" s="737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2.75" customHeight="1" x14ac:dyDescent="0.2">
      <c r="A209" s="5"/>
      <c r="B209" s="408"/>
      <c r="C209" s="5"/>
      <c r="D209" s="5"/>
      <c r="E209" s="5"/>
      <c r="F209" s="5"/>
      <c r="G209" s="5"/>
      <c r="H209" s="5"/>
      <c r="I209" s="5"/>
      <c r="J209" s="5"/>
      <c r="K209" s="737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2.75" customHeight="1" x14ac:dyDescent="0.2">
      <c r="A210" s="5"/>
      <c r="B210" s="408"/>
      <c r="C210" s="5"/>
      <c r="D210" s="5"/>
      <c r="E210" s="5"/>
      <c r="F210" s="5"/>
      <c r="G210" s="5"/>
      <c r="H210" s="5"/>
      <c r="I210" s="5"/>
      <c r="J210" s="5"/>
      <c r="K210" s="737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2.75" customHeight="1" x14ac:dyDescent="0.2">
      <c r="A211" s="5"/>
      <c r="B211" s="408"/>
      <c r="C211" s="5"/>
      <c r="D211" s="5"/>
      <c r="E211" s="5"/>
      <c r="F211" s="5"/>
      <c r="G211" s="5"/>
      <c r="H211" s="5"/>
      <c r="I211" s="5"/>
      <c r="J211" s="5"/>
      <c r="K211" s="737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2.75" customHeight="1" x14ac:dyDescent="0.2">
      <c r="A212" s="5"/>
      <c r="B212" s="408"/>
      <c r="C212" s="5"/>
      <c r="D212" s="5"/>
      <c r="E212" s="5"/>
      <c r="F212" s="5"/>
      <c r="G212" s="5"/>
      <c r="H212" s="5"/>
      <c r="I212" s="5"/>
      <c r="J212" s="5"/>
      <c r="K212" s="737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2.75" customHeight="1" x14ac:dyDescent="0.2">
      <c r="A213" s="5"/>
      <c r="B213" s="408"/>
      <c r="C213" s="5"/>
      <c r="D213" s="5"/>
      <c r="E213" s="5"/>
      <c r="F213" s="5"/>
      <c r="G213" s="5"/>
      <c r="H213" s="5"/>
      <c r="I213" s="5"/>
      <c r="J213" s="5"/>
      <c r="K213" s="737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2.75" customHeight="1" x14ac:dyDescent="0.2">
      <c r="A214" s="5"/>
      <c r="B214" s="408"/>
      <c r="C214" s="5"/>
      <c r="D214" s="5"/>
      <c r="E214" s="5"/>
      <c r="F214" s="5"/>
      <c r="G214" s="5"/>
      <c r="H214" s="5"/>
      <c r="I214" s="5"/>
      <c r="J214" s="5"/>
      <c r="K214" s="737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2.75" customHeight="1" x14ac:dyDescent="0.2">
      <c r="A215" s="5"/>
      <c r="B215" s="408"/>
      <c r="C215" s="5"/>
      <c r="D215" s="5"/>
      <c r="E215" s="5"/>
      <c r="F215" s="5"/>
      <c r="G215" s="5"/>
      <c r="H215" s="5"/>
      <c r="I215" s="5"/>
      <c r="J215" s="5"/>
      <c r="K215" s="737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2.75" customHeight="1" x14ac:dyDescent="0.2">
      <c r="A216" s="5"/>
      <c r="B216" s="408"/>
      <c r="C216" s="5"/>
      <c r="D216" s="5"/>
      <c r="E216" s="5"/>
      <c r="F216" s="5"/>
      <c r="G216" s="5"/>
      <c r="H216" s="5"/>
      <c r="I216" s="5"/>
      <c r="J216" s="5"/>
      <c r="K216" s="737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2.75" customHeight="1" x14ac:dyDescent="0.2">
      <c r="A217" s="5"/>
      <c r="B217" s="408"/>
      <c r="C217" s="5"/>
      <c r="D217" s="5"/>
      <c r="E217" s="5"/>
      <c r="F217" s="5"/>
      <c r="G217" s="5"/>
      <c r="H217" s="5"/>
      <c r="I217" s="5"/>
      <c r="J217" s="5"/>
      <c r="K217" s="737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2.75" customHeight="1" x14ac:dyDescent="0.2">
      <c r="A218" s="5"/>
      <c r="B218" s="408"/>
      <c r="C218" s="5"/>
      <c r="D218" s="5"/>
      <c r="E218" s="5"/>
      <c r="F218" s="5"/>
      <c r="G218" s="5"/>
      <c r="H218" s="5"/>
      <c r="I218" s="5"/>
      <c r="J218" s="5"/>
      <c r="K218" s="737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2.75" customHeight="1" x14ac:dyDescent="0.2">
      <c r="A219" s="5"/>
      <c r="B219" s="408"/>
      <c r="C219" s="5"/>
      <c r="D219" s="5"/>
      <c r="E219" s="5"/>
      <c r="F219" s="5"/>
      <c r="G219" s="5"/>
      <c r="H219" s="5"/>
      <c r="I219" s="5"/>
      <c r="J219" s="5"/>
      <c r="K219" s="737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2.75" customHeight="1" x14ac:dyDescent="0.2">
      <c r="A220" s="5"/>
      <c r="B220" s="408"/>
      <c r="C220" s="5"/>
      <c r="D220" s="5"/>
      <c r="E220" s="5"/>
      <c r="F220" s="5"/>
      <c r="G220" s="5"/>
      <c r="H220" s="5"/>
      <c r="I220" s="5"/>
      <c r="J220" s="5"/>
      <c r="K220" s="737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2.75" customHeight="1" x14ac:dyDescent="0.2">
      <c r="A221" s="5"/>
      <c r="B221" s="408"/>
      <c r="C221" s="5"/>
      <c r="D221" s="5"/>
      <c r="E221" s="5"/>
      <c r="F221" s="5"/>
      <c r="G221" s="5"/>
      <c r="H221" s="5"/>
      <c r="I221" s="5"/>
      <c r="J221" s="5"/>
      <c r="K221" s="737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2.75" customHeight="1" x14ac:dyDescent="0.2">
      <c r="A222" s="5"/>
      <c r="B222" s="408"/>
      <c r="C222" s="5"/>
      <c r="D222" s="5"/>
      <c r="E222" s="5"/>
      <c r="F222" s="5"/>
      <c r="G222" s="5"/>
      <c r="H222" s="5"/>
      <c r="I222" s="5"/>
      <c r="J222" s="5"/>
      <c r="K222" s="737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2.75" customHeight="1" x14ac:dyDescent="0.2">
      <c r="A223" s="5"/>
      <c r="B223" s="408"/>
      <c r="C223" s="5"/>
      <c r="D223" s="5"/>
      <c r="E223" s="5"/>
      <c r="F223" s="5"/>
      <c r="G223" s="5"/>
      <c r="H223" s="5"/>
      <c r="I223" s="5"/>
      <c r="J223" s="5"/>
      <c r="K223" s="737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2.75" customHeight="1" x14ac:dyDescent="0.2">
      <c r="A224" s="5"/>
      <c r="B224" s="408"/>
      <c r="C224" s="5"/>
      <c r="D224" s="5"/>
      <c r="E224" s="5"/>
      <c r="F224" s="5"/>
      <c r="G224" s="5"/>
      <c r="H224" s="5"/>
      <c r="I224" s="5"/>
      <c r="J224" s="5"/>
      <c r="K224" s="737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2.75" customHeight="1" x14ac:dyDescent="0.2">
      <c r="A225" s="5"/>
      <c r="B225" s="408"/>
      <c r="C225" s="5"/>
      <c r="D225" s="5"/>
      <c r="E225" s="5"/>
      <c r="F225" s="5"/>
      <c r="G225" s="5"/>
      <c r="H225" s="5"/>
      <c r="I225" s="5"/>
      <c r="J225" s="5"/>
      <c r="K225" s="737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2.75" customHeight="1" x14ac:dyDescent="0.2">
      <c r="A226" s="5"/>
      <c r="B226" s="408"/>
      <c r="C226" s="5"/>
      <c r="D226" s="5"/>
      <c r="E226" s="5"/>
      <c r="F226" s="5"/>
      <c r="G226" s="5"/>
      <c r="H226" s="5"/>
      <c r="I226" s="5"/>
      <c r="J226" s="5"/>
      <c r="K226" s="737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2.75" customHeight="1" x14ac:dyDescent="0.2">
      <c r="A227" s="5"/>
      <c r="B227" s="408"/>
      <c r="C227" s="5"/>
      <c r="D227" s="5"/>
      <c r="E227" s="5"/>
      <c r="F227" s="5"/>
      <c r="G227" s="5"/>
      <c r="H227" s="5"/>
      <c r="I227" s="5"/>
      <c r="J227" s="5"/>
      <c r="K227" s="737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2.75" customHeight="1" x14ac:dyDescent="0.2">
      <c r="A228" s="5"/>
      <c r="B228" s="408"/>
      <c r="C228" s="5"/>
      <c r="D228" s="5"/>
      <c r="E228" s="5"/>
      <c r="F228" s="5"/>
      <c r="G228" s="5"/>
      <c r="H228" s="5"/>
      <c r="I228" s="5"/>
      <c r="J228" s="5"/>
      <c r="K228" s="737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2.75" customHeight="1" x14ac:dyDescent="0.2">
      <c r="A229" s="5"/>
      <c r="B229" s="408"/>
      <c r="C229" s="5"/>
      <c r="D229" s="5"/>
      <c r="E229" s="5"/>
      <c r="F229" s="5"/>
      <c r="G229" s="5"/>
      <c r="H229" s="5"/>
      <c r="I229" s="5"/>
      <c r="J229" s="5"/>
      <c r="K229" s="737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2.75" customHeight="1" x14ac:dyDescent="0.2">
      <c r="A230" s="5"/>
      <c r="B230" s="408"/>
      <c r="C230" s="5"/>
      <c r="D230" s="5"/>
      <c r="E230" s="5"/>
      <c r="F230" s="5"/>
      <c r="G230" s="5"/>
      <c r="H230" s="5"/>
      <c r="I230" s="5"/>
      <c r="J230" s="5"/>
      <c r="K230" s="737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2.75" customHeight="1" x14ac:dyDescent="0.2">
      <c r="A231" s="5"/>
      <c r="B231" s="408"/>
      <c r="C231" s="5"/>
      <c r="D231" s="5"/>
      <c r="E231" s="5"/>
      <c r="F231" s="5"/>
      <c r="G231" s="5"/>
      <c r="H231" s="5"/>
      <c r="I231" s="5"/>
      <c r="J231" s="5"/>
      <c r="K231" s="737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2.75" customHeight="1" x14ac:dyDescent="0.2">
      <c r="A232" s="5"/>
      <c r="B232" s="408"/>
      <c r="C232" s="5"/>
      <c r="D232" s="5"/>
      <c r="E232" s="5"/>
      <c r="F232" s="5"/>
      <c r="G232" s="5"/>
      <c r="H232" s="5"/>
      <c r="I232" s="5"/>
      <c r="J232" s="5"/>
      <c r="K232" s="737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2.75" customHeight="1" x14ac:dyDescent="0.2">
      <c r="A233" s="5"/>
      <c r="B233" s="408"/>
      <c r="C233" s="5"/>
      <c r="D233" s="5"/>
      <c r="E233" s="5"/>
      <c r="F233" s="5"/>
      <c r="G233" s="5"/>
      <c r="H233" s="5"/>
      <c r="I233" s="5"/>
      <c r="J233" s="5"/>
      <c r="K233" s="737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2.75" customHeight="1" x14ac:dyDescent="0.2">
      <c r="A234" s="5"/>
      <c r="B234" s="408"/>
      <c r="C234" s="5"/>
      <c r="D234" s="5"/>
      <c r="E234" s="5"/>
      <c r="F234" s="5"/>
      <c r="G234" s="5"/>
      <c r="H234" s="5"/>
      <c r="I234" s="5"/>
      <c r="J234" s="5"/>
      <c r="K234" s="737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2.75" customHeight="1" x14ac:dyDescent="0.2">
      <c r="A235" s="5"/>
      <c r="B235" s="408"/>
      <c r="C235" s="5"/>
      <c r="D235" s="5"/>
      <c r="E235" s="5"/>
      <c r="F235" s="5"/>
      <c r="G235" s="5"/>
      <c r="H235" s="5"/>
      <c r="I235" s="5"/>
      <c r="J235" s="5"/>
      <c r="K235" s="737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2.75" customHeight="1" x14ac:dyDescent="0.2">
      <c r="A236" s="5"/>
      <c r="B236" s="408"/>
      <c r="C236" s="5"/>
      <c r="D236" s="5"/>
      <c r="E236" s="5"/>
      <c r="F236" s="5"/>
      <c r="G236" s="5"/>
      <c r="H236" s="5"/>
      <c r="I236" s="5"/>
      <c r="J236" s="5"/>
      <c r="K236" s="737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2.75" customHeight="1" x14ac:dyDescent="0.2">
      <c r="A237" s="5"/>
      <c r="B237" s="408"/>
      <c r="C237" s="5"/>
      <c r="D237" s="5"/>
      <c r="E237" s="5"/>
      <c r="F237" s="5"/>
      <c r="G237" s="5"/>
      <c r="H237" s="5"/>
      <c r="I237" s="5"/>
      <c r="J237" s="5"/>
      <c r="K237" s="737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2.75" customHeight="1" x14ac:dyDescent="0.2">
      <c r="A238" s="5"/>
      <c r="B238" s="408"/>
      <c r="C238" s="5"/>
      <c r="D238" s="5"/>
      <c r="E238" s="5"/>
      <c r="F238" s="5"/>
      <c r="G238" s="5"/>
      <c r="H238" s="5"/>
      <c r="I238" s="5"/>
      <c r="J238" s="5"/>
      <c r="K238" s="737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2.75" customHeight="1" x14ac:dyDescent="0.2">
      <c r="A239" s="5"/>
      <c r="B239" s="408"/>
      <c r="C239" s="5"/>
      <c r="D239" s="5"/>
      <c r="E239" s="5"/>
      <c r="F239" s="5"/>
      <c r="G239" s="5"/>
      <c r="H239" s="5"/>
      <c r="I239" s="5"/>
      <c r="J239" s="5"/>
      <c r="K239" s="737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2.75" customHeight="1" x14ac:dyDescent="0.2">
      <c r="A240" s="5"/>
      <c r="B240" s="408"/>
      <c r="C240" s="5"/>
      <c r="D240" s="5"/>
      <c r="E240" s="5"/>
      <c r="F240" s="5"/>
      <c r="G240" s="5"/>
      <c r="H240" s="5"/>
      <c r="I240" s="5"/>
      <c r="J240" s="5"/>
      <c r="K240" s="737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2.75" customHeight="1" x14ac:dyDescent="0.2">
      <c r="A241" s="5"/>
      <c r="B241" s="408"/>
      <c r="C241" s="5"/>
      <c r="D241" s="5"/>
      <c r="E241" s="5"/>
      <c r="F241" s="5"/>
      <c r="G241" s="5"/>
      <c r="H241" s="5"/>
      <c r="I241" s="5"/>
      <c r="J241" s="5"/>
      <c r="K241" s="737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2.75" customHeight="1" x14ac:dyDescent="0.2">
      <c r="A242" s="5"/>
      <c r="B242" s="408"/>
      <c r="C242" s="5"/>
      <c r="D242" s="5"/>
      <c r="E242" s="5"/>
      <c r="F242" s="5"/>
      <c r="G242" s="5"/>
      <c r="H242" s="5"/>
      <c r="I242" s="5"/>
      <c r="J242" s="5"/>
      <c r="K242" s="737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2.75" customHeight="1" x14ac:dyDescent="0.2">
      <c r="A243" s="5"/>
      <c r="B243" s="408"/>
      <c r="C243" s="5"/>
      <c r="D243" s="5"/>
      <c r="E243" s="5"/>
      <c r="F243" s="5"/>
      <c r="G243" s="5"/>
      <c r="H243" s="5"/>
      <c r="I243" s="5"/>
      <c r="J243" s="5"/>
      <c r="K243" s="737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2.75" customHeight="1" x14ac:dyDescent="0.2">
      <c r="A244" s="5"/>
      <c r="B244" s="408"/>
      <c r="C244" s="5"/>
      <c r="D244" s="5"/>
      <c r="E244" s="5"/>
      <c r="F244" s="5"/>
      <c r="G244" s="5"/>
      <c r="H244" s="5"/>
      <c r="I244" s="5"/>
      <c r="J244" s="5"/>
      <c r="K244" s="737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2.75" customHeight="1" x14ac:dyDescent="0.2">
      <c r="A245" s="5"/>
      <c r="B245" s="408"/>
      <c r="C245" s="5"/>
      <c r="D245" s="5"/>
      <c r="E245" s="5"/>
      <c r="F245" s="5"/>
      <c r="G245" s="5"/>
      <c r="H245" s="5"/>
      <c r="I245" s="5"/>
      <c r="J245" s="5"/>
      <c r="K245" s="737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2.75" customHeight="1" x14ac:dyDescent="0.2">
      <c r="A246" s="5"/>
      <c r="B246" s="408"/>
      <c r="C246" s="5"/>
      <c r="D246" s="5"/>
      <c r="E246" s="5"/>
      <c r="F246" s="5"/>
      <c r="G246" s="5"/>
      <c r="H246" s="5"/>
      <c r="I246" s="5"/>
      <c r="J246" s="5"/>
      <c r="K246" s="737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2.75" customHeight="1" x14ac:dyDescent="0.2">
      <c r="A247" s="5"/>
      <c r="B247" s="408"/>
      <c r="C247" s="5"/>
      <c r="D247" s="5"/>
      <c r="E247" s="5"/>
      <c r="F247" s="5"/>
      <c r="G247" s="5"/>
      <c r="H247" s="5"/>
      <c r="I247" s="5"/>
      <c r="J247" s="5"/>
      <c r="K247" s="737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2.75" customHeight="1" x14ac:dyDescent="0.2">
      <c r="A248" s="5"/>
      <c r="B248" s="408"/>
      <c r="C248" s="5"/>
      <c r="D248" s="5"/>
      <c r="E248" s="5"/>
      <c r="F248" s="5"/>
      <c r="G248" s="5"/>
      <c r="H248" s="5"/>
      <c r="I248" s="5"/>
      <c r="J248" s="5"/>
      <c r="K248" s="737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2.75" customHeight="1" x14ac:dyDescent="0.2">
      <c r="A249" s="5"/>
      <c r="B249" s="408"/>
      <c r="C249" s="5"/>
      <c r="D249" s="5"/>
      <c r="E249" s="5"/>
      <c r="F249" s="5"/>
      <c r="G249" s="5"/>
      <c r="H249" s="5"/>
      <c r="I249" s="5"/>
      <c r="J249" s="5"/>
      <c r="K249" s="737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2.75" customHeight="1" x14ac:dyDescent="0.2">
      <c r="A250" s="5"/>
      <c r="B250" s="408"/>
      <c r="C250" s="5"/>
      <c r="D250" s="5"/>
      <c r="E250" s="5"/>
      <c r="F250" s="5"/>
      <c r="G250" s="5"/>
      <c r="H250" s="5"/>
      <c r="I250" s="5"/>
      <c r="J250" s="5"/>
      <c r="K250" s="737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2.75" customHeight="1" x14ac:dyDescent="0.2">
      <c r="A251" s="5"/>
      <c r="B251" s="408"/>
      <c r="C251" s="5"/>
      <c r="D251" s="5"/>
      <c r="E251" s="5"/>
      <c r="F251" s="5"/>
      <c r="G251" s="5"/>
      <c r="H251" s="5"/>
      <c r="I251" s="5"/>
      <c r="J251" s="5"/>
      <c r="K251" s="737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2.75" customHeight="1" x14ac:dyDescent="0.2">
      <c r="A252" s="5"/>
      <c r="B252" s="408"/>
      <c r="C252" s="5"/>
      <c r="D252" s="5"/>
      <c r="E252" s="5"/>
      <c r="F252" s="5"/>
      <c r="G252" s="5"/>
      <c r="H252" s="5"/>
      <c r="I252" s="5"/>
      <c r="J252" s="5"/>
      <c r="K252" s="737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2.75" customHeight="1" x14ac:dyDescent="0.2">
      <c r="A253" s="5"/>
      <c r="B253" s="408"/>
      <c r="C253" s="5"/>
      <c r="D253" s="5"/>
      <c r="E253" s="5"/>
      <c r="F253" s="5"/>
      <c r="G253" s="5"/>
      <c r="H253" s="5"/>
      <c r="I253" s="5"/>
      <c r="J253" s="5"/>
      <c r="K253" s="737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2.75" customHeight="1" x14ac:dyDescent="0.2">
      <c r="A254" s="5"/>
      <c r="B254" s="408"/>
      <c r="C254" s="5"/>
      <c r="D254" s="5"/>
      <c r="E254" s="5"/>
      <c r="F254" s="5"/>
      <c r="G254" s="5"/>
      <c r="H254" s="5"/>
      <c r="I254" s="5"/>
      <c r="J254" s="5"/>
      <c r="K254" s="737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2.75" customHeight="1" x14ac:dyDescent="0.2">
      <c r="A255" s="5"/>
      <c r="B255" s="408"/>
      <c r="C255" s="5"/>
      <c r="D255" s="5"/>
      <c r="E255" s="5"/>
      <c r="F255" s="5"/>
      <c r="G255" s="5"/>
      <c r="H255" s="5"/>
      <c r="I255" s="5"/>
      <c r="J255" s="5"/>
      <c r="K255" s="737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2.75" customHeight="1" x14ac:dyDescent="0.2">
      <c r="A256" s="5"/>
      <c r="B256" s="408"/>
      <c r="C256" s="5"/>
      <c r="D256" s="5"/>
      <c r="E256" s="5"/>
      <c r="F256" s="5"/>
      <c r="G256" s="5"/>
      <c r="H256" s="5"/>
      <c r="I256" s="5"/>
      <c r="J256" s="5"/>
      <c r="K256" s="737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2.75" customHeight="1" x14ac:dyDescent="0.2">
      <c r="A257" s="5"/>
      <c r="B257" s="408"/>
      <c r="C257" s="5"/>
      <c r="D257" s="5"/>
      <c r="E257" s="5"/>
      <c r="F257" s="5"/>
      <c r="G257" s="5"/>
      <c r="H257" s="5"/>
      <c r="I257" s="5"/>
      <c r="J257" s="5"/>
      <c r="K257" s="737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2.75" customHeight="1" x14ac:dyDescent="0.2">
      <c r="A258" s="5"/>
      <c r="B258" s="408"/>
      <c r="C258" s="5"/>
      <c r="D258" s="5"/>
      <c r="E258" s="5"/>
      <c r="F258" s="5"/>
      <c r="G258" s="5"/>
      <c r="H258" s="5"/>
      <c r="I258" s="5"/>
      <c r="J258" s="5"/>
      <c r="K258" s="737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2.75" customHeight="1" x14ac:dyDescent="0.2">
      <c r="A259" s="5"/>
      <c r="B259" s="408"/>
      <c r="C259" s="5"/>
      <c r="D259" s="5"/>
      <c r="E259" s="5"/>
      <c r="F259" s="5"/>
      <c r="G259" s="5"/>
      <c r="H259" s="5"/>
      <c r="I259" s="5"/>
      <c r="J259" s="5"/>
      <c r="K259" s="737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2.75" customHeight="1" x14ac:dyDescent="0.2">
      <c r="A260" s="5"/>
      <c r="B260" s="408"/>
      <c r="C260" s="5"/>
      <c r="D260" s="5"/>
      <c r="E260" s="5"/>
      <c r="F260" s="5"/>
      <c r="G260" s="5"/>
      <c r="H260" s="5"/>
      <c r="I260" s="5"/>
      <c r="J260" s="5"/>
      <c r="K260" s="737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2.75" customHeight="1" x14ac:dyDescent="0.2">
      <c r="A261" s="5"/>
      <c r="B261" s="408"/>
      <c r="C261" s="5"/>
      <c r="D261" s="5"/>
      <c r="E261" s="5"/>
      <c r="F261" s="5"/>
      <c r="G261" s="5"/>
      <c r="H261" s="5"/>
      <c r="I261" s="5"/>
      <c r="J261" s="5"/>
      <c r="K261" s="737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2.75" customHeight="1" x14ac:dyDescent="0.2">
      <c r="A262" s="5"/>
      <c r="B262" s="408"/>
      <c r="C262" s="5"/>
      <c r="D262" s="5"/>
      <c r="E262" s="5"/>
      <c r="F262" s="5"/>
      <c r="G262" s="5"/>
      <c r="H262" s="5"/>
      <c r="I262" s="5"/>
      <c r="J262" s="5"/>
      <c r="K262" s="737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2.75" customHeight="1" x14ac:dyDescent="0.2">
      <c r="A263" s="5"/>
      <c r="B263" s="408"/>
      <c r="C263" s="5"/>
      <c r="D263" s="5"/>
      <c r="E263" s="5"/>
      <c r="F263" s="5"/>
      <c r="G263" s="5"/>
      <c r="H263" s="5"/>
      <c r="I263" s="5"/>
      <c r="J263" s="5"/>
      <c r="K263" s="737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2.75" customHeight="1" x14ac:dyDescent="0.2">
      <c r="A264" s="5"/>
      <c r="B264" s="408"/>
      <c r="C264" s="5"/>
      <c r="D264" s="5"/>
      <c r="E264" s="5"/>
      <c r="F264" s="5"/>
      <c r="G264" s="5"/>
      <c r="H264" s="5"/>
      <c r="I264" s="5"/>
      <c r="J264" s="5"/>
      <c r="K264" s="737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2.75" customHeight="1" x14ac:dyDescent="0.2">
      <c r="A265" s="5"/>
      <c r="B265" s="408"/>
      <c r="C265" s="5"/>
      <c r="D265" s="5"/>
      <c r="E265" s="5"/>
      <c r="F265" s="5"/>
      <c r="G265" s="5"/>
      <c r="H265" s="5"/>
      <c r="I265" s="5"/>
      <c r="J265" s="5"/>
      <c r="K265" s="737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2.75" customHeight="1" x14ac:dyDescent="0.2">
      <c r="A266" s="5"/>
      <c r="B266" s="408"/>
      <c r="C266" s="5"/>
      <c r="D266" s="5"/>
      <c r="E266" s="5"/>
      <c r="F266" s="5"/>
      <c r="G266" s="5"/>
      <c r="H266" s="5"/>
      <c r="I266" s="5"/>
      <c r="J266" s="5"/>
      <c r="K266" s="737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2.75" customHeight="1" x14ac:dyDescent="0.2">
      <c r="A267" s="5"/>
      <c r="B267" s="408"/>
      <c r="C267" s="5"/>
      <c r="D267" s="5"/>
      <c r="E267" s="5"/>
      <c r="F267" s="5"/>
      <c r="G267" s="5"/>
      <c r="H267" s="5"/>
      <c r="I267" s="5"/>
      <c r="J267" s="5"/>
      <c r="K267" s="737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2.75" customHeight="1" x14ac:dyDescent="0.2">
      <c r="A268" s="5"/>
      <c r="B268" s="408"/>
      <c r="C268" s="5"/>
      <c r="D268" s="5"/>
      <c r="E268" s="5"/>
      <c r="F268" s="5"/>
      <c r="G268" s="5"/>
      <c r="H268" s="5"/>
      <c r="I268" s="5"/>
      <c r="J268" s="5"/>
      <c r="K268" s="737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2.75" customHeight="1" x14ac:dyDescent="0.2">
      <c r="A269" s="5"/>
      <c r="B269" s="408"/>
      <c r="C269" s="5"/>
      <c r="D269" s="5"/>
      <c r="E269" s="5"/>
      <c r="F269" s="5"/>
      <c r="G269" s="5"/>
      <c r="H269" s="5"/>
      <c r="I269" s="5"/>
      <c r="J269" s="5"/>
      <c r="K269" s="737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2.75" customHeight="1" x14ac:dyDescent="0.2">
      <c r="A270" s="5"/>
      <c r="B270" s="408"/>
      <c r="C270" s="5"/>
      <c r="D270" s="5"/>
      <c r="E270" s="5"/>
      <c r="F270" s="5"/>
      <c r="G270" s="5"/>
      <c r="H270" s="5"/>
      <c r="I270" s="5"/>
      <c r="J270" s="5"/>
      <c r="K270" s="737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2.75" customHeight="1" x14ac:dyDescent="0.2">
      <c r="A271" s="5"/>
      <c r="B271" s="408"/>
      <c r="C271" s="5"/>
      <c r="D271" s="5"/>
      <c r="E271" s="5"/>
      <c r="F271" s="5"/>
      <c r="G271" s="5"/>
      <c r="H271" s="5"/>
      <c r="I271" s="5"/>
      <c r="J271" s="5"/>
      <c r="K271" s="737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2.75" customHeight="1" x14ac:dyDescent="0.2">
      <c r="A272" s="5"/>
      <c r="B272" s="408"/>
      <c r="C272" s="5"/>
      <c r="D272" s="5"/>
      <c r="E272" s="5"/>
      <c r="F272" s="5"/>
      <c r="G272" s="5"/>
      <c r="H272" s="5"/>
      <c r="I272" s="5"/>
      <c r="J272" s="5"/>
      <c r="K272" s="737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2.75" customHeight="1" x14ac:dyDescent="0.2">
      <c r="A273" s="5"/>
      <c r="B273" s="408"/>
      <c r="C273" s="5"/>
      <c r="D273" s="5"/>
      <c r="E273" s="5"/>
      <c r="F273" s="5"/>
      <c r="G273" s="5"/>
      <c r="H273" s="5"/>
      <c r="I273" s="5"/>
      <c r="J273" s="5"/>
      <c r="K273" s="737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2.75" customHeight="1" x14ac:dyDescent="0.2">
      <c r="A274" s="5"/>
      <c r="B274" s="408"/>
      <c r="C274" s="5"/>
      <c r="D274" s="5"/>
      <c r="E274" s="5"/>
      <c r="F274" s="5"/>
      <c r="G274" s="5"/>
      <c r="H274" s="5"/>
      <c r="I274" s="5"/>
      <c r="J274" s="5"/>
      <c r="K274" s="737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2.75" customHeight="1" x14ac:dyDescent="0.2">
      <c r="A275" s="5"/>
      <c r="B275" s="408"/>
      <c r="C275" s="5"/>
      <c r="D275" s="5"/>
      <c r="E275" s="5"/>
      <c r="F275" s="5"/>
      <c r="G275" s="5"/>
      <c r="H275" s="5"/>
      <c r="I275" s="5"/>
      <c r="J275" s="5"/>
      <c r="K275" s="737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2.75" customHeight="1" x14ac:dyDescent="0.2">
      <c r="A276" s="5"/>
      <c r="B276" s="408"/>
      <c r="C276" s="5"/>
      <c r="D276" s="5"/>
      <c r="E276" s="5"/>
      <c r="F276" s="5"/>
      <c r="G276" s="5"/>
      <c r="H276" s="5"/>
      <c r="I276" s="5"/>
      <c r="J276" s="5"/>
      <c r="K276" s="737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2.75" customHeight="1" x14ac:dyDescent="0.2">
      <c r="A277" s="5"/>
      <c r="B277" s="408"/>
      <c r="C277" s="5"/>
      <c r="D277" s="5"/>
      <c r="E277" s="5"/>
      <c r="F277" s="5"/>
      <c r="G277" s="5"/>
      <c r="H277" s="5"/>
      <c r="I277" s="5"/>
      <c r="J277" s="5"/>
      <c r="K277" s="737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2.75" customHeight="1" x14ac:dyDescent="0.2">
      <c r="A278" s="5"/>
      <c r="B278" s="408"/>
      <c r="C278" s="5"/>
      <c r="D278" s="5"/>
      <c r="E278" s="5"/>
      <c r="F278" s="5"/>
      <c r="G278" s="5"/>
      <c r="H278" s="5"/>
      <c r="I278" s="5"/>
      <c r="J278" s="5"/>
      <c r="K278" s="737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2.75" customHeight="1" x14ac:dyDescent="0.2">
      <c r="A279" s="5"/>
      <c r="B279" s="408"/>
      <c r="C279" s="5"/>
      <c r="D279" s="5"/>
      <c r="E279" s="5"/>
      <c r="F279" s="5"/>
      <c r="G279" s="5"/>
      <c r="H279" s="5"/>
      <c r="I279" s="5"/>
      <c r="J279" s="5"/>
      <c r="K279" s="737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2.75" customHeight="1" x14ac:dyDescent="0.2">
      <c r="A280" s="5"/>
      <c r="B280" s="408"/>
      <c r="C280" s="5"/>
      <c r="D280" s="5"/>
      <c r="E280" s="5"/>
      <c r="F280" s="5"/>
      <c r="G280" s="5"/>
      <c r="H280" s="5"/>
      <c r="I280" s="5"/>
      <c r="J280" s="5"/>
      <c r="K280" s="737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2.75" customHeight="1" x14ac:dyDescent="0.2">
      <c r="A281" s="5"/>
      <c r="B281" s="408"/>
      <c r="C281" s="5"/>
      <c r="D281" s="5"/>
      <c r="E281" s="5"/>
      <c r="F281" s="5"/>
      <c r="G281" s="5"/>
      <c r="H281" s="5"/>
      <c r="I281" s="5"/>
      <c r="J281" s="5"/>
      <c r="K281" s="737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2.75" customHeight="1" x14ac:dyDescent="0.2">
      <c r="A282" s="5"/>
      <c r="B282" s="408"/>
      <c r="C282" s="5"/>
      <c r="D282" s="5"/>
      <c r="E282" s="5"/>
      <c r="F282" s="5"/>
      <c r="G282" s="5"/>
      <c r="H282" s="5"/>
      <c r="I282" s="5"/>
      <c r="J282" s="5"/>
      <c r="K282" s="737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2.75" customHeight="1" x14ac:dyDescent="0.2">
      <c r="A283" s="5"/>
      <c r="B283" s="408"/>
      <c r="C283" s="5"/>
      <c r="D283" s="5"/>
      <c r="E283" s="5"/>
      <c r="F283" s="5"/>
      <c r="G283" s="5"/>
      <c r="H283" s="5"/>
      <c r="I283" s="5"/>
      <c r="J283" s="5"/>
      <c r="K283" s="737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2.75" customHeight="1" x14ac:dyDescent="0.2">
      <c r="A284" s="5"/>
      <c r="B284" s="408"/>
      <c r="C284" s="5"/>
      <c r="D284" s="5"/>
      <c r="E284" s="5"/>
      <c r="F284" s="5"/>
      <c r="G284" s="5"/>
      <c r="H284" s="5"/>
      <c r="I284" s="5"/>
      <c r="J284" s="5"/>
      <c r="K284" s="737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2.75" customHeight="1" x14ac:dyDescent="0.2">
      <c r="A285" s="5"/>
      <c r="B285" s="408"/>
      <c r="C285" s="5"/>
      <c r="D285" s="5"/>
      <c r="E285" s="5"/>
      <c r="F285" s="5"/>
      <c r="G285" s="5"/>
      <c r="H285" s="5"/>
      <c r="I285" s="5"/>
      <c r="J285" s="5"/>
      <c r="K285" s="737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2.75" customHeight="1" x14ac:dyDescent="0.2">
      <c r="A286" s="5"/>
      <c r="B286" s="408"/>
      <c r="C286" s="5"/>
      <c r="D286" s="5"/>
      <c r="E286" s="5"/>
      <c r="F286" s="5"/>
      <c r="G286" s="5"/>
      <c r="H286" s="5"/>
      <c r="I286" s="5"/>
      <c r="J286" s="5"/>
      <c r="K286" s="737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2.75" customHeight="1" x14ac:dyDescent="0.2">
      <c r="A287" s="5"/>
      <c r="B287" s="408"/>
      <c r="C287" s="5"/>
      <c r="D287" s="5"/>
      <c r="E287" s="5"/>
      <c r="F287" s="5"/>
      <c r="G287" s="5"/>
      <c r="H287" s="5"/>
      <c r="I287" s="5"/>
      <c r="J287" s="5"/>
      <c r="K287" s="737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2.75" customHeight="1" x14ac:dyDescent="0.2">
      <c r="A288" s="5"/>
      <c r="B288" s="408"/>
      <c r="C288" s="5"/>
      <c r="D288" s="5"/>
      <c r="E288" s="5"/>
      <c r="F288" s="5"/>
      <c r="G288" s="5"/>
      <c r="H288" s="5"/>
      <c r="I288" s="5"/>
      <c r="J288" s="5"/>
      <c r="K288" s="737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2.75" customHeight="1" x14ac:dyDescent="0.2">
      <c r="A289" s="5"/>
      <c r="B289" s="408"/>
      <c r="C289" s="5"/>
      <c r="D289" s="5"/>
      <c r="E289" s="5"/>
      <c r="F289" s="5"/>
      <c r="G289" s="5"/>
      <c r="H289" s="5"/>
      <c r="I289" s="5"/>
      <c r="J289" s="5"/>
      <c r="K289" s="737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2.75" customHeight="1" x14ac:dyDescent="0.2">
      <c r="A290" s="5"/>
      <c r="B290" s="408"/>
      <c r="C290" s="5"/>
      <c r="D290" s="5"/>
      <c r="E290" s="5"/>
      <c r="F290" s="5"/>
      <c r="G290" s="5"/>
      <c r="H290" s="5"/>
      <c r="I290" s="5"/>
      <c r="J290" s="5"/>
      <c r="K290" s="737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2.75" customHeight="1" x14ac:dyDescent="0.2">
      <c r="A291" s="5"/>
      <c r="B291" s="408"/>
      <c r="C291" s="5"/>
      <c r="D291" s="5"/>
      <c r="E291" s="5"/>
      <c r="F291" s="5"/>
      <c r="G291" s="5"/>
      <c r="H291" s="5"/>
      <c r="I291" s="5"/>
      <c r="J291" s="5"/>
      <c r="K291" s="737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2.75" customHeight="1" x14ac:dyDescent="0.2">
      <c r="A292" s="5"/>
      <c r="B292" s="408"/>
      <c r="C292" s="5"/>
      <c r="D292" s="5"/>
      <c r="E292" s="5"/>
      <c r="F292" s="5"/>
      <c r="G292" s="5"/>
      <c r="H292" s="5"/>
      <c r="I292" s="5"/>
      <c r="J292" s="5"/>
      <c r="K292" s="737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2.75" customHeight="1" x14ac:dyDescent="0.2">
      <c r="A293" s="5"/>
      <c r="B293" s="408"/>
      <c r="C293" s="5"/>
      <c r="D293" s="5"/>
      <c r="E293" s="5"/>
      <c r="F293" s="5"/>
      <c r="G293" s="5"/>
      <c r="H293" s="5"/>
      <c r="I293" s="5"/>
      <c r="J293" s="5"/>
      <c r="K293" s="737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2.75" customHeight="1" x14ac:dyDescent="0.2">
      <c r="A294" s="5"/>
      <c r="B294" s="408"/>
      <c r="C294" s="5"/>
      <c r="D294" s="5"/>
      <c r="E294" s="5"/>
      <c r="F294" s="5"/>
      <c r="G294" s="5"/>
      <c r="H294" s="5"/>
      <c r="I294" s="5"/>
      <c r="J294" s="5"/>
      <c r="K294" s="737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2.75" customHeight="1" x14ac:dyDescent="0.2">
      <c r="A295" s="5"/>
      <c r="B295" s="408"/>
      <c r="C295" s="5"/>
      <c r="D295" s="5"/>
      <c r="E295" s="5"/>
      <c r="F295" s="5"/>
      <c r="G295" s="5"/>
      <c r="H295" s="5"/>
      <c r="I295" s="5"/>
      <c r="J295" s="5"/>
      <c r="K295" s="737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2.75" customHeight="1" x14ac:dyDescent="0.2">
      <c r="A296" s="5"/>
      <c r="B296" s="408"/>
      <c r="C296" s="5"/>
      <c r="D296" s="5"/>
      <c r="E296" s="5"/>
      <c r="F296" s="5"/>
      <c r="G296" s="5"/>
      <c r="H296" s="5"/>
      <c r="I296" s="5"/>
      <c r="J296" s="5"/>
      <c r="K296" s="737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2.75" customHeight="1" x14ac:dyDescent="0.2">
      <c r="A297" s="5"/>
      <c r="B297" s="408"/>
      <c r="C297" s="5"/>
      <c r="D297" s="5"/>
      <c r="E297" s="5"/>
      <c r="F297" s="5"/>
      <c r="G297" s="5"/>
      <c r="H297" s="5"/>
      <c r="I297" s="5"/>
      <c r="J297" s="5"/>
      <c r="K297" s="737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2.75" customHeight="1" x14ac:dyDescent="0.2">
      <c r="A298" s="5"/>
      <c r="B298" s="408"/>
      <c r="C298" s="5"/>
      <c r="D298" s="5"/>
      <c r="E298" s="5"/>
      <c r="F298" s="5"/>
      <c r="G298" s="5"/>
      <c r="H298" s="5"/>
      <c r="I298" s="5"/>
      <c r="J298" s="5"/>
      <c r="K298" s="737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2.75" customHeight="1" x14ac:dyDescent="0.2">
      <c r="A299" s="5"/>
      <c r="B299" s="408"/>
      <c r="C299" s="5"/>
      <c r="D299" s="5"/>
      <c r="E299" s="5"/>
      <c r="F299" s="5"/>
      <c r="G299" s="5"/>
      <c r="H299" s="5"/>
      <c r="I299" s="5"/>
      <c r="J299" s="5"/>
      <c r="K299" s="737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2.75" customHeight="1" x14ac:dyDescent="0.2">
      <c r="A300" s="5"/>
      <c r="B300" s="408"/>
      <c r="C300" s="5"/>
      <c r="D300" s="5"/>
      <c r="E300" s="5"/>
      <c r="F300" s="5"/>
      <c r="G300" s="5"/>
      <c r="H300" s="5"/>
      <c r="I300" s="5"/>
      <c r="J300" s="5"/>
      <c r="K300" s="737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2.75" customHeight="1" x14ac:dyDescent="0.2">
      <c r="A301" s="5"/>
      <c r="B301" s="408"/>
      <c r="C301" s="5"/>
      <c r="D301" s="5"/>
      <c r="E301" s="5"/>
      <c r="F301" s="5"/>
      <c r="G301" s="5"/>
      <c r="H301" s="5"/>
      <c r="I301" s="5"/>
      <c r="J301" s="5"/>
      <c r="K301" s="737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2.75" customHeight="1" x14ac:dyDescent="0.2">
      <c r="A302" s="5"/>
      <c r="B302" s="408"/>
      <c r="C302" s="5"/>
      <c r="D302" s="5"/>
      <c r="E302" s="5"/>
      <c r="F302" s="5"/>
      <c r="G302" s="5"/>
      <c r="H302" s="5"/>
      <c r="I302" s="5"/>
      <c r="J302" s="5"/>
      <c r="K302" s="737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2.75" customHeight="1" x14ac:dyDescent="0.2">
      <c r="A303" s="5"/>
      <c r="B303" s="408"/>
      <c r="C303" s="5"/>
      <c r="D303" s="5"/>
      <c r="E303" s="5"/>
      <c r="F303" s="5"/>
      <c r="G303" s="5"/>
      <c r="H303" s="5"/>
      <c r="I303" s="5"/>
      <c r="J303" s="5"/>
      <c r="K303" s="737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2.75" customHeight="1" x14ac:dyDescent="0.2">
      <c r="A304" s="5"/>
      <c r="B304" s="408"/>
      <c r="C304" s="5"/>
      <c r="D304" s="5"/>
      <c r="E304" s="5"/>
      <c r="F304" s="5"/>
      <c r="G304" s="5"/>
      <c r="H304" s="5"/>
      <c r="I304" s="5"/>
      <c r="J304" s="5"/>
      <c r="K304" s="737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2.75" customHeight="1" x14ac:dyDescent="0.2">
      <c r="A305" s="5"/>
      <c r="B305" s="408"/>
      <c r="C305" s="5"/>
      <c r="D305" s="5"/>
      <c r="E305" s="5"/>
      <c r="F305" s="5"/>
      <c r="G305" s="5"/>
      <c r="H305" s="5"/>
      <c r="I305" s="5"/>
      <c r="J305" s="5"/>
      <c r="K305" s="737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2.75" customHeight="1" x14ac:dyDescent="0.2">
      <c r="A306" s="5"/>
      <c r="B306" s="408"/>
      <c r="C306" s="5"/>
      <c r="D306" s="5"/>
      <c r="E306" s="5"/>
      <c r="F306" s="5"/>
      <c r="G306" s="5"/>
      <c r="H306" s="5"/>
      <c r="I306" s="5"/>
      <c r="J306" s="5"/>
      <c r="K306" s="737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2.75" customHeight="1" x14ac:dyDescent="0.2">
      <c r="A307" s="5"/>
      <c r="B307" s="408"/>
      <c r="C307" s="5"/>
      <c r="D307" s="5"/>
      <c r="E307" s="5"/>
      <c r="F307" s="5"/>
      <c r="G307" s="5"/>
      <c r="H307" s="5"/>
      <c r="I307" s="5"/>
      <c r="J307" s="5"/>
      <c r="K307" s="737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2.75" customHeight="1" x14ac:dyDescent="0.2">
      <c r="A308" s="5"/>
      <c r="B308" s="408"/>
      <c r="C308" s="5"/>
      <c r="D308" s="5"/>
      <c r="E308" s="5"/>
      <c r="F308" s="5"/>
      <c r="G308" s="5"/>
      <c r="H308" s="5"/>
      <c r="I308" s="5"/>
      <c r="J308" s="5"/>
      <c r="K308" s="737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2.75" customHeight="1" x14ac:dyDescent="0.2">
      <c r="A309" s="5"/>
      <c r="B309" s="408"/>
      <c r="C309" s="5"/>
      <c r="D309" s="5"/>
      <c r="E309" s="5"/>
      <c r="F309" s="5"/>
      <c r="G309" s="5"/>
      <c r="H309" s="5"/>
      <c r="I309" s="5"/>
      <c r="J309" s="5"/>
      <c r="K309" s="737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2.75" customHeight="1" x14ac:dyDescent="0.2">
      <c r="A310" s="5"/>
      <c r="B310" s="408"/>
      <c r="C310" s="5"/>
      <c r="D310" s="5"/>
      <c r="E310" s="5"/>
      <c r="F310" s="5"/>
      <c r="G310" s="5"/>
      <c r="H310" s="5"/>
      <c r="I310" s="5"/>
      <c r="J310" s="5"/>
      <c r="K310" s="737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2.75" customHeight="1" x14ac:dyDescent="0.2">
      <c r="A311" s="5"/>
      <c r="B311" s="408"/>
      <c r="C311" s="5"/>
      <c r="D311" s="5"/>
      <c r="E311" s="5"/>
      <c r="F311" s="5"/>
      <c r="G311" s="5"/>
      <c r="H311" s="5"/>
      <c r="I311" s="5"/>
      <c r="J311" s="5"/>
      <c r="K311" s="737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2.75" customHeight="1" x14ac:dyDescent="0.2">
      <c r="A312" s="5"/>
      <c r="B312" s="408"/>
      <c r="C312" s="5"/>
      <c r="D312" s="5"/>
      <c r="E312" s="5"/>
      <c r="F312" s="5"/>
      <c r="G312" s="5"/>
      <c r="H312" s="5"/>
      <c r="I312" s="5"/>
      <c r="J312" s="5"/>
      <c r="K312" s="737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2.75" customHeight="1" x14ac:dyDescent="0.2">
      <c r="A313" s="5"/>
      <c r="B313" s="408"/>
      <c r="C313" s="5"/>
      <c r="D313" s="5"/>
      <c r="E313" s="5"/>
      <c r="F313" s="5"/>
      <c r="G313" s="5"/>
      <c r="H313" s="5"/>
      <c r="I313" s="5"/>
      <c r="J313" s="5"/>
      <c r="K313" s="737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2.75" customHeight="1" x14ac:dyDescent="0.2">
      <c r="A314" s="5"/>
      <c r="B314" s="408"/>
      <c r="C314" s="5"/>
      <c r="D314" s="5"/>
      <c r="E314" s="5"/>
      <c r="F314" s="5"/>
      <c r="G314" s="5"/>
      <c r="H314" s="5"/>
      <c r="I314" s="5"/>
      <c r="J314" s="5"/>
      <c r="K314" s="737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2.75" customHeight="1" x14ac:dyDescent="0.2">
      <c r="A315" s="5"/>
      <c r="B315" s="408"/>
      <c r="C315" s="5"/>
      <c r="D315" s="5"/>
      <c r="E315" s="5"/>
      <c r="F315" s="5"/>
      <c r="G315" s="5"/>
      <c r="H315" s="5"/>
      <c r="I315" s="5"/>
      <c r="J315" s="5"/>
      <c r="K315" s="737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2.75" customHeight="1" x14ac:dyDescent="0.2">
      <c r="A316" s="5"/>
      <c r="B316" s="408"/>
      <c r="C316" s="5"/>
      <c r="D316" s="5"/>
      <c r="E316" s="5"/>
      <c r="F316" s="5"/>
      <c r="G316" s="5"/>
      <c r="H316" s="5"/>
      <c r="I316" s="5"/>
      <c r="J316" s="5"/>
      <c r="K316" s="737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2.75" customHeight="1" x14ac:dyDescent="0.2">
      <c r="A317" s="5"/>
      <c r="B317" s="408"/>
      <c r="C317" s="5"/>
      <c r="D317" s="5"/>
      <c r="E317" s="5"/>
      <c r="F317" s="5"/>
      <c r="G317" s="5"/>
      <c r="H317" s="5"/>
      <c r="I317" s="5"/>
      <c r="J317" s="5"/>
      <c r="K317" s="737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2.75" customHeight="1" x14ac:dyDescent="0.2">
      <c r="A318" s="5"/>
      <c r="B318" s="408"/>
      <c r="C318" s="5"/>
      <c r="D318" s="5"/>
      <c r="E318" s="5"/>
      <c r="F318" s="5"/>
      <c r="G318" s="5"/>
      <c r="H318" s="5"/>
      <c r="I318" s="5"/>
      <c r="J318" s="5"/>
      <c r="K318" s="737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2.75" customHeight="1" x14ac:dyDescent="0.2">
      <c r="A319" s="5"/>
      <c r="B319" s="408"/>
      <c r="C319" s="5"/>
      <c r="D319" s="5"/>
      <c r="E319" s="5"/>
      <c r="F319" s="5"/>
      <c r="G319" s="5"/>
      <c r="H319" s="5"/>
      <c r="I319" s="5"/>
      <c r="J319" s="5"/>
      <c r="K319" s="737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2.75" customHeight="1" x14ac:dyDescent="0.2">
      <c r="A320" s="5"/>
      <c r="B320" s="408"/>
      <c r="C320" s="5"/>
      <c r="D320" s="5"/>
      <c r="E320" s="5"/>
      <c r="F320" s="5"/>
      <c r="G320" s="5"/>
      <c r="H320" s="5"/>
      <c r="I320" s="5"/>
      <c r="J320" s="5"/>
      <c r="K320" s="737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2.75" customHeight="1" x14ac:dyDescent="0.2">
      <c r="A321" s="5"/>
      <c r="B321" s="408"/>
      <c r="C321" s="5"/>
      <c r="D321" s="5"/>
      <c r="E321" s="5"/>
      <c r="F321" s="5"/>
      <c r="G321" s="5"/>
      <c r="H321" s="5"/>
      <c r="I321" s="5"/>
      <c r="J321" s="5"/>
      <c r="K321" s="737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2.75" customHeight="1" x14ac:dyDescent="0.2">
      <c r="A322" s="5"/>
      <c r="B322" s="408"/>
      <c r="C322" s="5"/>
      <c r="D322" s="5"/>
      <c r="E322" s="5"/>
      <c r="F322" s="5"/>
      <c r="G322" s="5"/>
      <c r="H322" s="5"/>
      <c r="I322" s="5"/>
      <c r="J322" s="5"/>
      <c r="K322" s="737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2.75" customHeight="1" x14ac:dyDescent="0.2">
      <c r="A323" s="5"/>
      <c r="B323" s="408"/>
      <c r="C323" s="5"/>
      <c r="D323" s="5"/>
      <c r="E323" s="5"/>
      <c r="F323" s="5"/>
      <c r="G323" s="5"/>
      <c r="H323" s="5"/>
      <c r="I323" s="5"/>
      <c r="J323" s="5"/>
      <c r="K323" s="737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2.75" customHeight="1" x14ac:dyDescent="0.2">
      <c r="A324" s="5"/>
      <c r="B324" s="408"/>
      <c r="C324" s="5"/>
      <c r="D324" s="5"/>
      <c r="E324" s="5"/>
      <c r="F324" s="5"/>
      <c r="G324" s="5"/>
      <c r="H324" s="5"/>
      <c r="I324" s="5"/>
      <c r="J324" s="5"/>
      <c r="K324" s="737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2.75" customHeight="1" x14ac:dyDescent="0.2">
      <c r="A325" s="5"/>
      <c r="B325" s="408"/>
      <c r="C325" s="5"/>
      <c r="D325" s="5"/>
      <c r="E325" s="5"/>
      <c r="F325" s="5"/>
      <c r="G325" s="5"/>
      <c r="H325" s="5"/>
      <c r="I325" s="5"/>
      <c r="J325" s="5"/>
      <c r="K325" s="737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2.75" customHeight="1" x14ac:dyDescent="0.2">
      <c r="A326" s="5"/>
      <c r="B326" s="408"/>
      <c r="C326" s="5"/>
      <c r="D326" s="5"/>
      <c r="E326" s="5"/>
      <c r="F326" s="5"/>
      <c r="G326" s="5"/>
      <c r="H326" s="5"/>
      <c r="I326" s="5"/>
      <c r="J326" s="5"/>
      <c r="K326" s="737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2.75" customHeight="1" x14ac:dyDescent="0.2">
      <c r="A327" s="5"/>
      <c r="B327" s="408"/>
      <c r="C327" s="5"/>
      <c r="D327" s="5"/>
      <c r="E327" s="5"/>
      <c r="F327" s="5"/>
      <c r="G327" s="5"/>
      <c r="H327" s="5"/>
      <c r="I327" s="5"/>
      <c r="J327" s="5"/>
      <c r="K327" s="737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2.75" customHeight="1" x14ac:dyDescent="0.2">
      <c r="A328" s="5"/>
      <c r="B328" s="408"/>
      <c r="C328" s="5"/>
      <c r="D328" s="5"/>
      <c r="E328" s="5"/>
      <c r="F328" s="5"/>
      <c r="G328" s="5"/>
      <c r="H328" s="5"/>
      <c r="I328" s="5"/>
      <c r="J328" s="5"/>
      <c r="K328" s="737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2.75" customHeight="1" x14ac:dyDescent="0.2">
      <c r="A329" s="5"/>
      <c r="B329" s="408"/>
      <c r="C329" s="5"/>
      <c r="D329" s="5"/>
      <c r="E329" s="5"/>
      <c r="F329" s="5"/>
      <c r="G329" s="5"/>
      <c r="H329" s="5"/>
      <c r="I329" s="5"/>
      <c r="J329" s="5"/>
      <c r="K329" s="737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2.75" customHeight="1" x14ac:dyDescent="0.2">
      <c r="A330" s="5"/>
      <c r="B330" s="408"/>
      <c r="C330" s="5"/>
      <c r="D330" s="5"/>
      <c r="E330" s="5"/>
      <c r="F330" s="5"/>
      <c r="G330" s="5"/>
      <c r="H330" s="5"/>
      <c r="I330" s="5"/>
      <c r="J330" s="5"/>
      <c r="K330" s="737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2.75" customHeight="1" x14ac:dyDescent="0.2">
      <c r="A331" s="5"/>
      <c r="B331" s="408"/>
      <c r="C331" s="5"/>
      <c r="D331" s="5"/>
      <c r="E331" s="5"/>
      <c r="F331" s="5"/>
      <c r="G331" s="5"/>
      <c r="H331" s="5"/>
      <c r="I331" s="5"/>
      <c r="J331" s="5"/>
      <c r="K331" s="737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2.75" customHeight="1" x14ac:dyDescent="0.2">
      <c r="A332" s="5"/>
      <c r="B332" s="408"/>
      <c r="C332" s="5"/>
      <c r="D332" s="5"/>
      <c r="E332" s="5"/>
      <c r="F332" s="5"/>
      <c r="G332" s="5"/>
      <c r="H332" s="5"/>
      <c r="I332" s="5"/>
      <c r="J332" s="5"/>
      <c r="K332" s="737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2.75" customHeight="1" x14ac:dyDescent="0.2">
      <c r="A333" s="5"/>
      <c r="B333" s="408"/>
      <c r="C333" s="5"/>
      <c r="D333" s="5"/>
      <c r="E333" s="5"/>
      <c r="F333" s="5"/>
      <c r="G333" s="5"/>
      <c r="H333" s="5"/>
      <c r="I333" s="5"/>
      <c r="J333" s="5"/>
      <c r="K333" s="737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2.75" customHeight="1" x14ac:dyDescent="0.2">
      <c r="A334" s="5"/>
      <c r="B334" s="408"/>
      <c r="C334" s="5"/>
      <c r="D334" s="5"/>
      <c r="E334" s="5"/>
      <c r="F334" s="5"/>
      <c r="G334" s="5"/>
      <c r="H334" s="5"/>
      <c r="I334" s="5"/>
      <c r="J334" s="5"/>
      <c r="K334" s="737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2.75" customHeight="1" x14ac:dyDescent="0.2">
      <c r="A335" s="5"/>
      <c r="B335" s="408"/>
      <c r="C335" s="5"/>
      <c r="D335" s="5"/>
      <c r="E335" s="5"/>
      <c r="F335" s="5"/>
      <c r="G335" s="5"/>
      <c r="H335" s="5"/>
      <c r="I335" s="5"/>
      <c r="J335" s="5"/>
      <c r="K335" s="737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2.75" customHeight="1" x14ac:dyDescent="0.2">
      <c r="A336" s="5"/>
      <c r="B336" s="408"/>
      <c r="C336" s="5"/>
      <c r="D336" s="5"/>
      <c r="E336" s="5"/>
      <c r="F336" s="5"/>
      <c r="G336" s="5"/>
      <c r="H336" s="5"/>
      <c r="I336" s="5"/>
      <c r="J336" s="5"/>
      <c r="K336" s="737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2.75" customHeight="1" x14ac:dyDescent="0.2">
      <c r="A337" s="5"/>
      <c r="B337" s="408"/>
      <c r="C337" s="5"/>
      <c r="D337" s="5"/>
      <c r="E337" s="5"/>
      <c r="F337" s="5"/>
      <c r="G337" s="5"/>
      <c r="H337" s="5"/>
      <c r="I337" s="5"/>
      <c r="J337" s="5"/>
      <c r="K337" s="737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2.75" customHeight="1" x14ac:dyDescent="0.2">
      <c r="A338" s="5"/>
      <c r="B338" s="408"/>
      <c r="C338" s="5"/>
      <c r="D338" s="5"/>
      <c r="E338" s="5"/>
      <c r="F338" s="5"/>
      <c r="G338" s="5"/>
      <c r="H338" s="5"/>
      <c r="I338" s="5"/>
      <c r="J338" s="5"/>
      <c r="K338" s="737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2.75" customHeight="1" x14ac:dyDescent="0.2">
      <c r="A339" s="5"/>
      <c r="B339" s="408"/>
      <c r="C339" s="5"/>
      <c r="D339" s="5"/>
      <c r="E339" s="5"/>
      <c r="F339" s="5"/>
      <c r="G339" s="5"/>
      <c r="H339" s="5"/>
      <c r="I339" s="5"/>
      <c r="J339" s="5"/>
      <c r="K339" s="737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2.75" customHeight="1" x14ac:dyDescent="0.2">
      <c r="A340" s="5"/>
      <c r="B340" s="408"/>
      <c r="C340" s="5"/>
      <c r="D340" s="5"/>
      <c r="E340" s="5"/>
      <c r="F340" s="5"/>
      <c r="G340" s="5"/>
      <c r="H340" s="5"/>
      <c r="I340" s="5"/>
      <c r="J340" s="5"/>
      <c r="K340" s="737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2.75" customHeight="1" x14ac:dyDescent="0.2">
      <c r="A341" s="5"/>
      <c r="B341" s="408"/>
      <c r="C341" s="5"/>
      <c r="D341" s="5"/>
      <c r="E341" s="5"/>
      <c r="F341" s="5"/>
      <c r="G341" s="5"/>
      <c r="H341" s="5"/>
      <c r="I341" s="5"/>
      <c r="J341" s="5"/>
      <c r="K341" s="737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2.75" customHeight="1" x14ac:dyDescent="0.2">
      <c r="A342" s="5"/>
      <c r="B342" s="408"/>
      <c r="C342" s="5"/>
      <c r="D342" s="5"/>
      <c r="E342" s="5"/>
      <c r="F342" s="5"/>
      <c r="G342" s="5"/>
      <c r="H342" s="5"/>
      <c r="I342" s="5"/>
      <c r="J342" s="5"/>
      <c r="K342" s="737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2.75" customHeight="1" x14ac:dyDescent="0.2">
      <c r="A343" s="5"/>
      <c r="B343" s="408"/>
      <c r="C343" s="5"/>
      <c r="D343" s="5"/>
      <c r="E343" s="5"/>
      <c r="F343" s="5"/>
      <c r="G343" s="5"/>
      <c r="H343" s="5"/>
      <c r="I343" s="5"/>
      <c r="J343" s="5"/>
      <c r="K343" s="737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2.75" customHeight="1" x14ac:dyDescent="0.2">
      <c r="A344" s="5"/>
      <c r="B344" s="408"/>
      <c r="C344" s="5"/>
      <c r="D344" s="5"/>
      <c r="E344" s="5"/>
      <c r="F344" s="5"/>
      <c r="G344" s="5"/>
      <c r="H344" s="5"/>
      <c r="I344" s="5"/>
      <c r="J344" s="5"/>
      <c r="K344" s="737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2.75" customHeight="1" x14ac:dyDescent="0.2">
      <c r="A345" s="5"/>
      <c r="B345" s="408"/>
      <c r="C345" s="5"/>
      <c r="D345" s="5"/>
      <c r="E345" s="5"/>
      <c r="F345" s="5"/>
      <c r="G345" s="5"/>
      <c r="H345" s="5"/>
      <c r="I345" s="5"/>
      <c r="J345" s="5"/>
      <c r="K345" s="737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2.75" customHeight="1" x14ac:dyDescent="0.2">
      <c r="A346" s="5"/>
      <c r="B346" s="408"/>
      <c r="C346" s="5"/>
      <c r="D346" s="5"/>
      <c r="E346" s="5"/>
      <c r="F346" s="5"/>
      <c r="G346" s="5"/>
      <c r="H346" s="5"/>
      <c r="I346" s="5"/>
      <c r="J346" s="5"/>
      <c r="K346" s="737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2.75" customHeight="1" x14ac:dyDescent="0.2">
      <c r="A347" s="5"/>
      <c r="B347" s="408"/>
      <c r="C347" s="5"/>
      <c r="D347" s="5"/>
      <c r="E347" s="5"/>
      <c r="F347" s="5"/>
      <c r="G347" s="5"/>
      <c r="H347" s="5"/>
      <c r="I347" s="5"/>
      <c r="J347" s="5"/>
      <c r="K347" s="737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2.75" customHeight="1" x14ac:dyDescent="0.2">
      <c r="A348" s="5"/>
      <c r="B348" s="408"/>
      <c r="C348" s="5"/>
      <c r="D348" s="5"/>
      <c r="E348" s="5"/>
      <c r="F348" s="5"/>
      <c r="G348" s="5"/>
      <c r="H348" s="5"/>
      <c r="I348" s="5"/>
      <c r="J348" s="5"/>
      <c r="K348" s="737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2.75" customHeight="1" x14ac:dyDescent="0.2">
      <c r="A349" s="5"/>
      <c r="B349" s="408"/>
      <c r="C349" s="5"/>
      <c r="D349" s="5"/>
      <c r="E349" s="5"/>
      <c r="F349" s="5"/>
      <c r="G349" s="5"/>
      <c r="H349" s="5"/>
      <c r="I349" s="5"/>
      <c r="J349" s="5"/>
      <c r="K349" s="737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2.75" customHeight="1" x14ac:dyDescent="0.2">
      <c r="A350" s="5"/>
      <c r="B350" s="408"/>
      <c r="C350" s="5"/>
      <c r="D350" s="5"/>
      <c r="E350" s="5"/>
      <c r="F350" s="5"/>
      <c r="G350" s="5"/>
      <c r="H350" s="5"/>
      <c r="I350" s="5"/>
      <c r="J350" s="5"/>
      <c r="K350" s="737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2.75" customHeight="1" x14ac:dyDescent="0.2">
      <c r="A351" s="5"/>
      <c r="B351" s="408"/>
      <c r="C351" s="5"/>
      <c r="D351" s="5"/>
      <c r="E351" s="5"/>
      <c r="F351" s="5"/>
      <c r="G351" s="5"/>
      <c r="H351" s="5"/>
      <c r="I351" s="5"/>
      <c r="J351" s="5"/>
      <c r="K351" s="737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2.75" customHeight="1" x14ac:dyDescent="0.2">
      <c r="A352" s="5"/>
      <c r="B352" s="408"/>
      <c r="C352" s="5"/>
      <c r="D352" s="5"/>
      <c r="E352" s="5"/>
      <c r="F352" s="5"/>
      <c r="G352" s="5"/>
      <c r="H352" s="5"/>
      <c r="I352" s="5"/>
      <c r="J352" s="5"/>
      <c r="K352" s="737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2.75" customHeight="1" x14ac:dyDescent="0.2">
      <c r="A353" s="5"/>
      <c r="B353" s="408"/>
      <c r="C353" s="5"/>
      <c r="D353" s="5"/>
      <c r="E353" s="5"/>
      <c r="F353" s="5"/>
      <c r="G353" s="5"/>
      <c r="H353" s="5"/>
      <c r="I353" s="5"/>
      <c r="J353" s="5"/>
      <c r="K353" s="737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2.75" customHeight="1" x14ac:dyDescent="0.2">
      <c r="A354" s="5"/>
      <c r="B354" s="408"/>
      <c r="C354" s="5"/>
      <c r="D354" s="5"/>
      <c r="E354" s="5"/>
      <c r="F354" s="5"/>
      <c r="G354" s="5"/>
      <c r="H354" s="5"/>
      <c r="I354" s="5"/>
      <c r="J354" s="5"/>
      <c r="K354" s="737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2.75" customHeight="1" x14ac:dyDescent="0.2">
      <c r="A355" s="5"/>
      <c r="B355" s="408"/>
      <c r="C355" s="5"/>
      <c r="D355" s="5"/>
      <c r="E355" s="5"/>
      <c r="F355" s="5"/>
      <c r="G355" s="5"/>
      <c r="H355" s="5"/>
      <c r="I355" s="5"/>
      <c r="J355" s="5"/>
      <c r="K355" s="737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2.75" customHeight="1" x14ac:dyDescent="0.2">
      <c r="A356" s="5"/>
      <c r="B356" s="408"/>
      <c r="C356" s="5"/>
      <c r="D356" s="5"/>
      <c r="E356" s="5"/>
      <c r="F356" s="5"/>
      <c r="G356" s="5"/>
      <c r="H356" s="5"/>
      <c r="I356" s="5"/>
      <c r="J356" s="5"/>
      <c r="K356" s="737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2.75" customHeight="1" x14ac:dyDescent="0.2">
      <c r="A357" s="5"/>
      <c r="B357" s="408"/>
      <c r="C357" s="5"/>
      <c r="D357" s="5"/>
      <c r="E357" s="5"/>
      <c r="F357" s="5"/>
      <c r="G357" s="5"/>
      <c r="H357" s="5"/>
      <c r="I357" s="5"/>
      <c r="J357" s="5"/>
      <c r="K357" s="737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2.75" customHeight="1" x14ac:dyDescent="0.2">
      <c r="A358" s="5"/>
      <c r="B358" s="408"/>
      <c r="C358" s="5"/>
      <c r="D358" s="5"/>
      <c r="E358" s="5"/>
      <c r="F358" s="5"/>
      <c r="G358" s="5"/>
      <c r="H358" s="5"/>
      <c r="I358" s="5"/>
      <c r="J358" s="5"/>
      <c r="K358" s="737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2.75" customHeight="1" x14ac:dyDescent="0.2">
      <c r="A359" s="5"/>
      <c r="B359" s="408"/>
      <c r="C359" s="5"/>
      <c r="D359" s="5"/>
      <c r="E359" s="5"/>
      <c r="F359" s="5"/>
      <c r="G359" s="5"/>
      <c r="H359" s="5"/>
      <c r="I359" s="5"/>
      <c r="J359" s="5"/>
      <c r="K359" s="737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2.75" customHeight="1" x14ac:dyDescent="0.2">
      <c r="A360" s="5"/>
      <c r="B360" s="408"/>
      <c r="C360" s="5"/>
      <c r="D360" s="5"/>
      <c r="E360" s="5"/>
      <c r="F360" s="5"/>
      <c r="G360" s="5"/>
      <c r="H360" s="5"/>
      <c r="I360" s="5"/>
      <c r="J360" s="5"/>
      <c r="K360" s="737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2.75" customHeight="1" x14ac:dyDescent="0.2">
      <c r="A361" s="5"/>
      <c r="B361" s="408"/>
      <c r="C361" s="5"/>
      <c r="D361" s="5"/>
      <c r="E361" s="5"/>
      <c r="F361" s="5"/>
      <c r="G361" s="5"/>
      <c r="H361" s="5"/>
      <c r="I361" s="5"/>
      <c r="J361" s="5"/>
      <c r="K361" s="737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2.75" customHeight="1" x14ac:dyDescent="0.2">
      <c r="A362" s="5"/>
      <c r="B362" s="408"/>
      <c r="C362" s="5"/>
      <c r="D362" s="5"/>
      <c r="E362" s="5"/>
      <c r="F362" s="5"/>
      <c r="G362" s="5"/>
      <c r="H362" s="5"/>
      <c r="I362" s="5"/>
      <c r="J362" s="5"/>
      <c r="K362" s="73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2.75" customHeight="1" x14ac:dyDescent="0.2">
      <c r="A363" s="5"/>
      <c r="B363" s="408"/>
      <c r="C363" s="5"/>
      <c r="D363" s="5"/>
      <c r="E363" s="5"/>
      <c r="F363" s="5"/>
      <c r="G363" s="5"/>
      <c r="H363" s="5"/>
      <c r="I363" s="5"/>
      <c r="J363" s="5"/>
      <c r="K363" s="737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2.75" customHeight="1" x14ac:dyDescent="0.2">
      <c r="A364" s="5"/>
      <c r="B364" s="408"/>
      <c r="C364" s="5"/>
      <c r="D364" s="5"/>
      <c r="E364" s="5"/>
      <c r="F364" s="5"/>
      <c r="G364" s="5"/>
      <c r="H364" s="5"/>
      <c r="I364" s="5"/>
      <c r="J364" s="5"/>
      <c r="K364" s="737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2.75" customHeight="1" x14ac:dyDescent="0.2">
      <c r="A365" s="5"/>
      <c r="B365" s="408"/>
      <c r="C365" s="5"/>
      <c r="D365" s="5"/>
      <c r="E365" s="5"/>
      <c r="F365" s="5"/>
      <c r="G365" s="5"/>
      <c r="H365" s="5"/>
      <c r="I365" s="5"/>
      <c r="J365" s="5"/>
      <c r="K365" s="737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2.75" customHeight="1" x14ac:dyDescent="0.2">
      <c r="A366" s="5"/>
      <c r="B366" s="408"/>
      <c r="C366" s="5"/>
      <c r="D366" s="5"/>
      <c r="E366" s="5"/>
      <c r="F366" s="5"/>
      <c r="G366" s="5"/>
      <c r="H366" s="5"/>
      <c r="I366" s="5"/>
      <c r="J366" s="5"/>
      <c r="K366" s="737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2.75" customHeight="1" x14ac:dyDescent="0.2">
      <c r="A367" s="5"/>
      <c r="B367" s="408"/>
      <c r="C367" s="5"/>
      <c r="D367" s="5"/>
      <c r="E367" s="5"/>
      <c r="F367" s="5"/>
      <c r="G367" s="5"/>
      <c r="H367" s="5"/>
      <c r="I367" s="5"/>
      <c r="J367" s="5"/>
      <c r="K367" s="737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2.75" customHeight="1" x14ac:dyDescent="0.2">
      <c r="A368" s="5"/>
      <c r="B368" s="408"/>
      <c r="C368" s="5"/>
      <c r="D368" s="5"/>
      <c r="E368" s="5"/>
      <c r="F368" s="5"/>
      <c r="G368" s="5"/>
      <c r="H368" s="5"/>
      <c r="I368" s="5"/>
      <c r="J368" s="5"/>
      <c r="K368" s="737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2.75" customHeight="1" x14ac:dyDescent="0.2">
      <c r="A369" s="5"/>
      <c r="B369" s="408"/>
      <c r="C369" s="5"/>
      <c r="D369" s="5"/>
      <c r="E369" s="5"/>
      <c r="F369" s="5"/>
      <c r="G369" s="5"/>
      <c r="H369" s="5"/>
      <c r="I369" s="5"/>
      <c r="J369" s="5"/>
      <c r="K369" s="737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2.75" customHeight="1" x14ac:dyDescent="0.2">
      <c r="A370" s="5"/>
      <c r="B370" s="408"/>
      <c r="C370" s="5"/>
      <c r="D370" s="5"/>
      <c r="E370" s="5"/>
      <c r="F370" s="5"/>
      <c r="G370" s="5"/>
      <c r="H370" s="5"/>
      <c r="I370" s="5"/>
      <c r="J370" s="5"/>
      <c r="K370" s="737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2.75" customHeight="1" x14ac:dyDescent="0.2">
      <c r="A371" s="5"/>
      <c r="B371" s="408"/>
      <c r="C371" s="5"/>
      <c r="D371" s="5"/>
      <c r="E371" s="5"/>
      <c r="F371" s="5"/>
      <c r="G371" s="5"/>
      <c r="H371" s="5"/>
      <c r="I371" s="5"/>
      <c r="J371" s="5"/>
      <c r="K371" s="737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2.75" customHeight="1" x14ac:dyDescent="0.2">
      <c r="A372" s="5"/>
      <c r="B372" s="408"/>
      <c r="C372" s="5"/>
      <c r="D372" s="5"/>
      <c r="E372" s="5"/>
      <c r="F372" s="5"/>
      <c r="G372" s="5"/>
      <c r="H372" s="5"/>
      <c r="I372" s="5"/>
      <c r="J372" s="5"/>
      <c r="K372" s="737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2.75" customHeight="1" x14ac:dyDescent="0.2">
      <c r="A373" s="5"/>
      <c r="B373" s="408"/>
      <c r="C373" s="5"/>
      <c r="D373" s="5"/>
      <c r="E373" s="5"/>
      <c r="F373" s="5"/>
      <c r="G373" s="5"/>
      <c r="H373" s="5"/>
      <c r="I373" s="5"/>
      <c r="J373" s="5"/>
      <c r="K373" s="737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2.75" customHeight="1" x14ac:dyDescent="0.2">
      <c r="A374" s="5"/>
      <c r="B374" s="408"/>
      <c r="C374" s="5"/>
      <c r="D374" s="5"/>
      <c r="E374" s="5"/>
      <c r="F374" s="5"/>
      <c r="G374" s="5"/>
      <c r="H374" s="5"/>
      <c r="I374" s="5"/>
      <c r="J374" s="5"/>
      <c r="K374" s="737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2.75" customHeight="1" x14ac:dyDescent="0.2">
      <c r="A375" s="5"/>
      <c r="B375" s="408"/>
      <c r="C375" s="5"/>
      <c r="D375" s="5"/>
      <c r="E375" s="5"/>
      <c r="F375" s="5"/>
      <c r="G375" s="5"/>
      <c r="H375" s="5"/>
      <c r="I375" s="5"/>
      <c r="J375" s="5"/>
      <c r="K375" s="737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2.75" customHeight="1" x14ac:dyDescent="0.2">
      <c r="A376" s="5"/>
      <c r="B376" s="408"/>
      <c r="C376" s="5"/>
      <c r="D376" s="5"/>
      <c r="E376" s="5"/>
      <c r="F376" s="5"/>
      <c r="G376" s="5"/>
      <c r="H376" s="5"/>
      <c r="I376" s="5"/>
      <c r="J376" s="5"/>
      <c r="K376" s="737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2.75" customHeight="1" x14ac:dyDescent="0.2">
      <c r="A377" s="5"/>
      <c r="B377" s="408"/>
      <c r="C377" s="5"/>
      <c r="D377" s="5"/>
      <c r="E377" s="5"/>
      <c r="F377" s="5"/>
      <c r="G377" s="5"/>
      <c r="H377" s="5"/>
      <c r="I377" s="5"/>
      <c r="J377" s="5"/>
      <c r="K377" s="737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2.75" customHeight="1" x14ac:dyDescent="0.2">
      <c r="A378" s="5"/>
      <c r="B378" s="408"/>
      <c r="C378" s="5"/>
      <c r="D378" s="5"/>
      <c r="E378" s="5"/>
      <c r="F378" s="5"/>
      <c r="G378" s="5"/>
      <c r="H378" s="5"/>
      <c r="I378" s="5"/>
      <c r="J378" s="5"/>
      <c r="K378" s="737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2.75" customHeight="1" x14ac:dyDescent="0.2">
      <c r="A379" s="5"/>
      <c r="B379" s="408"/>
      <c r="C379" s="5"/>
      <c r="D379" s="5"/>
      <c r="E379" s="5"/>
      <c r="F379" s="5"/>
      <c r="G379" s="5"/>
      <c r="H379" s="5"/>
      <c r="I379" s="5"/>
      <c r="J379" s="5"/>
      <c r="K379" s="737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2.75" customHeight="1" x14ac:dyDescent="0.2">
      <c r="A380" s="5"/>
      <c r="B380" s="408"/>
      <c r="C380" s="5"/>
      <c r="D380" s="5"/>
      <c r="E380" s="5"/>
      <c r="F380" s="5"/>
      <c r="G380" s="5"/>
      <c r="H380" s="5"/>
      <c r="I380" s="5"/>
      <c r="J380" s="5"/>
      <c r="K380" s="737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2.75" customHeight="1" x14ac:dyDescent="0.2">
      <c r="A381" s="5"/>
      <c r="B381" s="408"/>
      <c r="C381" s="5"/>
      <c r="D381" s="5"/>
      <c r="E381" s="5"/>
      <c r="F381" s="5"/>
      <c r="G381" s="5"/>
      <c r="H381" s="5"/>
      <c r="I381" s="5"/>
      <c r="J381" s="5"/>
      <c r="K381" s="737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2.75" customHeight="1" x14ac:dyDescent="0.2">
      <c r="A382" s="5"/>
      <c r="B382" s="408"/>
      <c r="C382" s="5"/>
      <c r="D382" s="5"/>
      <c r="E382" s="5"/>
      <c r="F382" s="5"/>
      <c r="G382" s="5"/>
      <c r="H382" s="5"/>
      <c r="I382" s="5"/>
      <c r="J382" s="5"/>
      <c r="K382" s="737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2.75" customHeight="1" x14ac:dyDescent="0.2">
      <c r="A383" s="5"/>
      <c r="B383" s="408"/>
      <c r="C383" s="5"/>
      <c r="D383" s="5"/>
      <c r="E383" s="5"/>
      <c r="F383" s="5"/>
      <c r="G383" s="5"/>
      <c r="H383" s="5"/>
      <c r="I383" s="5"/>
      <c r="J383" s="5"/>
      <c r="K383" s="737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2.75" customHeight="1" x14ac:dyDescent="0.2">
      <c r="A384" s="5"/>
      <c r="B384" s="408"/>
      <c r="C384" s="5"/>
      <c r="D384" s="5"/>
      <c r="E384" s="5"/>
      <c r="F384" s="5"/>
      <c r="G384" s="5"/>
      <c r="H384" s="5"/>
      <c r="I384" s="5"/>
      <c r="J384" s="5"/>
      <c r="K384" s="737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2.75" customHeight="1" x14ac:dyDescent="0.2">
      <c r="A385" s="5"/>
      <c r="B385" s="408"/>
      <c r="C385" s="5"/>
      <c r="D385" s="5"/>
      <c r="E385" s="5"/>
      <c r="F385" s="5"/>
      <c r="G385" s="5"/>
      <c r="H385" s="5"/>
      <c r="I385" s="5"/>
      <c r="J385" s="5"/>
      <c r="K385" s="737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2.75" customHeight="1" x14ac:dyDescent="0.2">
      <c r="A386" s="5"/>
      <c r="B386" s="408"/>
      <c r="C386" s="5"/>
      <c r="D386" s="5"/>
      <c r="E386" s="5"/>
      <c r="F386" s="5"/>
      <c r="G386" s="5"/>
      <c r="H386" s="5"/>
      <c r="I386" s="5"/>
      <c r="J386" s="5"/>
      <c r="K386" s="737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2.75" customHeight="1" x14ac:dyDescent="0.2">
      <c r="A387" s="5"/>
      <c r="B387" s="408"/>
      <c r="C387" s="5"/>
      <c r="D387" s="5"/>
      <c r="E387" s="5"/>
      <c r="F387" s="5"/>
      <c r="G387" s="5"/>
      <c r="H387" s="5"/>
      <c r="I387" s="5"/>
      <c r="J387" s="5"/>
      <c r="K387" s="737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2.75" customHeight="1" x14ac:dyDescent="0.2">
      <c r="A388" s="5"/>
      <c r="B388" s="408"/>
      <c r="C388" s="5"/>
      <c r="D388" s="5"/>
      <c r="E388" s="5"/>
      <c r="F388" s="5"/>
      <c r="G388" s="5"/>
      <c r="H388" s="5"/>
      <c r="I388" s="5"/>
      <c r="J388" s="5"/>
      <c r="K388" s="737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2.75" customHeight="1" x14ac:dyDescent="0.2">
      <c r="A389" s="5"/>
      <c r="B389" s="408"/>
      <c r="C389" s="5"/>
      <c r="D389" s="5"/>
      <c r="E389" s="5"/>
      <c r="F389" s="5"/>
      <c r="G389" s="5"/>
      <c r="H389" s="5"/>
      <c r="I389" s="5"/>
      <c r="J389" s="5"/>
      <c r="K389" s="737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2.75" customHeight="1" x14ac:dyDescent="0.2">
      <c r="A390" s="5"/>
      <c r="B390" s="408"/>
      <c r="C390" s="5"/>
      <c r="D390" s="5"/>
      <c r="E390" s="5"/>
      <c r="F390" s="5"/>
      <c r="G390" s="5"/>
      <c r="H390" s="5"/>
      <c r="I390" s="5"/>
      <c r="J390" s="5"/>
      <c r="K390" s="737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2.75" customHeight="1" x14ac:dyDescent="0.2">
      <c r="A391" s="5"/>
      <c r="B391" s="408"/>
      <c r="C391" s="5"/>
      <c r="D391" s="5"/>
      <c r="E391" s="5"/>
      <c r="F391" s="5"/>
      <c r="G391" s="5"/>
      <c r="H391" s="5"/>
      <c r="I391" s="5"/>
      <c r="J391" s="5"/>
      <c r="K391" s="737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2.75" customHeight="1" x14ac:dyDescent="0.2">
      <c r="A392" s="5"/>
      <c r="B392" s="408"/>
      <c r="C392" s="5"/>
      <c r="D392" s="5"/>
      <c r="E392" s="5"/>
      <c r="F392" s="5"/>
      <c r="G392" s="5"/>
      <c r="H392" s="5"/>
      <c r="I392" s="5"/>
      <c r="J392" s="5"/>
      <c r="K392" s="737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2.75" customHeight="1" x14ac:dyDescent="0.2">
      <c r="A393" s="5"/>
      <c r="B393" s="408"/>
      <c r="C393" s="5"/>
      <c r="D393" s="5"/>
      <c r="E393" s="5"/>
      <c r="F393" s="5"/>
      <c r="G393" s="5"/>
      <c r="H393" s="5"/>
      <c r="I393" s="5"/>
      <c r="J393" s="5"/>
      <c r="K393" s="737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2.75" customHeight="1" x14ac:dyDescent="0.2">
      <c r="A394" s="5"/>
      <c r="B394" s="408"/>
      <c r="C394" s="5"/>
      <c r="D394" s="5"/>
      <c r="E394" s="5"/>
      <c r="F394" s="5"/>
      <c r="G394" s="5"/>
      <c r="H394" s="5"/>
      <c r="I394" s="5"/>
      <c r="J394" s="5"/>
      <c r="K394" s="737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2.75" customHeight="1" x14ac:dyDescent="0.2">
      <c r="A395" s="5"/>
      <c r="B395" s="408"/>
      <c r="C395" s="5"/>
      <c r="D395" s="5"/>
      <c r="E395" s="5"/>
      <c r="F395" s="5"/>
      <c r="G395" s="5"/>
      <c r="H395" s="5"/>
      <c r="I395" s="5"/>
      <c r="J395" s="5"/>
      <c r="K395" s="737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2.75" customHeight="1" x14ac:dyDescent="0.2">
      <c r="A396" s="5"/>
      <c r="B396" s="408"/>
      <c r="C396" s="5"/>
      <c r="D396" s="5"/>
      <c r="E396" s="5"/>
      <c r="F396" s="5"/>
      <c r="G396" s="5"/>
      <c r="H396" s="5"/>
      <c r="I396" s="5"/>
      <c r="J396" s="5"/>
      <c r="K396" s="737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2.75" customHeight="1" x14ac:dyDescent="0.2">
      <c r="A397" s="5"/>
      <c r="B397" s="408"/>
      <c r="C397" s="5"/>
      <c r="D397" s="5"/>
      <c r="E397" s="5"/>
      <c r="F397" s="5"/>
      <c r="G397" s="5"/>
      <c r="H397" s="5"/>
      <c r="I397" s="5"/>
      <c r="J397" s="5"/>
      <c r="K397" s="737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2.75" customHeight="1" x14ac:dyDescent="0.2">
      <c r="A398" s="5"/>
      <c r="B398" s="408"/>
      <c r="C398" s="5"/>
      <c r="D398" s="5"/>
      <c r="E398" s="5"/>
      <c r="F398" s="5"/>
      <c r="G398" s="5"/>
      <c r="H398" s="5"/>
      <c r="I398" s="5"/>
      <c r="J398" s="5"/>
      <c r="K398" s="737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2.75" customHeight="1" x14ac:dyDescent="0.2">
      <c r="A399" s="5"/>
      <c r="B399" s="408"/>
      <c r="C399" s="5"/>
      <c r="D399" s="5"/>
      <c r="E399" s="5"/>
      <c r="F399" s="5"/>
      <c r="G399" s="5"/>
      <c r="H399" s="5"/>
      <c r="I399" s="5"/>
      <c r="J399" s="5"/>
      <c r="K399" s="737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2.75" customHeight="1" x14ac:dyDescent="0.2">
      <c r="A400" s="5"/>
      <c r="B400" s="408"/>
      <c r="C400" s="5"/>
      <c r="D400" s="5"/>
      <c r="E400" s="5"/>
      <c r="F400" s="5"/>
      <c r="G400" s="5"/>
      <c r="H400" s="5"/>
      <c r="I400" s="5"/>
      <c r="J400" s="5"/>
      <c r="K400" s="737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2.75" customHeight="1" x14ac:dyDescent="0.2">
      <c r="A401" s="5"/>
      <c r="B401" s="408"/>
      <c r="C401" s="5"/>
      <c r="D401" s="5"/>
      <c r="E401" s="5"/>
      <c r="F401" s="5"/>
      <c r="G401" s="5"/>
      <c r="H401" s="5"/>
      <c r="I401" s="5"/>
      <c r="J401" s="5"/>
      <c r="K401" s="737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2.75" customHeight="1" x14ac:dyDescent="0.2">
      <c r="A402" s="5"/>
      <c r="B402" s="408"/>
      <c r="C402" s="5"/>
      <c r="D402" s="5"/>
      <c r="E402" s="5"/>
      <c r="F402" s="5"/>
      <c r="G402" s="5"/>
      <c r="H402" s="5"/>
      <c r="I402" s="5"/>
      <c r="J402" s="5"/>
      <c r="K402" s="737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2.75" customHeight="1" x14ac:dyDescent="0.2">
      <c r="A403" s="5"/>
      <c r="B403" s="408"/>
      <c r="C403" s="5"/>
      <c r="D403" s="5"/>
      <c r="E403" s="5"/>
      <c r="F403" s="5"/>
      <c r="G403" s="5"/>
      <c r="H403" s="5"/>
      <c r="I403" s="5"/>
      <c r="J403" s="5"/>
      <c r="K403" s="737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2.75" customHeight="1" x14ac:dyDescent="0.2">
      <c r="A404" s="5"/>
      <c r="B404" s="408"/>
      <c r="C404" s="5"/>
      <c r="D404" s="5"/>
      <c r="E404" s="5"/>
      <c r="F404" s="5"/>
      <c r="G404" s="5"/>
      <c r="H404" s="5"/>
      <c r="I404" s="5"/>
      <c r="J404" s="5"/>
      <c r="K404" s="737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2.75" customHeight="1" x14ac:dyDescent="0.2">
      <c r="A405" s="5"/>
      <c r="B405" s="408"/>
      <c r="C405" s="5"/>
      <c r="D405" s="5"/>
      <c r="E405" s="5"/>
      <c r="F405" s="5"/>
      <c r="G405" s="5"/>
      <c r="H405" s="5"/>
      <c r="I405" s="5"/>
      <c r="J405" s="5"/>
      <c r="K405" s="737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2.75" customHeight="1" x14ac:dyDescent="0.2">
      <c r="A406" s="5"/>
      <c r="B406" s="408"/>
      <c r="C406" s="5"/>
      <c r="D406" s="5"/>
      <c r="E406" s="5"/>
      <c r="F406" s="5"/>
      <c r="G406" s="5"/>
      <c r="H406" s="5"/>
      <c r="I406" s="5"/>
      <c r="J406" s="5"/>
      <c r="K406" s="737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2.75" customHeight="1" x14ac:dyDescent="0.2">
      <c r="A407" s="5"/>
      <c r="B407" s="408"/>
      <c r="C407" s="5"/>
      <c r="D407" s="5"/>
      <c r="E407" s="5"/>
      <c r="F407" s="5"/>
      <c r="G407" s="5"/>
      <c r="H407" s="5"/>
      <c r="I407" s="5"/>
      <c r="J407" s="5"/>
      <c r="K407" s="737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2.75" customHeight="1" x14ac:dyDescent="0.2">
      <c r="A408" s="5"/>
      <c r="B408" s="408"/>
      <c r="C408" s="5"/>
      <c r="D408" s="5"/>
      <c r="E408" s="5"/>
      <c r="F408" s="5"/>
      <c r="G408" s="5"/>
      <c r="H408" s="5"/>
      <c r="I408" s="5"/>
      <c r="J408" s="5"/>
      <c r="K408" s="737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2.75" customHeight="1" x14ac:dyDescent="0.2">
      <c r="A409" s="5"/>
      <c r="B409" s="408"/>
      <c r="C409" s="5"/>
      <c r="D409" s="5"/>
      <c r="E409" s="5"/>
      <c r="F409" s="5"/>
      <c r="G409" s="5"/>
      <c r="H409" s="5"/>
      <c r="I409" s="5"/>
      <c r="J409" s="5"/>
      <c r="K409" s="737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2.75" customHeight="1" x14ac:dyDescent="0.2">
      <c r="A410" s="5"/>
      <c r="B410" s="408"/>
      <c r="C410" s="5"/>
      <c r="D410" s="5"/>
      <c r="E410" s="5"/>
      <c r="F410" s="5"/>
      <c r="G410" s="5"/>
      <c r="H410" s="5"/>
      <c r="I410" s="5"/>
      <c r="J410" s="5"/>
      <c r="K410" s="737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2.75" customHeight="1" x14ac:dyDescent="0.2">
      <c r="A411" s="5"/>
      <c r="B411" s="408"/>
      <c r="C411" s="5"/>
      <c r="D411" s="5"/>
      <c r="E411" s="5"/>
      <c r="F411" s="5"/>
      <c r="G411" s="5"/>
      <c r="H411" s="5"/>
      <c r="I411" s="5"/>
      <c r="J411" s="5"/>
      <c r="K411" s="737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2.75" customHeight="1" x14ac:dyDescent="0.2">
      <c r="A412" s="5"/>
      <c r="B412" s="408"/>
      <c r="C412" s="5"/>
      <c r="D412" s="5"/>
      <c r="E412" s="5"/>
      <c r="F412" s="5"/>
      <c r="G412" s="5"/>
      <c r="H412" s="5"/>
      <c r="I412" s="5"/>
      <c r="J412" s="5"/>
      <c r="K412" s="737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2.75" customHeight="1" x14ac:dyDescent="0.2">
      <c r="A413" s="5"/>
      <c r="B413" s="408"/>
      <c r="C413" s="5"/>
      <c r="D413" s="5"/>
      <c r="E413" s="5"/>
      <c r="F413" s="5"/>
      <c r="G413" s="5"/>
      <c r="H413" s="5"/>
      <c r="I413" s="5"/>
      <c r="J413" s="5"/>
      <c r="K413" s="737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2.75" customHeight="1" x14ac:dyDescent="0.2">
      <c r="A414" s="5"/>
      <c r="B414" s="408"/>
      <c r="C414" s="5"/>
      <c r="D414" s="5"/>
      <c r="E414" s="5"/>
      <c r="F414" s="5"/>
      <c r="G414" s="5"/>
      <c r="H414" s="5"/>
      <c r="I414" s="5"/>
      <c r="J414" s="5"/>
      <c r="K414" s="737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2.75" customHeight="1" x14ac:dyDescent="0.2">
      <c r="A415" s="5"/>
      <c r="B415" s="408"/>
      <c r="C415" s="5"/>
      <c r="D415" s="5"/>
      <c r="E415" s="5"/>
      <c r="F415" s="5"/>
      <c r="G415" s="5"/>
      <c r="H415" s="5"/>
      <c r="I415" s="5"/>
      <c r="J415" s="5"/>
      <c r="K415" s="737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2.75" customHeight="1" x14ac:dyDescent="0.2">
      <c r="A416" s="5"/>
      <c r="B416" s="408"/>
      <c r="C416" s="5"/>
      <c r="D416" s="5"/>
      <c r="E416" s="5"/>
      <c r="F416" s="5"/>
      <c r="G416" s="5"/>
      <c r="H416" s="5"/>
      <c r="I416" s="5"/>
      <c r="J416" s="5"/>
      <c r="K416" s="737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2.75" customHeight="1" x14ac:dyDescent="0.2">
      <c r="A417" s="5"/>
      <c r="B417" s="408"/>
      <c r="C417" s="5"/>
      <c r="D417" s="5"/>
      <c r="E417" s="5"/>
      <c r="F417" s="5"/>
      <c r="G417" s="5"/>
      <c r="H417" s="5"/>
      <c r="I417" s="5"/>
      <c r="J417" s="5"/>
      <c r="K417" s="737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2.75" customHeight="1" x14ac:dyDescent="0.2">
      <c r="A418" s="5"/>
      <c r="B418" s="408"/>
      <c r="C418" s="5"/>
      <c r="D418" s="5"/>
      <c r="E418" s="5"/>
      <c r="F418" s="5"/>
      <c r="G418" s="5"/>
      <c r="H418" s="5"/>
      <c r="I418" s="5"/>
      <c r="J418" s="5"/>
      <c r="K418" s="737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2.75" customHeight="1" x14ac:dyDescent="0.2">
      <c r="A419" s="5"/>
      <c r="B419" s="408"/>
      <c r="C419" s="5"/>
      <c r="D419" s="5"/>
      <c r="E419" s="5"/>
      <c r="F419" s="5"/>
      <c r="G419" s="5"/>
      <c r="H419" s="5"/>
      <c r="I419" s="5"/>
      <c r="J419" s="5"/>
      <c r="K419" s="737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2.75" customHeight="1" x14ac:dyDescent="0.2">
      <c r="A420" s="5"/>
      <c r="B420" s="408"/>
      <c r="C420" s="5"/>
      <c r="D420" s="5"/>
      <c r="E420" s="5"/>
      <c r="F420" s="5"/>
      <c r="G420" s="5"/>
      <c r="H420" s="5"/>
      <c r="I420" s="5"/>
      <c r="J420" s="5"/>
      <c r="K420" s="737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2.75" customHeight="1" x14ac:dyDescent="0.2">
      <c r="A421" s="5"/>
      <c r="B421" s="408"/>
      <c r="C421" s="5"/>
      <c r="D421" s="5"/>
      <c r="E421" s="5"/>
      <c r="F421" s="5"/>
      <c r="G421" s="5"/>
      <c r="H421" s="5"/>
      <c r="I421" s="5"/>
      <c r="J421" s="5"/>
      <c r="K421" s="737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2.75" customHeight="1" x14ac:dyDescent="0.2">
      <c r="A422" s="5"/>
      <c r="B422" s="408"/>
      <c r="C422" s="5"/>
      <c r="D422" s="5"/>
      <c r="E422" s="5"/>
      <c r="F422" s="5"/>
      <c r="G422" s="5"/>
      <c r="H422" s="5"/>
      <c r="I422" s="5"/>
      <c r="J422" s="5"/>
      <c r="K422" s="737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2.75" customHeight="1" x14ac:dyDescent="0.2">
      <c r="A423" s="5"/>
      <c r="B423" s="408"/>
      <c r="C423" s="5"/>
      <c r="D423" s="5"/>
      <c r="E423" s="5"/>
      <c r="F423" s="5"/>
      <c r="G423" s="5"/>
      <c r="H423" s="5"/>
      <c r="I423" s="5"/>
      <c r="J423" s="5"/>
      <c r="K423" s="737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2.75" customHeight="1" x14ac:dyDescent="0.2">
      <c r="A424" s="5"/>
      <c r="B424" s="408"/>
      <c r="C424" s="5"/>
      <c r="D424" s="5"/>
      <c r="E424" s="5"/>
      <c r="F424" s="5"/>
      <c r="G424" s="5"/>
      <c r="H424" s="5"/>
      <c r="I424" s="5"/>
      <c r="J424" s="5"/>
      <c r="K424" s="737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2.75" customHeight="1" x14ac:dyDescent="0.2">
      <c r="A425" s="5"/>
      <c r="B425" s="408"/>
      <c r="C425" s="5"/>
      <c r="D425" s="5"/>
      <c r="E425" s="5"/>
      <c r="F425" s="5"/>
      <c r="G425" s="5"/>
      <c r="H425" s="5"/>
      <c r="I425" s="5"/>
      <c r="J425" s="5"/>
      <c r="K425" s="737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2.75" customHeight="1" x14ac:dyDescent="0.2">
      <c r="A426" s="5"/>
      <c r="B426" s="408"/>
      <c r="C426" s="5"/>
      <c r="D426" s="5"/>
      <c r="E426" s="5"/>
      <c r="F426" s="5"/>
      <c r="G426" s="5"/>
      <c r="H426" s="5"/>
      <c r="I426" s="5"/>
      <c r="J426" s="5"/>
      <c r="K426" s="737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2.75" customHeight="1" x14ac:dyDescent="0.2">
      <c r="A427" s="5"/>
      <c r="B427" s="408"/>
      <c r="C427" s="5"/>
      <c r="D427" s="5"/>
      <c r="E427" s="5"/>
      <c r="F427" s="5"/>
      <c r="G427" s="5"/>
      <c r="H427" s="5"/>
      <c r="I427" s="5"/>
      <c r="J427" s="5"/>
      <c r="K427" s="737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2.75" customHeight="1" x14ac:dyDescent="0.2">
      <c r="A428" s="5"/>
      <c r="B428" s="408"/>
      <c r="C428" s="5"/>
      <c r="D428" s="5"/>
      <c r="E428" s="5"/>
      <c r="F428" s="5"/>
      <c r="G428" s="5"/>
      <c r="H428" s="5"/>
      <c r="I428" s="5"/>
      <c r="J428" s="5"/>
      <c r="K428" s="737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2.75" customHeight="1" x14ac:dyDescent="0.2">
      <c r="A429" s="5"/>
      <c r="B429" s="408"/>
      <c r="C429" s="5"/>
      <c r="D429" s="5"/>
      <c r="E429" s="5"/>
      <c r="F429" s="5"/>
      <c r="G429" s="5"/>
      <c r="H429" s="5"/>
      <c r="I429" s="5"/>
      <c r="J429" s="5"/>
      <c r="K429" s="737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2.75" customHeight="1" x14ac:dyDescent="0.2">
      <c r="A430" s="5"/>
      <c r="B430" s="408"/>
      <c r="C430" s="5"/>
      <c r="D430" s="5"/>
      <c r="E430" s="5"/>
      <c r="F430" s="5"/>
      <c r="G430" s="5"/>
      <c r="H430" s="5"/>
      <c r="I430" s="5"/>
      <c r="J430" s="5"/>
      <c r="K430" s="737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2.75" customHeight="1" x14ac:dyDescent="0.2">
      <c r="A431" s="5"/>
      <c r="B431" s="408"/>
      <c r="C431" s="5"/>
      <c r="D431" s="5"/>
      <c r="E431" s="5"/>
      <c r="F431" s="5"/>
      <c r="G431" s="5"/>
      <c r="H431" s="5"/>
      <c r="I431" s="5"/>
      <c r="J431" s="5"/>
      <c r="K431" s="737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2.75" customHeight="1" x14ac:dyDescent="0.2">
      <c r="A432" s="5"/>
      <c r="B432" s="408"/>
      <c r="C432" s="5"/>
      <c r="D432" s="5"/>
      <c r="E432" s="5"/>
      <c r="F432" s="5"/>
      <c r="G432" s="5"/>
      <c r="H432" s="5"/>
      <c r="I432" s="5"/>
      <c r="J432" s="5"/>
      <c r="K432" s="737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2.75" customHeight="1" x14ac:dyDescent="0.2">
      <c r="A433" s="5"/>
      <c r="B433" s="408"/>
      <c r="C433" s="5"/>
      <c r="D433" s="5"/>
      <c r="E433" s="5"/>
      <c r="F433" s="5"/>
      <c r="G433" s="5"/>
      <c r="H433" s="5"/>
      <c r="I433" s="5"/>
      <c r="J433" s="5"/>
      <c r="K433" s="737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2.75" customHeight="1" x14ac:dyDescent="0.2">
      <c r="A434" s="5"/>
      <c r="B434" s="408"/>
      <c r="C434" s="5"/>
      <c r="D434" s="5"/>
      <c r="E434" s="5"/>
      <c r="F434" s="5"/>
      <c r="G434" s="5"/>
      <c r="H434" s="5"/>
      <c r="I434" s="5"/>
      <c r="J434" s="5"/>
      <c r="K434" s="737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2.75" customHeight="1" x14ac:dyDescent="0.2">
      <c r="A435" s="5"/>
      <c r="B435" s="408"/>
      <c r="C435" s="5"/>
      <c r="D435" s="5"/>
      <c r="E435" s="5"/>
      <c r="F435" s="5"/>
      <c r="G435" s="5"/>
      <c r="H435" s="5"/>
      <c r="I435" s="5"/>
      <c r="J435" s="5"/>
      <c r="K435" s="737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2.75" customHeight="1" x14ac:dyDescent="0.2">
      <c r="A436" s="5"/>
      <c r="B436" s="408"/>
      <c r="C436" s="5"/>
      <c r="D436" s="5"/>
      <c r="E436" s="5"/>
      <c r="F436" s="5"/>
      <c r="G436" s="5"/>
      <c r="H436" s="5"/>
      <c r="I436" s="5"/>
      <c r="J436" s="5"/>
      <c r="K436" s="737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2.75" customHeight="1" x14ac:dyDescent="0.2">
      <c r="A437" s="5"/>
      <c r="B437" s="408"/>
      <c r="C437" s="5"/>
      <c r="D437" s="5"/>
      <c r="E437" s="5"/>
      <c r="F437" s="5"/>
      <c r="G437" s="5"/>
      <c r="H437" s="5"/>
      <c r="I437" s="5"/>
      <c r="J437" s="5"/>
      <c r="K437" s="737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2.75" customHeight="1" x14ac:dyDescent="0.2">
      <c r="A438" s="5"/>
      <c r="B438" s="408"/>
      <c r="C438" s="5"/>
      <c r="D438" s="5"/>
      <c r="E438" s="5"/>
      <c r="F438" s="5"/>
      <c r="G438" s="5"/>
      <c r="H438" s="5"/>
      <c r="I438" s="5"/>
      <c r="J438" s="5"/>
      <c r="K438" s="737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2.75" customHeight="1" x14ac:dyDescent="0.2">
      <c r="A439" s="5"/>
      <c r="B439" s="408"/>
      <c r="C439" s="5"/>
      <c r="D439" s="5"/>
      <c r="E439" s="5"/>
      <c r="F439" s="5"/>
      <c r="G439" s="5"/>
      <c r="H439" s="5"/>
      <c r="I439" s="5"/>
      <c r="J439" s="5"/>
      <c r="K439" s="737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2.75" customHeight="1" x14ac:dyDescent="0.2">
      <c r="A440" s="5"/>
      <c r="B440" s="408"/>
      <c r="C440" s="5"/>
      <c r="D440" s="5"/>
      <c r="E440" s="5"/>
      <c r="F440" s="5"/>
      <c r="G440" s="5"/>
      <c r="H440" s="5"/>
      <c r="I440" s="5"/>
      <c r="J440" s="5"/>
      <c r="K440" s="737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2.75" customHeight="1" x14ac:dyDescent="0.2">
      <c r="A441" s="5"/>
      <c r="B441" s="408"/>
      <c r="C441" s="5"/>
      <c r="D441" s="5"/>
      <c r="E441" s="5"/>
      <c r="F441" s="5"/>
      <c r="G441" s="5"/>
      <c r="H441" s="5"/>
      <c r="I441" s="5"/>
      <c r="J441" s="5"/>
      <c r="K441" s="737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2.75" customHeight="1" x14ac:dyDescent="0.2">
      <c r="A442" s="5"/>
      <c r="B442" s="408"/>
      <c r="C442" s="5"/>
      <c r="D442" s="5"/>
      <c r="E442" s="5"/>
      <c r="F442" s="5"/>
      <c r="G442" s="5"/>
      <c r="H442" s="5"/>
      <c r="I442" s="5"/>
      <c r="J442" s="5"/>
      <c r="K442" s="737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2.75" customHeight="1" x14ac:dyDescent="0.2">
      <c r="A443" s="5"/>
      <c r="B443" s="408"/>
      <c r="C443" s="5"/>
      <c r="D443" s="5"/>
      <c r="E443" s="5"/>
      <c r="F443" s="5"/>
      <c r="G443" s="5"/>
      <c r="H443" s="5"/>
      <c r="I443" s="5"/>
      <c r="J443" s="5"/>
      <c r="K443" s="737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2.75" customHeight="1" x14ac:dyDescent="0.2">
      <c r="A444" s="5"/>
      <c r="B444" s="408"/>
      <c r="C444" s="5"/>
      <c r="D444" s="5"/>
      <c r="E444" s="5"/>
      <c r="F444" s="5"/>
      <c r="G444" s="5"/>
      <c r="H444" s="5"/>
      <c r="I444" s="5"/>
      <c r="J444" s="5"/>
      <c r="K444" s="737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2.75" customHeight="1" x14ac:dyDescent="0.2">
      <c r="A445" s="5"/>
      <c r="B445" s="408"/>
      <c r="C445" s="5"/>
      <c r="D445" s="5"/>
      <c r="E445" s="5"/>
      <c r="F445" s="5"/>
      <c r="G445" s="5"/>
      <c r="H445" s="5"/>
      <c r="I445" s="5"/>
      <c r="J445" s="5"/>
      <c r="K445" s="737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2.75" customHeight="1" x14ac:dyDescent="0.2">
      <c r="A446" s="5"/>
      <c r="B446" s="408"/>
      <c r="C446" s="5"/>
      <c r="D446" s="5"/>
      <c r="E446" s="5"/>
      <c r="F446" s="5"/>
      <c r="G446" s="5"/>
      <c r="H446" s="5"/>
      <c r="I446" s="5"/>
      <c r="J446" s="5"/>
      <c r="K446" s="737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2.75" customHeight="1" x14ac:dyDescent="0.2">
      <c r="A447" s="5"/>
      <c r="B447" s="408"/>
      <c r="C447" s="5"/>
      <c r="D447" s="5"/>
      <c r="E447" s="5"/>
      <c r="F447" s="5"/>
      <c r="G447" s="5"/>
      <c r="H447" s="5"/>
      <c r="I447" s="5"/>
      <c r="J447" s="5"/>
      <c r="K447" s="737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2.75" customHeight="1" x14ac:dyDescent="0.2">
      <c r="A448" s="5"/>
      <c r="B448" s="408"/>
      <c r="C448" s="5"/>
      <c r="D448" s="5"/>
      <c r="E448" s="5"/>
      <c r="F448" s="5"/>
      <c r="G448" s="5"/>
      <c r="H448" s="5"/>
      <c r="I448" s="5"/>
      <c r="J448" s="5"/>
      <c r="K448" s="737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2.75" customHeight="1" x14ac:dyDescent="0.2">
      <c r="A449" s="5"/>
      <c r="B449" s="408"/>
      <c r="C449" s="5"/>
      <c r="D449" s="5"/>
      <c r="E449" s="5"/>
      <c r="F449" s="5"/>
      <c r="G449" s="5"/>
      <c r="H449" s="5"/>
      <c r="I449" s="5"/>
      <c r="J449" s="5"/>
      <c r="K449" s="737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2.75" customHeight="1" x14ac:dyDescent="0.2">
      <c r="A450" s="5"/>
      <c r="B450" s="408"/>
      <c r="C450" s="5"/>
      <c r="D450" s="5"/>
      <c r="E450" s="5"/>
      <c r="F450" s="5"/>
      <c r="G450" s="5"/>
      <c r="H450" s="5"/>
      <c r="I450" s="5"/>
      <c r="J450" s="5"/>
      <c r="K450" s="737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2.75" customHeight="1" x14ac:dyDescent="0.2">
      <c r="A451" s="5"/>
      <c r="B451" s="408"/>
      <c r="C451" s="5"/>
      <c r="D451" s="5"/>
      <c r="E451" s="5"/>
      <c r="F451" s="5"/>
      <c r="G451" s="5"/>
      <c r="H451" s="5"/>
      <c r="I451" s="5"/>
      <c r="J451" s="5"/>
      <c r="K451" s="737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2.75" customHeight="1" x14ac:dyDescent="0.2">
      <c r="A452" s="5"/>
      <c r="B452" s="408"/>
      <c r="C452" s="5"/>
      <c r="D452" s="5"/>
      <c r="E452" s="5"/>
      <c r="F452" s="5"/>
      <c r="G452" s="5"/>
      <c r="H452" s="5"/>
      <c r="I452" s="5"/>
      <c r="J452" s="5"/>
      <c r="K452" s="737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2.75" customHeight="1" x14ac:dyDescent="0.2">
      <c r="A453" s="5"/>
      <c r="B453" s="408"/>
      <c r="C453" s="5"/>
      <c r="D453" s="5"/>
      <c r="E453" s="5"/>
      <c r="F453" s="5"/>
      <c r="G453" s="5"/>
      <c r="H453" s="5"/>
      <c r="I453" s="5"/>
      <c r="J453" s="5"/>
      <c r="K453" s="737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2.75" customHeight="1" x14ac:dyDescent="0.2">
      <c r="A454" s="5"/>
      <c r="B454" s="408"/>
      <c r="C454" s="5"/>
      <c r="D454" s="5"/>
      <c r="E454" s="5"/>
      <c r="F454" s="5"/>
      <c r="G454" s="5"/>
      <c r="H454" s="5"/>
      <c r="I454" s="5"/>
      <c r="J454" s="5"/>
      <c r="K454" s="737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2.75" customHeight="1" x14ac:dyDescent="0.2">
      <c r="A455" s="5"/>
      <c r="B455" s="408"/>
      <c r="C455" s="5"/>
      <c r="D455" s="5"/>
      <c r="E455" s="5"/>
      <c r="F455" s="5"/>
      <c r="G455" s="5"/>
      <c r="H455" s="5"/>
      <c r="I455" s="5"/>
      <c r="J455" s="5"/>
      <c r="K455" s="737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2.75" customHeight="1" x14ac:dyDescent="0.2">
      <c r="A456" s="5"/>
      <c r="B456" s="408"/>
      <c r="C456" s="5"/>
      <c r="D456" s="5"/>
      <c r="E456" s="5"/>
      <c r="F456" s="5"/>
      <c r="G456" s="5"/>
      <c r="H456" s="5"/>
      <c r="I456" s="5"/>
      <c r="J456" s="5"/>
      <c r="K456" s="737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2.75" customHeight="1" x14ac:dyDescent="0.2">
      <c r="A457" s="5"/>
      <c r="B457" s="408"/>
      <c r="C457" s="5"/>
      <c r="D457" s="5"/>
      <c r="E457" s="5"/>
      <c r="F457" s="5"/>
      <c r="G457" s="5"/>
      <c r="H457" s="5"/>
      <c r="I457" s="5"/>
      <c r="J457" s="5"/>
      <c r="K457" s="737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2.75" customHeight="1" x14ac:dyDescent="0.2">
      <c r="A458" s="5"/>
      <c r="B458" s="408"/>
      <c r="C458" s="5"/>
      <c r="D458" s="5"/>
      <c r="E458" s="5"/>
      <c r="F458" s="5"/>
      <c r="G458" s="5"/>
      <c r="H458" s="5"/>
      <c r="I458" s="5"/>
      <c r="J458" s="5"/>
      <c r="K458" s="737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2.75" customHeight="1" x14ac:dyDescent="0.2">
      <c r="A459" s="5"/>
      <c r="B459" s="408"/>
      <c r="C459" s="5"/>
      <c r="D459" s="5"/>
      <c r="E459" s="5"/>
      <c r="F459" s="5"/>
      <c r="G459" s="5"/>
      <c r="H459" s="5"/>
      <c r="I459" s="5"/>
      <c r="J459" s="5"/>
      <c r="K459" s="737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2.75" customHeight="1" x14ac:dyDescent="0.2">
      <c r="A460" s="5"/>
      <c r="B460" s="408"/>
      <c r="C460" s="5"/>
      <c r="D460" s="5"/>
      <c r="E460" s="5"/>
      <c r="F460" s="5"/>
      <c r="G460" s="5"/>
      <c r="H460" s="5"/>
      <c r="I460" s="5"/>
      <c r="J460" s="5"/>
      <c r="K460" s="737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2.75" customHeight="1" x14ac:dyDescent="0.2">
      <c r="A461" s="5"/>
      <c r="B461" s="408"/>
      <c r="C461" s="5"/>
      <c r="D461" s="5"/>
      <c r="E461" s="5"/>
      <c r="F461" s="5"/>
      <c r="G461" s="5"/>
      <c r="H461" s="5"/>
      <c r="I461" s="5"/>
      <c r="J461" s="5"/>
      <c r="K461" s="737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2.75" customHeight="1" x14ac:dyDescent="0.2">
      <c r="A462" s="5"/>
      <c r="B462" s="408"/>
      <c r="C462" s="5"/>
      <c r="D462" s="5"/>
      <c r="E462" s="5"/>
      <c r="F462" s="5"/>
      <c r="G462" s="5"/>
      <c r="H462" s="5"/>
      <c r="I462" s="5"/>
      <c r="J462" s="5"/>
      <c r="K462" s="737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2.75" customHeight="1" x14ac:dyDescent="0.2">
      <c r="A463" s="5"/>
      <c r="B463" s="408"/>
      <c r="C463" s="5"/>
      <c r="D463" s="5"/>
      <c r="E463" s="5"/>
      <c r="F463" s="5"/>
      <c r="G463" s="5"/>
      <c r="H463" s="5"/>
      <c r="I463" s="5"/>
      <c r="J463" s="5"/>
      <c r="K463" s="737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2.75" customHeight="1" x14ac:dyDescent="0.2">
      <c r="A464" s="5"/>
      <c r="B464" s="408"/>
      <c r="C464" s="5"/>
      <c r="D464" s="5"/>
      <c r="E464" s="5"/>
      <c r="F464" s="5"/>
      <c r="G464" s="5"/>
      <c r="H464" s="5"/>
      <c r="I464" s="5"/>
      <c r="J464" s="5"/>
      <c r="K464" s="737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2.75" customHeight="1" x14ac:dyDescent="0.2">
      <c r="A465" s="5"/>
      <c r="B465" s="408"/>
      <c r="C465" s="5"/>
      <c r="D465" s="5"/>
      <c r="E465" s="5"/>
      <c r="F465" s="5"/>
      <c r="G465" s="5"/>
      <c r="H465" s="5"/>
      <c r="I465" s="5"/>
      <c r="J465" s="5"/>
      <c r="K465" s="737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2.75" customHeight="1" x14ac:dyDescent="0.2">
      <c r="A466" s="5"/>
      <c r="B466" s="408"/>
      <c r="C466" s="5"/>
      <c r="D466" s="5"/>
      <c r="E466" s="5"/>
      <c r="F466" s="5"/>
      <c r="G466" s="5"/>
      <c r="H466" s="5"/>
      <c r="I466" s="5"/>
      <c r="J466" s="5"/>
      <c r="K466" s="737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2.75" customHeight="1" x14ac:dyDescent="0.2">
      <c r="A467" s="5"/>
      <c r="B467" s="408"/>
      <c r="C467" s="5"/>
      <c r="D467" s="5"/>
      <c r="E467" s="5"/>
      <c r="F467" s="5"/>
      <c r="G467" s="5"/>
      <c r="H467" s="5"/>
      <c r="I467" s="5"/>
      <c r="J467" s="5"/>
      <c r="K467" s="737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2.75" customHeight="1" x14ac:dyDescent="0.2">
      <c r="A468" s="5"/>
      <c r="B468" s="408"/>
      <c r="C468" s="5"/>
      <c r="D468" s="5"/>
      <c r="E468" s="5"/>
      <c r="F468" s="5"/>
      <c r="G468" s="5"/>
      <c r="H468" s="5"/>
      <c r="I468" s="5"/>
      <c r="J468" s="5"/>
      <c r="K468" s="737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2.75" customHeight="1" x14ac:dyDescent="0.2">
      <c r="A469" s="5"/>
      <c r="B469" s="408"/>
      <c r="C469" s="5"/>
      <c r="D469" s="5"/>
      <c r="E469" s="5"/>
      <c r="F469" s="5"/>
      <c r="G469" s="5"/>
      <c r="H469" s="5"/>
      <c r="I469" s="5"/>
      <c r="J469" s="5"/>
      <c r="K469" s="737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2.75" customHeight="1" x14ac:dyDescent="0.2">
      <c r="A470" s="5"/>
      <c r="B470" s="408"/>
      <c r="C470" s="5"/>
      <c r="D470" s="5"/>
      <c r="E470" s="5"/>
      <c r="F470" s="5"/>
      <c r="G470" s="5"/>
      <c r="H470" s="5"/>
      <c r="I470" s="5"/>
      <c r="J470" s="5"/>
      <c r="K470" s="737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2.75" customHeight="1" x14ac:dyDescent="0.2">
      <c r="A471" s="5"/>
      <c r="B471" s="408"/>
      <c r="C471" s="5"/>
      <c r="D471" s="5"/>
      <c r="E471" s="5"/>
      <c r="F471" s="5"/>
      <c r="G471" s="5"/>
      <c r="H471" s="5"/>
      <c r="I471" s="5"/>
      <c r="J471" s="5"/>
      <c r="K471" s="737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2.75" customHeight="1" x14ac:dyDescent="0.2">
      <c r="A472" s="5"/>
      <c r="B472" s="408"/>
      <c r="C472" s="5"/>
      <c r="D472" s="5"/>
      <c r="E472" s="5"/>
      <c r="F472" s="5"/>
      <c r="G472" s="5"/>
      <c r="H472" s="5"/>
      <c r="I472" s="5"/>
      <c r="J472" s="5"/>
      <c r="K472" s="737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2.75" customHeight="1" x14ac:dyDescent="0.2">
      <c r="A473" s="5"/>
      <c r="B473" s="408"/>
      <c r="C473" s="5"/>
      <c r="D473" s="5"/>
      <c r="E473" s="5"/>
      <c r="F473" s="5"/>
      <c r="G473" s="5"/>
      <c r="H473" s="5"/>
      <c r="I473" s="5"/>
      <c r="J473" s="5"/>
      <c r="K473" s="737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2.75" customHeight="1" x14ac:dyDescent="0.2">
      <c r="A474" s="5"/>
      <c r="B474" s="408"/>
      <c r="C474" s="5"/>
      <c r="D474" s="5"/>
      <c r="E474" s="5"/>
      <c r="F474" s="5"/>
      <c r="G474" s="5"/>
      <c r="H474" s="5"/>
      <c r="I474" s="5"/>
      <c r="J474" s="5"/>
      <c r="K474" s="737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2.75" customHeight="1" x14ac:dyDescent="0.2">
      <c r="A475" s="5"/>
      <c r="B475" s="408"/>
      <c r="C475" s="5"/>
      <c r="D475" s="5"/>
      <c r="E475" s="5"/>
      <c r="F475" s="5"/>
      <c r="G475" s="5"/>
      <c r="H475" s="5"/>
      <c r="I475" s="5"/>
      <c r="J475" s="5"/>
      <c r="K475" s="737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2.75" customHeight="1" x14ac:dyDescent="0.2">
      <c r="A476" s="5"/>
      <c r="B476" s="408"/>
      <c r="C476" s="5"/>
      <c r="D476" s="5"/>
      <c r="E476" s="5"/>
      <c r="F476" s="5"/>
      <c r="G476" s="5"/>
      <c r="H476" s="5"/>
      <c r="I476" s="5"/>
      <c r="J476" s="5"/>
      <c r="K476" s="737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2.75" customHeight="1" x14ac:dyDescent="0.2">
      <c r="A477" s="5"/>
      <c r="B477" s="408"/>
      <c r="C477" s="5"/>
      <c r="D477" s="5"/>
      <c r="E477" s="5"/>
      <c r="F477" s="5"/>
      <c r="G477" s="5"/>
      <c r="H477" s="5"/>
      <c r="I477" s="5"/>
      <c r="J477" s="5"/>
      <c r="K477" s="737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2.75" customHeight="1" x14ac:dyDescent="0.2">
      <c r="A478" s="5"/>
      <c r="B478" s="408"/>
      <c r="C478" s="5"/>
      <c r="D478" s="5"/>
      <c r="E478" s="5"/>
      <c r="F478" s="5"/>
      <c r="G478" s="5"/>
      <c r="H478" s="5"/>
      <c r="I478" s="5"/>
      <c r="J478" s="5"/>
      <c r="K478" s="737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2.75" customHeight="1" x14ac:dyDescent="0.2">
      <c r="A479" s="5"/>
      <c r="B479" s="408"/>
      <c r="C479" s="5"/>
      <c r="D479" s="5"/>
      <c r="E479" s="5"/>
      <c r="F479" s="5"/>
      <c r="G479" s="5"/>
      <c r="H479" s="5"/>
      <c r="I479" s="5"/>
      <c r="J479" s="5"/>
      <c r="K479" s="737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2.75" customHeight="1" x14ac:dyDescent="0.2">
      <c r="A480" s="5"/>
      <c r="B480" s="408"/>
      <c r="C480" s="5"/>
      <c r="D480" s="5"/>
      <c r="E480" s="5"/>
      <c r="F480" s="5"/>
      <c r="G480" s="5"/>
      <c r="H480" s="5"/>
      <c r="I480" s="5"/>
      <c r="J480" s="5"/>
      <c r="K480" s="737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2.75" customHeight="1" x14ac:dyDescent="0.2">
      <c r="A481" s="5"/>
      <c r="B481" s="408"/>
      <c r="C481" s="5"/>
      <c r="D481" s="5"/>
      <c r="E481" s="5"/>
      <c r="F481" s="5"/>
      <c r="G481" s="5"/>
      <c r="H481" s="5"/>
      <c r="I481" s="5"/>
      <c r="J481" s="5"/>
      <c r="K481" s="737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2.75" customHeight="1" x14ac:dyDescent="0.2">
      <c r="A482" s="5"/>
      <c r="B482" s="408"/>
      <c r="C482" s="5"/>
      <c r="D482" s="5"/>
      <c r="E482" s="5"/>
      <c r="F482" s="5"/>
      <c r="G482" s="5"/>
      <c r="H482" s="5"/>
      <c r="I482" s="5"/>
      <c r="J482" s="5"/>
      <c r="K482" s="737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2.75" customHeight="1" x14ac:dyDescent="0.2">
      <c r="A483" s="5"/>
      <c r="B483" s="408"/>
      <c r="C483" s="5"/>
      <c r="D483" s="5"/>
      <c r="E483" s="5"/>
      <c r="F483" s="5"/>
      <c r="G483" s="5"/>
      <c r="H483" s="5"/>
      <c r="I483" s="5"/>
      <c r="J483" s="5"/>
      <c r="K483" s="737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2.75" customHeight="1" x14ac:dyDescent="0.2">
      <c r="A484" s="5"/>
      <c r="B484" s="408"/>
      <c r="C484" s="5"/>
      <c r="D484" s="5"/>
      <c r="E484" s="5"/>
      <c r="F484" s="5"/>
      <c r="G484" s="5"/>
      <c r="H484" s="5"/>
      <c r="I484" s="5"/>
      <c r="J484" s="5"/>
      <c r="K484" s="737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2.75" customHeight="1" x14ac:dyDescent="0.2">
      <c r="A485" s="5"/>
      <c r="B485" s="408"/>
      <c r="C485" s="5"/>
      <c r="D485" s="5"/>
      <c r="E485" s="5"/>
      <c r="F485" s="5"/>
      <c r="G485" s="5"/>
      <c r="H485" s="5"/>
      <c r="I485" s="5"/>
      <c r="J485" s="5"/>
      <c r="K485" s="737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2.75" customHeight="1" x14ac:dyDescent="0.2">
      <c r="A486" s="5"/>
      <c r="B486" s="408"/>
      <c r="C486" s="5"/>
      <c r="D486" s="5"/>
      <c r="E486" s="5"/>
      <c r="F486" s="5"/>
      <c r="G486" s="5"/>
      <c r="H486" s="5"/>
      <c r="I486" s="5"/>
      <c r="J486" s="5"/>
      <c r="K486" s="737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2.75" customHeight="1" x14ac:dyDescent="0.2">
      <c r="A487" s="5"/>
      <c r="B487" s="408"/>
      <c r="C487" s="5"/>
      <c r="D487" s="5"/>
      <c r="E487" s="5"/>
      <c r="F487" s="5"/>
      <c r="G487" s="5"/>
      <c r="H487" s="5"/>
      <c r="I487" s="5"/>
      <c r="J487" s="5"/>
      <c r="K487" s="737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2.75" customHeight="1" x14ac:dyDescent="0.2">
      <c r="A488" s="5"/>
      <c r="B488" s="408"/>
      <c r="C488" s="5"/>
      <c r="D488" s="5"/>
      <c r="E488" s="5"/>
      <c r="F488" s="5"/>
      <c r="G488" s="5"/>
      <c r="H488" s="5"/>
      <c r="I488" s="5"/>
      <c r="J488" s="5"/>
      <c r="K488" s="737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2.75" customHeight="1" x14ac:dyDescent="0.2">
      <c r="A489" s="5"/>
      <c r="B489" s="408"/>
      <c r="C489" s="5"/>
      <c r="D489" s="5"/>
      <c r="E489" s="5"/>
      <c r="F489" s="5"/>
      <c r="G489" s="5"/>
      <c r="H489" s="5"/>
      <c r="I489" s="5"/>
      <c r="J489" s="5"/>
      <c r="K489" s="737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2.75" customHeight="1" x14ac:dyDescent="0.2">
      <c r="A490" s="5"/>
      <c r="B490" s="408"/>
      <c r="C490" s="5"/>
      <c r="D490" s="5"/>
      <c r="E490" s="5"/>
      <c r="F490" s="5"/>
      <c r="G490" s="5"/>
      <c r="H490" s="5"/>
      <c r="I490" s="5"/>
      <c r="J490" s="5"/>
      <c r="K490" s="737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2.75" customHeight="1" x14ac:dyDescent="0.2">
      <c r="A491" s="5"/>
      <c r="B491" s="408"/>
      <c r="C491" s="5"/>
      <c r="D491" s="5"/>
      <c r="E491" s="5"/>
      <c r="F491" s="5"/>
      <c r="G491" s="5"/>
      <c r="H491" s="5"/>
      <c r="I491" s="5"/>
      <c r="J491" s="5"/>
      <c r="K491" s="737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2.75" customHeight="1" x14ac:dyDescent="0.2">
      <c r="A492" s="5"/>
      <c r="B492" s="408"/>
      <c r="C492" s="5"/>
      <c r="D492" s="5"/>
      <c r="E492" s="5"/>
      <c r="F492" s="5"/>
      <c r="G492" s="5"/>
      <c r="H492" s="5"/>
      <c r="I492" s="5"/>
      <c r="J492" s="5"/>
      <c r="K492" s="737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2.75" customHeight="1" x14ac:dyDescent="0.2">
      <c r="A493" s="5"/>
      <c r="B493" s="408"/>
      <c r="C493" s="5"/>
      <c r="D493" s="5"/>
      <c r="E493" s="5"/>
      <c r="F493" s="5"/>
      <c r="G493" s="5"/>
      <c r="H493" s="5"/>
      <c r="I493" s="5"/>
      <c r="J493" s="5"/>
      <c r="K493" s="737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2.75" customHeight="1" x14ac:dyDescent="0.2">
      <c r="A494" s="5"/>
      <c r="B494" s="408"/>
      <c r="C494" s="5"/>
      <c r="D494" s="5"/>
      <c r="E494" s="5"/>
      <c r="F494" s="5"/>
      <c r="G494" s="5"/>
      <c r="H494" s="5"/>
      <c r="I494" s="5"/>
      <c r="J494" s="5"/>
      <c r="K494" s="737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2.75" customHeight="1" x14ac:dyDescent="0.2">
      <c r="A495" s="5"/>
      <c r="B495" s="408"/>
      <c r="C495" s="5"/>
      <c r="D495" s="5"/>
      <c r="E495" s="5"/>
      <c r="F495" s="5"/>
      <c r="G495" s="5"/>
      <c r="H495" s="5"/>
      <c r="I495" s="5"/>
      <c r="J495" s="5"/>
      <c r="K495" s="737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2.75" customHeight="1" x14ac:dyDescent="0.2">
      <c r="A496" s="5"/>
      <c r="B496" s="408"/>
      <c r="C496" s="5"/>
      <c r="D496" s="5"/>
      <c r="E496" s="5"/>
      <c r="F496" s="5"/>
      <c r="G496" s="5"/>
      <c r="H496" s="5"/>
      <c r="I496" s="5"/>
      <c r="J496" s="5"/>
      <c r="K496" s="737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2.75" customHeight="1" x14ac:dyDescent="0.2">
      <c r="A497" s="5"/>
      <c r="B497" s="408"/>
      <c r="C497" s="5"/>
      <c r="D497" s="5"/>
      <c r="E497" s="5"/>
      <c r="F497" s="5"/>
      <c r="G497" s="5"/>
      <c r="H497" s="5"/>
      <c r="I497" s="5"/>
      <c r="J497" s="5"/>
      <c r="K497" s="737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2.75" customHeight="1" x14ac:dyDescent="0.2">
      <c r="A498" s="5"/>
      <c r="B498" s="408"/>
      <c r="C498" s="5"/>
      <c r="D498" s="5"/>
      <c r="E498" s="5"/>
      <c r="F498" s="5"/>
      <c r="G498" s="5"/>
      <c r="H498" s="5"/>
      <c r="I498" s="5"/>
      <c r="J498" s="5"/>
      <c r="K498" s="737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2.75" customHeight="1" x14ac:dyDescent="0.2">
      <c r="A499" s="5"/>
      <c r="B499" s="408"/>
      <c r="C499" s="5"/>
      <c r="D499" s="5"/>
      <c r="E499" s="5"/>
      <c r="F499" s="5"/>
      <c r="G499" s="5"/>
      <c r="H499" s="5"/>
      <c r="I499" s="5"/>
      <c r="J499" s="5"/>
      <c r="K499" s="737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2.75" customHeight="1" x14ac:dyDescent="0.2">
      <c r="A500" s="5"/>
      <c r="B500" s="408"/>
      <c r="C500" s="5"/>
      <c r="D500" s="5"/>
      <c r="E500" s="5"/>
      <c r="F500" s="5"/>
      <c r="G500" s="5"/>
      <c r="H500" s="5"/>
      <c r="I500" s="5"/>
      <c r="J500" s="5"/>
      <c r="K500" s="737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2.75" customHeight="1" x14ac:dyDescent="0.2">
      <c r="A501" s="5"/>
      <c r="B501" s="408"/>
      <c r="C501" s="5"/>
      <c r="D501" s="5"/>
      <c r="E501" s="5"/>
      <c r="F501" s="5"/>
      <c r="G501" s="5"/>
      <c r="H501" s="5"/>
      <c r="I501" s="5"/>
      <c r="J501" s="5"/>
      <c r="K501" s="737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2.75" customHeight="1" x14ac:dyDescent="0.2">
      <c r="A502" s="5"/>
      <c r="B502" s="408"/>
      <c r="C502" s="5"/>
      <c r="D502" s="5"/>
      <c r="E502" s="5"/>
      <c r="F502" s="5"/>
      <c r="G502" s="5"/>
      <c r="H502" s="5"/>
      <c r="I502" s="5"/>
      <c r="J502" s="5"/>
      <c r="K502" s="737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2.75" customHeight="1" x14ac:dyDescent="0.2">
      <c r="A503" s="5"/>
      <c r="B503" s="408"/>
      <c r="C503" s="5"/>
      <c r="D503" s="5"/>
      <c r="E503" s="5"/>
      <c r="F503" s="5"/>
      <c r="G503" s="5"/>
      <c r="H503" s="5"/>
      <c r="I503" s="5"/>
      <c r="J503" s="5"/>
      <c r="K503" s="737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2.75" customHeight="1" x14ac:dyDescent="0.2">
      <c r="A504" s="5"/>
      <c r="B504" s="408"/>
      <c r="C504" s="5"/>
      <c r="D504" s="5"/>
      <c r="E504" s="5"/>
      <c r="F504" s="5"/>
      <c r="G504" s="5"/>
      <c r="H504" s="5"/>
      <c r="I504" s="5"/>
      <c r="J504" s="5"/>
      <c r="K504" s="737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2.75" customHeight="1" x14ac:dyDescent="0.2">
      <c r="A505" s="5"/>
      <c r="B505" s="408"/>
      <c r="C505" s="5"/>
      <c r="D505" s="5"/>
      <c r="E505" s="5"/>
      <c r="F505" s="5"/>
      <c r="G505" s="5"/>
      <c r="H505" s="5"/>
      <c r="I505" s="5"/>
      <c r="J505" s="5"/>
      <c r="K505" s="737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2.75" customHeight="1" x14ac:dyDescent="0.2">
      <c r="A506" s="5"/>
      <c r="B506" s="408"/>
      <c r="C506" s="5"/>
      <c r="D506" s="5"/>
      <c r="E506" s="5"/>
      <c r="F506" s="5"/>
      <c r="G506" s="5"/>
      <c r="H506" s="5"/>
      <c r="I506" s="5"/>
      <c r="J506" s="5"/>
      <c r="K506" s="737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2.75" customHeight="1" x14ac:dyDescent="0.2">
      <c r="A507" s="5"/>
      <c r="B507" s="408"/>
      <c r="C507" s="5"/>
      <c r="D507" s="5"/>
      <c r="E507" s="5"/>
      <c r="F507" s="5"/>
      <c r="G507" s="5"/>
      <c r="H507" s="5"/>
      <c r="I507" s="5"/>
      <c r="J507" s="5"/>
      <c r="K507" s="737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2.75" customHeight="1" x14ac:dyDescent="0.2">
      <c r="A508" s="5"/>
      <c r="B508" s="408"/>
      <c r="C508" s="5"/>
      <c r="D508" s="5"/>
      <c r="E508" s="5"/>
      <c r="F508" s="5"/>
      <c r="G508" s="5"/>
      <c r="H508" s="5"/>
      <c r="I508" s="5"/>
      <c r="J508" s="5"/>
      <c r="K508" s="737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2.75" customHeight="1" x14ac:dyDescent="0.2">
      <c r="A509" s="5"/>
      <c r="B509" s="408"/>
      <c r="C509" s="5"/>
      <c r="D509" s="5"/>
      <c r="E509" s="5"/>
      <c r="F509" s="5"/>
      <c r="G509" s="5"/>
      <c r="H509" s="5"/>
      <c r="I509" s="5"/>
      <c r="J509" s="5"/>
      <c r="K509" s="737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2.75" customHeight="1" x14ac:dyDescent="0.2">
      <c r="A510" s="5"/>
      <c r="B510" s="408"/>
      <c r="C510" s="5"/>
      <c r="D510" s="5"/>
      <c r="E510" s="5"/>
      <c r="F510" s="5"/>
      <c r="G510" s="5"/>
      <c r="H510" s="5"/>
      <c r="I510" s="5"/>
      <c r="J510" s="5"/>
      <c r="K510" s="737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2.75" customHeight="1" x14ac:dyDescent="0.2">
      <c r="A511" s="5"/>
      <c r="B511" s="408"/>
      <c r="C511" s="5"/>
      <c r="D511" s="5"/>
      <c r="E511" s="5"/>
      <c r="F511" s="5"/>
      <c r="G511" s="5"/>
      <c r="H511" s="5"/>
      <c r="I511" s="5"/>
      <c r="J511" s="5"/>
      <c r="K511" s="737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2.75" customHeight="1" x14ac:dyDescent="0.2">
      <c r="A512" s="5"/>
      <c r="B512" s="408"/>
      <c r="C512" s="5"/>
      <c r="D512" s="5"/>
      <c r="E512" s="5"/>
      <c r="F512" s="5"/>
      <c r="G512" s="5"/>
      <c r="H512" s="5"/>
      <c r="I512" s="5"/>
      <c r="J512" s="5"/>
      <c r="K512" s="737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2.75" customHeight="1" x14ac:dyDescent="0.2">
      <c r="A513" s="5"/>
      <c r="B513" s="408"/>
      <c r="C513" s="5"/>
      <c r="D513" s="5"/>
      <c r="E513" s="5"/>
      <c r="F513" s="5"/>
      <c r="G513" s="5"/>
      <c r="H513" s="5"/>
      <c r="I513" s="5"/>
      <c r="J513" s="5"/>
      <c r="K513" s="737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2.75" customHeight="1" x14ac:dyDescent="0.2">
      <c r="A514" s="5"/>
      <c r="B514" s="408"/>
      <c r="C514" s="5"/>
      <c r="D514" s="5"/>
      <c r="E514" s="5"/>
      <c r="F514" s="5"/>
      <c r="G514" s="5"/>
      <c r="H514" s="5"/>
      <c r="I514" s="5"/>
      <c r="J514" s="5"/>
      <c r="K514" s="737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2.75" customHeight="1" x14ac:dyDescent="0.2">
      <c r="A515" s="5"/>
      <c r="B515" s="408"/>
      <c r="C515" s="5"/>
      <c r="D515" s="5"/>
      <c r="E515" s="5"/>
      <c r="F515" s="5"/>
      <c r="G515" s="5"/>
      <c r="H515" s="5"/>
      <c r="I515" s="5"/>
      <c r="J515" s="5"/>
      <c r="K515" s="737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2.75" customHeight="1" x14ac:dyDescent="0.2">
      <c r="A516" s="5"/>
      <c r="B516" s="408"/>
      <c r="C516" s="5"/>
      <c r="D516" s="5"/>
      <c r="E516" s="5"/>
      <c r="F516" s="5"/>
      <c r="G516" s="5"/>
      <c r="H516" s="5"/>
      <c r="I516" s="5"/>
      <c r="J516" s="5"/>
      <c r="K516" s="737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2.75" customHeight="1" x14ac:dyDescent="0.2">
      <c r="A517" s="5"/>
      <c r="B517" s="408"/>
      <c r="C517" s="5"/>
      <c r="D517" s="5"/>
      <c r="E517" s="5"/>
      <c r="F517" s="5"/>
      <c r="G517" s="5"/>
      <c r="H517" s="5"/>
      <c r="I517" s="5"/>
      <c r="J517" s="5"/>
      <c r="K517" s="737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2.75" customHeight="1" x14ac:dyDescent="0.2">
      <c r="A518" s="5"/>
      <c r="B518" s="408"/>
      <c r="C518" s="5"/>
      <c r="D518" s="5"/>
      <c r="E518" s="5"/>
      <c r="F518" s="5"/>
      <c r="G518" s="5"/>
      <c r="H518" s="5"/>
      <c r="I518" s="5"/>
      <c r="J518" s="5"/>
      <c r="K518" s="737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2.75" customHeight="1" x14ac:dyDescent="0.2">
      <c r="A519" s="5"/>
      <c r="B519" s="408"/>
      <c r="C519" s="5"/>
      <c r="D519" s="5"/>
      <c r="E519" s="5"/>
      <c r="F519" s="5"/>
      <c r="G519" s="5"/>
      <c r="H519" s="5"/>
      <c r="I519" s="5"/>
      <c r="J519" s="5"/>
      <c r="K519" s="737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2.75" customHeight="1" x14ac:dyDescent="0.2">
      <c r="A520" s="5"/>
      <c r="B520" s="408"/>
      <c r="C520" s="5"/>
      <c r="D520" s="5"/>
      <c r="E520" s="5"/>
      <c r="F520" s="5"/>
      <c r="G520" s="5"/>
      <c r="H520" s="5"/>
      <c r="I520" s="5"/>
      <c r="J520" s="5"/>
      <c r="K520" s="737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2.75" customHeight="1" x14ac:dyDescent="0.2">
      <c r="A521" s="5"/>
      <c r="B521" s="408"/>
      <c r="C521" s="5"/>
      <c r="D521" s="5"/>
      <c r="E521" s="5"/>
      <c r="F521" s="5"/>
      <c r="G521" s="5"/>
      <c r="H521" s="5"/>
      <c r="I521" s="5"/>
      <c r="J521" s="5"/>
      <c r="K521" s="737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2.75" customHeight="1" x14ac:dyDescent="0.2">
      <c r="A522" s="5"/>
      <c r="B522" s="408"/>
      <c r="C522" s="5"/>
      <c r="D522" s="5"/>
      <c r="E522" s="5"/>
      <c r="F522" s="5"/>
      <c r="G522" s="5"/>
      <c r="H522" s="5"/>
      <c r="I522" s="5"/>
      <c r="J522" s="5"/>
      <c r="K522" s="737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2.75" customHeight="1" x14ac:dyDescent="0.2">
      <c r="A523" s="5"/>
      <c r="B523" s="408"/>
      <c r="C523" s="5"/>
      <c r="D523" s="5"/>
      <c r="E523" s="5"/>
      <c r="F523" s="5"/>
      <c r="G523" s="5"/>
      <c r="H523" s="5"/>
      <c r="I523" s="5"/>
      <c r="J523" s="5"/>
      <c r="K523" s="737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2.75" customHeight="1" x14ac:dyDescent="0.2">
      <c r="A524" s="5"/>
      <c r="B524" s="408"/>
      <c r="C524" s="5"/>
      <c r="D524" s="5"/>
      <c r="E524" s="5"/>
      <c r="F524" s="5"/>
      <c r="G524" s="5"/>
      <c r="H524" s="5"/>
      <c r="I524" s="5"/>
      <c r="J524" s="5"/>
      <c r="K524" s="737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2.75" customHeight="1" x14ac:dyDescent="0.2">
      <c r="A525" s="5"/>
      <c r="B525" s="408"/>
      <c r="C525" s="5"/>
      <c r="D525" s="5"/>
      <c r="E525" s="5"/>
      <c r="F525" s="5"/>
      <c r="G525" s="5"/>
      <c r="H525" s="5"/>
      <c r="I525" s="5"/>
      <c r="J525" s="5"/>
      <c r="K525" s="737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2.75" customHeight="1" x14ac:dyDescent="0.2">
      <c r="A526" s="5"/>
      <c r="B526" s="408"/>
      <c r="C526" s="5"/>
      <c r="D526" s="5"/>
      <c r="E526" s="5"/>
      <c r="F526" s="5"/>
      <c r="G526" s="5"/>
      <c r="H526" s="5"/>
      <c r="I526" s="5"/>
      <c r="J526" s="5"/>
      <c r="K526" s="737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2.75" customHeight="1" x14ac:dyDescent="0.2">
      <c r="A527" s="5"/>
      <c r="B527" s="408"/>
      <c r="C527" s="5"/>
      <c r="D527" s="5"/>
      <c r="E527" s="5"/>
      <c r="F527" s="5"/>
      <c r="G527" s="5"/>
      <c r="H527" s="5"/>
      <c r="I527" s="5"/>
      <c r="J527" s="5"/>
      <c r="K527" s="737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2.75" customHeight="1" x14ac:dyDescent="0.2">
      <c r="A528" s="5"/>
      <c r="B528" s="408"/>
      <c r="C528" s="5"/>
      <c r="D528" s="5"/>
      <c r="E528" s="5"/>
      <c r="F528" s="5"/>
      <c r="G528" s="5"/>
      <c r="H528" s="5"/>
      <c r="I528" s="5"/>
      <c r="J528" s="5"/>
      <c r="K528" s="737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2.75" customHeight="1" x14ac:dyDescent="0.2">
      <c r="A529" s="5"/>
      <c r="B529" s="408"/>
      <c r="C529" s="5"/>
      <c r="D529" s="5"/>
      <c r="E529" s="5"/>
      <c r="F529" s="5"/>
      <c r="G529" s="5"/>
      <c r="H529" s="5"/>
      <c r="I529" s="5"/>
      <c r="J529" s="5"/>
      <c r="K529" s="737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2.75" customHeight="1" x14ac:dyDescent="0.2">
      <c r="A530" s="5"/>
      <c r="B530" s="408"/>
      <c r="C530" s="5"/>
      <c r="D530" s="5"/>
      <c r="E530" s="5"/>
      <c r="F530" s="5"/>
      <c r="G530" s="5"/>
      <c r="H530" s="5"/>
      <c r="I530" s="5"/>
      <c r="J530" s="5"/>
      <c r="K530" s="737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2.75" customHeight="1" x14ac:dyDescent="0.2">
      <c r="A531" s="5"/>
      <c r="B531" s="408"/>
      <c r="C531" s="5"/>
      <c r="D531" s="5"/>
      <c r="E531" s="5"/>
      <c r="F531" s="5"/>
      <c r="G531" s="5"/>
      <c r="H531" s="5"/>
      <c r="I531" s="5"/>
      <c r="J531" s="5"/>
      <c r="K531" s="737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2.75" customHeight="1" x14ac:dyDescent="0.2">
      <c r="A532" s="5"/>
      <c r="B532" s="408"/>
      <c r="C532" s="5"/>
      <c r="D532" s="5"/>
      <c r="E532" s="5"/>
      <c r="F532" s="5"/>
      <c r="G532" s="5"/>
      <c r="H532" s="5"/>
      <c r="I532" s="5"/>
      <c r="J532" s="5"/>
      <c r="K532" s="737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2.75" customHeight="1" x14ac:dyDescent="0.2">
      <c r="A533" s="5"/>
      <c r="B533" s="408"/>
      <c r="C533" s="5"/>
      <c r="D533" s="5"/>
      <c r="E533" s="5"/>
      <c r="F533" s="5"/>
      <c r="G533" s="5"/>
      <c r="H533" s="5"/>
      <c r="I533" s="5"/>
      <c r="J533" s="5"/>
      <c r="K533" s="737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2.75" customHeight="1" x14ac:dyDescent="0.2">
      <c r="A534" s="5"/>
      <c r="B534" s="408"/>
      <c r="C534" s="5"/>
      <c r="D534" s="5"/>
      <c r="E534" s="5"/>
      <c r="F534" s="5"/>
      <c r="G534" s="5"/>
      <c r="H534" s="5"/>
      <c r="I534" s="5"/>
      <c r="J534" s="5"/>
      <c r="K534" s="737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2.75" customHeight="1" x14ac:dyDescent="0.2">
      <c r="A535" s="5"/>
      <c r="B535" s="408"/>
      <c r="C535" s="5"/>
      <c r="D535" s="5"/>
      <c r="E535" s="5"/>
      <c r="F535" s="5"/>
      <c r="G535" s="5"/>
      <c r="H535" s="5"/>
      <c r="I535" s="5"/>
      <c r="J535" s="5"/>
      <c r="K535" s="737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2.75" customHeight="1" x14ac:dyDescent="0.2">
      <c r="A536" s="5"/>
      <c r="B536" s="408"/>
      <c r="C536" s="5"/>
      <c r="D536" s="5"/>
      <c r="E536" s="5"/>
      <c r="F536" s="5"/>
      <c r="G536" s="5"/>
      <c r="H536" s="5"/>
      <c r="I536" s="5"/>
      <c r="J536" s="5"/>
      <c r="K536" s="737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2.75" customHeight="1" x14ac:dyDescent="0.2">
      <c r="A537" s="5"/>
      <c r="B537" s="408"/>
      <c r="C537" s="5"/>
      <c r="D537" s="5"/>
      <c r="E537" s="5"/>
      <c r="F537" s="5"/>
      <c r="G537" s="5"/>
      <c r="H537" s="5"/>
      <c r="I537" s="5"/>
      <c r="J537" s="5"/>
      <c r="K537" s="737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2.75" customHeight="1" x14ac:dyDescent="0.2">
      <c r="A538" s="5"/>
      <c r="B538" s="408"/>
      <c r="C538" s="5"/>
      <c r="D538" s="5"/>
      <c r="E538" s="5"/>
      <c r="F538" s="5"/>
      <c r="G538" s="5"/>
      <c r="H538" s="5"/>
      <c r="I538" s="5"/>
      <c r="J538" s="5"/>
      <c r="K538" s="737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2.75" customHeight="1" x14ac:dyDescent="0.2">
      <c r="A539" s="5"/>
      <c r="B539" s="408"/>
      <c r="C539" s="5"/>
      <c r="D539" s="5"/>
      <c r="E539" s="5"/>
      <c r="F539" s="5"/>
      <c r="G539" s="5"/>
      <c r="H539" s="5"/>
      <c r="I539" s="5"/>
      <c r="J539" s="5"/>
      <c r="K539" s="737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2.75" customHeight="1" x14ac:dyDescent="0.2">
      <c r="A540" s="5"/>
      <c r="B540" s="408"/>
      <c r="C540" s="5"/>
      <c r="D540" s="5"/>
      <c r="E540" s="5"/>
      <c r="F540" s="5"/>
      <c r="G540" s="5"/>
      <c r="H540" s="5"/>
      <c r="I540" s="5"/>
      <c r="J540" s="5"/>
      <c r="K540" s="737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2.75" customHeight="1" x14ac:dyDescent="0.2">
      <c r="A541" s="5"/>
      <c r="B541" s="408"/>
      <c r="C541" s="5"/>
      <c r="D541" s="5"/>
      <c r="E541" s="5"/>
      <c r="F541" s="5"/>
      <c r="G541" s="5"/>
      <c r="H541" s="5"/>
      <c r="I541" s="5"/>
      <c r="J541" s="5"/>
      <c r="K541" s="737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2.75" customHeight="1" x14ac:dyDescent="0.2">
      <c r="A542" s="5"/>
      <c r="B542" s="408"/>
      <c r="C542" s="5"/>
      <c r="D542" s="5"/>
      <c r="E542" s="5"/>
      <c r="F542" s="5"/>
      <c r="G542" s="5"/>
      <c r="H542" s="5"/>
      <c r="I542" s="5"/>
      <c r="J542" s="5"/>
      <c r="K542" s="737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2.75" customHeight="1" x14ac:dyDescent="0.2">
      <c r="A543" s="5"/>
      <c r="B543" s="408"/>
      <c r="C543" s="5"/>
      <c r="D543" s="5"/>
      <c r="E543" s="5"/>
      <c r="F543" s="5"/>
      <c r="G543" s="5"/>
      <c r="H543" s="5"/>
      <c r="I543" s="5"/>
      <c r="J543" s="5"/>
      <c r="K543" s="737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2.75" customHeight="1" x14ac:dyDescent="0.2">
      <c r="A544" s="5"/>
      <c r="B544" s="408"/>
      <c r="C544" s="5"/>
      <c r="D544" s="5"/>
      <c r="E544" s="5"/>
      <c r="F544" s="5"/>
      <c r="G544" s="5"/>
      <c r="H544" s="5"/>
      <c r="I544" s="5"/>
      <c r="J544" s="5"/>
      <c r="K544" s="737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2.75" customHeight="1" x14ac:dyDescent="0.2">
      <c r="A545" s="5"/>
      <c r="B545" s="408"/>
      <c r="C545" s="5"/>
      <c r="D545" s="5"/>
      <c r="E545" s="5"/>
      <c r="F545" s="5"/>
      <c r="G545" s="5"/>
      <c r="H545" s="5"/>
      <c r="I545" s="5"/>
      <c r="J545" s="5"/>
      <c r="K545" s="737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2.75" customHeight="1" x14ac:dyDescent="0.2">
      <c r="A546" s="5"/>
      <c r="B546" s="408"/>
      <c r="C546" s="5"/>
      <c r="D546" s="5"/>
      <c r="E546" s="5"/>
      <c r="F546" s="5"/>
      <c r="G546" s="5"/>
      <c r="H546" s="5"/>
      <c r="I546" s="5"/>
      <c r="J546" s="5"/>
      <c r="K546" s="737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2.75" customHeight="1" x14ac:dyDescent="0.2">
      <c r="A547" s="5"/>
      <c r="B547" s="408"/>
      <c r="C547" s="5"/>
      <c r="D547" s="5"/>
      <c r="E547" s="5"/>
      <c r="F547" s="5"/>
      <c r="G547" s="5"/>
      <c r="H547" s="5"/>
      <c r="I547" s="5"/>
      <c r="J547" s="5"/>
      <c r="K547" s="737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2.75" customHeight="1" x14ac:dyDescent="0.2">
      <c r="A548" s="5"/>
      <c r="B548" s="408"/>
      <c r="C548" s="5"/>
      <c r="D548" s="5"/>
      <c r="E548" s="5"/>
      <c r="F548" s="5"/>
      <c r="G548" s="5"/>
      <c r="H548" s="5"/>
      <c r="I548" s="5"/>
      <c r="J548" s="5"/>
      <c r="K548" s="737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2.75" customHeight="1" x14ac:dyDescent="0.2">
      <c r="A549" s="5"/>
      <c r="B549" s="408"/>
      <c r="C549" s="5"/>
      <c r="D549" s="5"/>
      <c r="E549" s="5"/>
      <c r="F549" s="5"/>
      <c r="G549" s="5"/>
      <c r="H549" s="5"/>
      <c r="I549" s="5"/>
      <c r="J549" s="5"/>
      <c r="K549" s="737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2.75" customHeight="1" x14ac:dyDescent="0.2">
      <c r="A550" s="5"/>
      <c r="B550" s="408"/>
      <c r="C550" s="5"/>
      <c r="D550" s="5"/>
      <c r="E550" s="5"/>
      <c r="F550" s="5"/>
      <c r="G550" s="5"/>
      <c r="H550" s="5"/>
      <c r="I550" s="5"/>
      <c r="J550" s="5"/>
      <c r="K550" s="737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2.75" customHeight="1" x14ac:dyDescent="0.2">
      <c r="A551" s="5"/>
      <c r="B551" s="408"/>
      <c r="C551" s="5"/>
      <c r="D551" s="5"/>
      <c r="E551" s="5"/>
      <c r="F551" s="5"/>
      <c r="G551" s="5"/>
      <c r="H551" s="5"/>
      <c r="I551" s="5"/>
      <c r="J551" s="5"/>
      <c r="K551" s="737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2.75" customHeight="1" x14ac:dyDescent="0.2">
      <c r="A552" s="5"/>
      <c r="B552" s="408"/>
      <c r="C552" s="5"/>
      <c r="D552" s="5"/>
      <c r="E552" s="5"/>
      <c r="F552" s="5"/>
      <c r="G552" s="5"/>
      <c r="H552" s="5"/>
      <c r="I552" s="5"/>
      <c r="J552" s="5"/>
      <c r="K552" s="737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2.75" customHeight="1" x14ac:dyDescent="0.2">
      <c r="A553" s="5"/>
      <c r="B553" s="408"/>
      <c r="C553" s="5"/>
      <c r="D553" s="5"/>
      <c r="E553" s="5"/>
      <c r="F553" s="5"/>
      <c r="G553" s="5"/>
      <c r="H553" s="5"/>
      <c r="I553" s="5"/>
      <c r="J553" s="5"/>
      <c r="K553" s="737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2.75" customHeight="1" x14ac:dyDescent="0.2">
      <c r="A554" s="5"/>
      <c r="B554" s="408"/>
      <c r="C554" s="5"/>
      <c r="D554" s="5"/>
      <c r="E554" s="5"/>
      <c r="F554" s="5"/>
      <c r="G554" s="5"/>
      <c r="H554" s="5"/>
      <c r="I554" s="5"/>
      <c r="J554" s="5"/>
      <c r="K554" s="737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2.75" customHeight="1" x14ac:dyDescent="0.2">
      <c r="A555" s="5"/>
      <c r="B555" s="408"/>
      <c r="C555" s="5"/>
      <c r="D555" s="5"/>
      <c r="E555" s="5"/>
      <c r="F555" s="5"/>
      <c r="G555" s="5"/>
      <c r="H555" s="5"/>
      <c r="I555" s="5"/>
      <c r="J555" s="5"/>
      <c r="K555" s="737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2.75" customHeight="1" x14ac:dyDescent="0.2">
      <c r="A556" s="5"/>
      <c r="B556" s="408"/>
      <c r="C556" s="5"/>
      <c r="D556" s="5"/>
      <c r="E556" s="5"/>
      <c r="F556" s="5"/>
      <c r="G556" s="5"/>
      <c r="H556" s="5"/>
      <c r="I556" s="5"/>
      <c r="J556" s="5"/>
      <c r="K556" s="737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2.75" customHeight="1" x14ac:dyDescent="0.2">
      <c r="A557" s="5"/>
      <c r="B557" s="408"/>
      <c r="C557" s="5"/>
      <c r="D557" s="5"/>
      <c r="E557" s="5"/>
      <c r="F557" s="5"/>
      <c r="G557" s="5"/>
      <c r="H557" s="5"/>
      <c r="I557" s="5"/>
      <c r="J557" s="5"/>
      <c r="K557" s="737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2.75" customHeight="1" x14ac:dyDescent="0.2">
      <c r="A558" s="5"/>
      <c r="B558" s="408"/>
      <c r="C558" s="5"/>
      <c r="D558" s="5"/>
      <c r="E558" s="5"/>
      <c r="F558" s="5"/>
      <c r="G558" s="5"/>
      <c r="H558" s="5"/>
      <c r="I558" s="5"/>
      <c r="J558" s="5"/>
      <c r="K558" s="737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2.75" customHeight="1" x14ac:dyDescent="0.2">
      <c r="A559" s="5"/>
      <c r="B559" s="408"/>
      <c r="C559" s="5"/>
      <c r="D559" s="5"/>
      <c r="E559" s="5"/>
      <c r="F559" s="5"/>
      <c r="G559" s="5"/>
      <c r="H559" s="5"/>
      <c r="I559" s="5"/>
      <c r="J559" s="5"/>
      <c r="K559" s="737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2.75" customHeight="1" x14ac:dyDescent="0.2">
      <c r="A560" s="5"/>
      <c r="B560" s="408"/>
      <c r="C560" s="5"/>
      <c r="D560" s="5"/>
      <c r="E560" s="5"/>
      <c r="F560" s="5"/>
      <c r="G560" s="5"/>
      <c r="H560" s="5"/>
      <c r="I560" s="5"/>
      <c r="J560" s="5"/>
      <c r="K560" s="737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2.75" customHeight="1" x14ac:dyDescent="0.2">
      <c r="A561" s="5"/>
      <c r="B561" s="408"/>
      <c r="C561" s="5"/>
      <c r="D561" s="5"/>
      <c r="E561" s="5"/>
      <c r="F561" s="5"/>
      <c r="G561" s="5"/>
      <c r="H561" s="5"/>
      <c r="I561" s="5"/>
      <c r="J561" s="5"/>
      <c r="K561" s="737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2.75" customHeight="1" x14ac:dyDescent="0.2">
      <c r="A562" s="5"/>
      <c r="B562" s="408"/>
      <c r="C562" s="5"/>
      <c r="D562" s="5"/>
      <c r="E562" s="5"/>
      <c r="F562" s="5"/>
      <c r="G562" s="5"/>
      <c r="H562" s="5"/>
      <c r="I562" s="5"/>
      <c r="J562" s="5"/>
      <c r="K562" s="737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2.75" customHeight="1" x14ac:dyDescent="0.2">
      <c r="A563" s="5"/>
      <c r="B563" s="408"/>
      <c r="C563" s="5"/>
      <c r="D563" s="5"/>
      <c r="E563" s="5"/>
      <c r="F563" s="5"/>
      <c r="G563" s="5"/>
      <c r="H563" s="5"/>
      <c r="I563" s="5"/>
      <c r="J563" s="5"/>
      <c r="K563" s="737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2.75" customHeight="1" x14ac:dyDescent="0.2">
      <c r="A564" s="5"/>
      <c r="B564" s="408"/>
      <c r="C564" s="5"/>
      <c r="D564" s="5"/>
      <c r="E564" s="5"/>
      <c r="F564" s="5"/>
      <c r="G564" s="5"/>
      <c r="H564" s="5"/>
      <c r="I564" s="5"/>
      <c r="J564" s="5"/>
      <c r="K564" s="737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2.75" customHeight="1" x14ac:dyDescent="0.2">
      <c r="A565" s="5"/>
      <c r="B565" s="408"/>
      <c r="C565" s="5"/>
      <c r="D565" s="5"/>
      <c r="E565" s="5"/>
      <c r="F565" s="5"/>
      <c r="G565" s="5"/>
      <c r="H565" s="5"/>
      <c r="I565" s="5"/>
      <c r="J565" s="5"/>
      <c r="K565" s="737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2.75" customHeight="1" x14ac:dyDescent="0.2">
      <c r="A566" s="5"/>
      <c r="B566" s="408"/>
      <c r="C566" s="5"/>
      <c r="D566" s="5"/>
      <c r="E566" s="5"/>
      <c r="F566" s="5"/>
      <c r="G566" s="5"/>
      <c r="H566" s="5"/>
      <c r="I566" s="5"/>
      <c r="J566" s="5"/>
      <c r="K566" s="737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2.75" customHeight="1" x14ac:dyDescent="0.2">
      <c r="A567" s="5"/>
      <c r="B567" s="408"/>
      <c r="C567" s="5"/>
      <c r="D567" s="5"/>
      <c r="E567" s="5"/>
      <c r="F567" s="5"/>
      <c r="G567" s="5"/>
      <c r="H567" s="5"/>
      <c r="I567" s="5"/>
      <c r="J567" s="5"/>
      <c r="K567" s="737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2.75" customHeight="1" x14ac:dyDescent="0.2">
      <c r="A568" s="5"/>
      <c r="B568" s="408"/>
      <c r="C568" s="5"/>
      <c r="D568" s="5"/>
      <c r="E568" s="5"/>
      <c r="F568" s="5"/>
      <c r="G568" s="5"/>
      <c r="H568" s="5"/>
      <c r="I568" s="5"/>
      <c r="J568" s="5"/>
      <c r="K568" s="737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2.75" customHeight="1" x14ac:dyDescent="0.2">
      <c r="A569" s="5"/>
      <c r="B569" s="408"/>
      <c r="C569" s="5"/>
      <c r="D569" s="5"/>
      <c r="E569" s="5"/>
      <c r="F569" s="5"/>
      <c r="G569" s="5"/>
      <c r="H569" s="5"/>
      <c r="I569" s="5"/>
      <c r="J569" s="5"/>
      <c r="K569" s="737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2.75" customHeight="1" x14ac:dyDescent="0.2">
      <c r="A570" s="5"/>
      <c r="B570" s="408"/>
      <c r="C570" s="5"/>
      <c r="D570" s="5"/>
      <c r="E570" s="5"/>
      <c r="F570" s="5"/>
      <c r="G570" s="5"/>
      <c r="H570" s="5"/>
      <c r="I570" s="5"/>
      <c r="J570" s="5"/>
      <c r="K570" s="737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2.75" customHeight="1" x14ac:dyDescent="0.2">
      <c r="A571" s="5"/>
      <c r="B571" s="408"/>
      <c r="C571" s="5"/>
      <c r="D571" s="5"/>
      <c r="E571" s="5"/>
      <c r="F571" s="5"/>
      <c r="G571" s="5"/>
      <c r="H571" s="5"/>
      <c r="I571" s="5"/>
      <c r="J571" s="5"/>
      <c r="K571" s="737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2.75" customHeight="1" x14ac:dyDescent="0.2">
      <c r="A572" s="5"/>
      <c r="B572" s="408"/>
      <c r="C572" s="5"/>
      <c r="D572" s="5"/>
      <c r="E572" s="5"/>
      <c r="F572" s="5"/>
      <c r="G572" s="5"/>
      <c r="H572" s="5"/>
      <c r="I572" s="5"/>
      <c r="J572" s="5"/>
      <c r="K572" s="737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2.75" customHeight="1" x14ac:dyDescent="0.2">
      <c r="A573" s="5"/>
      <c r="B573" s="408"/>
      <c r="C573" s="5"/>
      <c r="D573" s="5"/>
      <c r="E573" s="5"/>
      <c r="F573" s="5"/>
      <c r="G573" s="5"/>
      <c r="H573" s="5"/>
      <c r="I573" s="5"/>
      <c r="J573" s="5"/>
      <c r="K573" s="737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2.75" customHeight="1" x14ac:dyDescent="0.2">
      <c r="A574" s="5"/>
      <c r="B574" s="408"/>
      <c r="C574" s="5"/>
      <c r="D574" s="5"/>
      <c r="E574" s="5"/>
      <c r="F574" s="5"/>
      <c r="G574" s="5"/>
      <c r="H574" s="5"/>
      <c r="I574" s="5"/>
      <c r="J574" s="5"/>
      <c r="K574" s="737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2.75" customHeight="1" x14ac:dyDescent="0.2">
      <c r="A575" s="5"/>
      <c r="B575" s="408"/>
      <c r="C575" s="5"/>
      <c r="D575" s="5"/>
      <c r="E575" s="5"/>
      <c r="F575" s="5"/>
      <c r="G575" s="5"/>
      <c r="H575" s="5"/>
      <c r="I575" s="5"/>
      <c r="J575" s="5"/>
      <c r="K575" s="737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2.75" customHeight="1" x14ac:dyDescent="0.2">
      <c r="A576" s="5"/>
      <c r="B576" s="408"/>
      <c r="C576" s="5"/>
      <c r="D576" s="5"/>
      <c r="E576" s="5"/>
      <c r="F576" s="5"/>
      <c r="G576" s="5"/>
      <c r="H576" s="5"/>
      <c r="I576" s="5"/>
      <c r="J576" s="5"/>
      <c r="K576" s="737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2.75" customHeight="1" x14ac:dyDescent="0.2">
      <c r="A577" s="5"/>
      <c r="B577" s="408"/>
      <c r="C577" s="5"/>
      <c r="D577" s="5"/>
      <c r="E577" s="5"/>
      <c r="F577" s="5"/>
      <c r="G577" s="5"/>
      <c r="H577" s="5"/>
      <c r="I577" s="5"/>
      <c r="J577" s="5"/>
      <c r="K577" s="737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2.75" customHeight="1" x14ac:dyDescent="0.2">
      <c r="A578" s="5"/>
      <c r="B578" s="408"/>
      <c r="C578" s="5"/>
      <c r="D578" s="5"/>
      <c r="E578" s="5"/>
      <c r="F578" s="5"/>
      <c r="G578" s="5"/>
      <c r="H578" s="5"/>
      <c r="I578" s="5"/>
      <c r="J578" s="5"/>
      <c r="K578" s="737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2.75" customHeight="1" x14ac:dyDescent="0.2">
      <c r="A579" s="5"/>
      <c r="B579" s="408"/>
      <c r="C579" s="5"/>
      <c r="D579" s="5"/>
      <c r="E579" s="5"/>
      <c r="F579" s="5"/>
      <c r="G579" s="5"/>
      <c r="H579" s="5"/>
      <c r="I579" s="5"/>
      <c r="J579" s="5"/>
      <c r="K579" s="737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2.75" customHeight="1" x14ac:dyDescent="0.2">
      <c r="A580" s="5"/>
      <c r="B580" s="408"/>
      <c r="C580" s="5"/>
      <c r="D580" s="5"/>
      <c r="E580" s="5"/>
      <c r="F580" s="5"/>
      <c r="G580" s="5"/>
      <c r="H580" s="5"/>
      <c r="I580" s="5"/>
      <c r="J580" s="5"/>
      <c r="K580" s="737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2.75" customHeight="1" x14ac:dyDescent="0.2">
      <c r="A581" s="5"/>
      <c r="B581" s="408"/>
      <c r="C581" s="5"/>
      <c r="D581" s="5"/>
      <c r="E581" s="5"/>
      <c r="F581" s="5"/>
      <c r="G581" s="5"/>
      <c r="H581" s="5"/>
      <c r="I581" s="5"/>
      <c r="J581" s="5"/>
      <c r="K581" s="737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2.75" customHeight="1" x14ac:dyDescent="0.2">
      <c r="A582" s="5"/>
      <c r="B582" s="408"/>
      <c r="C582" s="5"/>
      <c r="D582" s="5"/>
      <c r="E582" s="5"/>
      <c r="F582" s="5"/>
      <c r="G582" s="5"/>
      <c r="H582" s="5"/>
      <c r="I582" s="5"/>
      <c r="J582" s="5"/>
      <c r="K582" s="737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2.75" customHeight="1" x14ac:dyDescent="0.2">
      <c r="A583" s="5"/>
      <c r="B583" s="408"/>
      <c r="C583" s="5"/>
      <c r="D583" s="5"/>
      <c r="E583" s="5"/>
      <c r="F583" s="5"/>
      <c r="G583" s="5"/>
      <c r="H583" s="5"/>
      <c r="I583" s="5"/>
      <c r="J583" s="5"/>
      <c r="K583" s="737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2.75" customHeight="1" x14ac:dyDescent="0.2">
      <c r="A584" s="5"/>
      <c r="B584" s="408"/>
      <c r="C584" s="5"/>
      <c r="D584" s="5"/>
      <c r="E584" s="5"/>
      <c r="F584" s="5"/>
      <c r="G584" s="5"/>
      <c r="H584" s="5"/>
      <c r="I584" s="5"/>
      <c r="J584" s="5"/>
      <c r="K584" s="737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2.75" customHeight="1" x14ac:dyDescent="0.2">
      <c r="A585" s="5"/>
      <c r="B585" s="408"/>
      <c r="C585" s="5"/>
      <c r="D585" s="5"/>
      <c r="E585" s="5"/>
      <c r="F585" s="5"/>
      <c r="G585" s="5"/>
      <c r="H585" s="5"/>
      <c r="I585" s="5"/>
      <c r="J585" s="5"/>
      <c r="K585" s="737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2.75" customHeight="1" x14ac:dyDescent="0.2">
      <c r="A586" s="5"/>
      <c r="B586" s="408"/>
      <c r="C586" s="5"/>
      <c r="D586" s="5"/>
      <c r="E586" s="5"/>
      <c r="F586" s="5"/>
      <c r="G586" s="5"/>
      <c r="H586" s="5"/>
      <c r="I586" s="5"/>
      <c r="J586" s="5"/>
      <c r="K586" s="737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2.75" customHeight="1" x14ac:dyDescent="0.2">
      <c r="A587" s="5"/>
      <c r="B587" s="408"/>
      <c r="C587" s="5"/>
      <c r="D587" s="5"/>
      <c r="E587" s="5"/>
      <c r="F587" s="5"/>
      <c r="G587" s="5"/>
      <c r="H587" s="5"/>
      <c r="I587" s="5"/>
      <c r="J587" s="5"/>
      <c r="K587" s="737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2.75" customHeight="1" x14ac:dyDescent="0.2">
      <c r="A588" s="5"/>
      <c r="B588" s="408"/>
      <c r="C588" s="5"/>
      <c r="D588" s="5"/>
      <c r="E588" s="5"/>
      <c r="F588" s="5"/>
      <c r="G588" s="5"/>
      <c r="H588" s="5"/>
      <c r="I588" s="5"/>
      <c r="J588" s="5"/>
      <c r="K588" s="737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2.75" customHeight="1" x14ac:dyDescent="0.2">
      <c r="A589" s="5"/>
      <c r="B589" s="408"/>
      <c r="C589" s="5"/>
      <c r="D589" s="5"/>
      <c r="E589" s="5"/>
      <c r="F589" s="5"/>
      <c r="G589" s="5"/>
      <c r="H589" s="5"/>
      <c r="I589" s="5"/>
      <c r="J589" s="5"/>
      <c r="K589" s="737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2.75" customHeight="1" x14ac:dyDescent="0.2">
      <c r="A590" s="5"/>
      <c r="B590" s="408"/>
      <c r="C590" s="5"/>
      <c r="D590" s="5"/>
      <c r="E590" s="5"/>
      <c r="F590" s="5"/>
      <c r="G590" s="5"/>
      <c r="H590" s="5"/>
      <c r="I590" s="5"/>
      <c r="J590" s="5"/>
      <c r="K590" s="737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2.75" customHeight="1" x14ac:dyDescent="0.2">
      <c r="A591" s="5"/>
      <c r="B591" s="408"/>
      <c r="C591" s="5"/>
      <c r="D591" s="5"/>
      <c r="E591" s="5"/>
      <c r="F591" s="5"/>
      <c r="G591" s="5"/>
      <c r="H591" s="5"/>
      <c r="I591" s="5"/>
      <c r="J591" s="5"/>
      <c r="K591" s="737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2.75" customHeight="1" x14ac:dyDescent="0.2">
      <c r="A592" s="5"/>
      <c r="B592" s="408"/>
      <c r="C592" s="5"/>
      <c r="D592" s="5"/>
      <c r="E592" s="5"/>
      <c r="F592" s="5"/>
      <c r="G592" s="5"/>
      <c r="H592" s="5"/>
      <c r="I592" s="5"/>
      <c r="J592" s="5"/>
      <c r="K592" s="737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2.75" customHeight="1" x14ac:dyDescent="0.2">
      <c r="A593" s="5"/>
      <c r="B593" s="408"/>
      <c r="C593" s="5"/>
      <c r="D593" s="5"/>
      <c r="E593" s="5"/>
      <c r="F593" s="5"/>
      <c r="G593" s="5"/>
      <c r="H593" s="5"/>
      <c r="I593" s="5"/>
      <c r="J593" s="5"/>
      <c r="K593" s="737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2.75" customHeight="1" x14ac:dyDescent="0.2">
      <c r="A594" s="5"/>
      <c r="B594" s="408"/>
      <c r="C594" s="5"/>
      <c r="D594" s="5"/>
      <c r="E594" s="5"/>
      <c r="F594" s="5"/>
      <c r="G594" s="5"/>
      <c r="H594" s="5"/>
      <c r="I594" s="5"/>
      <c r="J594" s="5"/>
      <c r="K594" s="737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2.75" customHeight="1" x14ac:dyDescent="0.2">
      <c r="A595" s="5"/>
      <c r="B595" s="408"/>
      <c r="C595" s="5"/>
      <c r="D595" s="5"/>
      <c r="E595" s="5"/>
      <c r="F595" s="5"/>
      <c r="G595" s="5"/>
      <c r="H595" s="5"/>
      <c r="I595" s="5"/>
      <c r="J595" s="5"/>
      <c r="K595" s="737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2.75" customHeight="1" x14ac:dyDescent="0.2">
      <c r="A596" s="5"/>
      <c r="B596" s="408"/>
      <c r="C596" s="5"/>
      <c r="D596" s="5"/>
      <c r="E596" s="5"/>
      <c r="F596" s="5"/>
      <c r="G596" s="5"/>
      <c r="H596" s="5"/>
      <c r="I596" s="5"/>
      <c r="J596" s="5"/>
      <c r="K596" s="737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2.75" customHeight="1" x14ac:dyDescent="0.2">
      <c r="A597" s="5"/>
      <c r="B597" s="408"/>
      <c r="C597" s="5"/>
      <c r="D597" s="5"/>
      <c r="E597" s="5"/>
      <c r="F597" s="5"/>
      <c r="G597" s="5"/>
      <c r="H597" s="5"/>
      <c r="I597" s="5"/>
      <c r="J597" s="5"/>
      <c r="K597" s="737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2.75" customHeight="1" x14ac:dyDescent="0.2">
      <c r="A598" s="5"/>
      <c r="B598" s="408"/>
      <c r="C598" s="5"/>
      <c r="D598" s="5"/>
      <c r="E598" s="5"/>
      <c r="F598" s="5"/>
      <c r="G598" s="5"/>
      <c r="H598" s="5"/>
      <c r="I598" s="5"/>
      <c r="J598" s="5"/>
      <c r="K598" s="737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2.75" customHeight="1" x14ac:dyDescent="0.2">
      <c r="A599" s="5"/>
      <c r="B599" s="408"/>
      <c r="C599" s="5"/>
      <c r="D599" s="5"/>
      <c r="E599" s="5"/>
      <c r="F599" s="5"/>
      <c r="G599" s="5"/>
      <c r="H599" s="5"/>
      <c r="I599" s="5"/>
      <c r="J599" s="5"/>
      <c r="K599" s="737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2.75" customHeight="1" x14ac:dyDescent="0.2">
      <c r="A600" s="5"/>
      <c r="B600" s="408"/>
      <c r="C600" s="5"/>
      <c r="D600" s="5"/>
      <c r="E600" s="5"/>
      <c r="F600" s="5"/>
      <c r="G600" s="5"/>
      <c r="H600" s="5"/>
      <c r="I600" s="5"/>
      <c r="J600" s="5"/>
      <c r="K600" s="737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2.75" customHeight="1" x14ac:dyDescent="0.2">
      <c r="A601" s="5"/>
      <c r="B601" s="408"/>
      <c r="C601" s="5"/>
      <c r="D601" s="5"/>
      <c r="E601" s="5"/>
      <c r="F601" s="5"/>
      <c r="G601" s="5"/>
      <c r="H601" s="5"/>
      <c r="I601" s="5"/>
      <c r="J601" s="5"/>
      <c r="K601" s="737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2.75" customHeight="1" x14ac:dyDescent="0.2">
      <c r="A602" s="5"/>
      <c r="B602" s="408"/>
      <c r="C602" s="5"/>
      <c r="D602" s="5"/>
      <c r="E602" s="5"/>
      <c r="F602" s="5"/>
      <c r="G602" s="5"/>
      <c r="H602" s="5"/>
      <c r="I602" s="5"/>
      <c r="J602" s="5"/>
      <c r="K602" s="737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2.75" customHeight="1" x14ac:dyDescent="0.2">
      <c r="A603" s="5"/>
      <c r="B603" s="408"/>
      <c r="C603" s="5"/>
      <c r="D603" s="5"/>
      <c r="E603" s="5"/>
      <c r="F603" s="5"/>
      <c r="G603" s="5"/>
      <c r="H603" s="5"/>
      <c r="I603" s="5"/>
      <c r="J603" s="5"/>
      <c r="K603" s="737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2.75" customHeight="1" x14ac:dyDescent="0.2">
      <c r="A604" s="5"/>
      <c r="B604" s="408"/>
      <c r="C604" s="5"/>
      <c r="D604" s="5"/>
      <c r="E604" s="5"/>
      <c r="F604" s="5"/>
      <c r="G604" s="5"/>
      <c r="H604" s="5"/>
      <c r="I604" s="5"/>
      <c r="J604" s="5"/>
      <c r="K604" s="737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2.75" customHeight="1" x14ac:dyDescent="0.2">
      <c r="A605" s="5"/>
      <c r="B605" s="408"/>
      <c r="C605" s="5"/>
      <c r="D605" s="5"/>
      <c r="E605" s="5"/>
      <c r="F605" s="5"/>
      <c r="G605" s="5"/>
      <c r="H605" s="5"/>
      <c r="I605" s="5"/>
      <c r="J605" s="5"/>
      <c r="K605" s="737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2.75" customHeight="1" x14ac:dyDescent="0.2">
      <c r="A606" s="5"/>
      <c r="B606" s="408"/>
      <c r="C606" s="5"/>
      <c r="D606" s="5"/>
      <c r="E606" s="5"/>
      <c r="F606" s="5"/>
      <c r="G606" s="5"/>
      <c r="H606" s="5"/>
      <c r="I606" s="5"/>
      <c r="J606" s="5"/>
      <c r="K606" s="737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2.75" customHeight="1" x14ac:dyDescent="0.2">
      <c r="A607" s="5"/>
      <c r="B607" s="408"/>
      <c r="C607" s="5"/>
      <c r="D607" s="5"/>
      <c r="E607" s="5"/>
      <c r="F607" s="5"/>
      <c r="G607" s="5"/>
      <c r="H607" s="5"/>
      <c r="I607" s="5"/>
      <c r="J607" s="5"/>
      <c r="K607" s="737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2.75" customHeight="1" x14ac:dyDescent="0.2">
      <c r="A608" s="5"/>
      <c r="B608" s="408"/>
      <c r="C608" s="5"/>
      <c r="D608" s="5"/>
      <c r="E608" s="5"/>
      <c r="F608" s="5"/>
      <c r="G608" s="5"/>
      <c r="H608" s="5"/>
      <c r="I608" s="5"/>
      <c r="J608" s="5"/>
      <c r="K608" s="737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2.75" customHeight="1" x14ac:dyDescent="0.2">
      <c r="A609" s="5"/>
      <c r="B609" s="408"/>
      <c r="C609" s="5"/>
      <c r="D609" s="5"/>
      <c r="E609" s="5"/>
      <c r="F609" s="5"/>
      <c r="G609" s="5"/>
      <c r="H609" s="5"/>
      <c r="I609" s="5"/>
      <c r="J609" s="5"/>
      <c r="K609" s="737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2.75" customHeight="1" x14ac:dyDescent="0.2">
      <c r="A610" s="5"/>
      <c r="B610" s="408"/>
      <c r="C610" s="5"/>
      <c r="D610" s="5"/>
      <c r="E610" s="5"/>
      <c r="F610" s="5"/>
      <c r="G610" s="5"/>
      <c r="H610" s="5"/>
      <c r="I610" s="5"/>
      <c r="J610" s="5"/>
      <c r="K610" s="737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2.75" customHeight="1" x14ac:dyDescent="0.2">
      <c r="A611" s="5"/>
      <c r="B611" s="408"/>
      <c r="C611" s="5"/>
      <c r="D611" s="5"/>
      <c r="E611" s="5"/>
      <c r="F611" s="5"/>
      <c r="G611" s="5"/>
      <c r="H611" s="5"/>
      <c r="I611" s="5"/>
      <c r="J611" s="5"/>
      <c r="K611" s="737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2.75" customHeight="1" x14ac:dyDescent="0.2">
      <c r="A612" s="5"/>
      <c r="B612" s="408"/>
      <c r="C612" s="5"/>
      <c r="D612" s="5"/>
      <c r="E612" s="5"/>
      <c r="F612" s="5"/>
      <c r="G612" s="5"/>
      <c r="H612" s="5"/>
      <c r="I612" s="5"/>
      <c r="J612" s="5"/>
      <c r="K612" s="737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2.75" customHeight="1" x14ac:dyDescent="0.2">
      <c r="A613" s="5"/>
      <c r="B613" s="408"/>
      <c r="C613" s="5"/>
      <c r="D613" s="5"/>
      <c r="E613" s="5"/>
      <c r="F613" s="5"/>
      <c r="G613" s="5"/>
      <c r="H613" s="5"/>
      <c r="I613" s="5"/>
      <c r="J613" s="5"/>
      <c r="K613" s="737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2.75" customHeight="1" x14ac:dyDescent="0.2">
      <c r="A614" s="5"/>
      <c r="B614" s="408"/>
      <c r="C614" s="5"/>
      <c r="D614" s="5"/>
      <c r="E614" s="5"/>
      <c r="F614" s="5"/>
      <c r="G614" s="5"/>
      <c r="H614" s="5"/>
      <c r="I614" s="5"/>
      <c r="J614" s="5"/>
      <c r="K614" s="737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2.75" customHeight="1" x14ac:dyDescent="0.2">
      <c r="A615" s="5"/>
      <c r="B615" s="408"/>
      <c r="C615" s="5"/>
      <c r="D615" s="5"/>
      <c r="E615" s="5"/>
      <c r="F615" s="5"/>
      <c r="G615" s="5"/>
      <c r="H615" s="5"/>
      <c r="I615" s="5"/>
      <c r="J615" s="5"/>
      <c r="K615" s="737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2.75" customHeight="1" x14ac:dyDescent="0.2">
      <c r="A616" s="5"/>
      <c r="B616" s="408"/>
      <c r="C616" s="5"/>
      <c r="D616" s="5"/>
      <c r="E616" s="5"/>
      <c r="F616" s="5"/>
      <c r="G616" s="5"/>
      <c r="H616" s="5"/>
      <c r="I616" s="5"/>
      <c r="J616" s="5"/>
      <c r="K616" s="737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2.75" customHeight="1" x14ac:dyDescent="0.2">
      <c r="A617" s="5"/>
      <c r="B617" s="408"/>
      <c r="C617" s="5"/>
      <c r="D617" s="5"/>
      <c r="E617" s="5"/>
      <c r="F617" s="5"/>
      <c r="G617" s="5"/>
      <c r="H617" s="5"/>
      <c r="I617" s="5"/>
      <c r="J617" s="5"/>
      <c r="K617" s="737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2.75" customHeight="1" x14ac:dyDescent="0.2">
      <c r="A618" s="5"/>
      <c r="B618" s="408"/>
      <c r="C618" s="5"/>
      <c r="D618" s="5"/>
      <c r="E618" s="5"/>
      <c r="F618" s="5"/>
      <c r="G618" s="5"/>
      <c r="H618" s="5"/>
      <c r="I618" s="5"/>
      <c r="J618" s="5"/>
      <c r="K618" s="737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2.75" customHeight="1" x14ac:dyDescent="0.2">
      <c r="A619" s="5"/>
      <c r="B619" s="408"/>
      <c r="C619" s="5"/>
      <c r="D619" s="5"/>
      <c r="E619" s="5"/>
      <c r="F619" s="5"/>
      <c r="G619" s="5"/>
      <c r="H619" s="5"/>
      <c r="I619" s="5"/>
      <c r="J619" s="5"/>
      <c r="K619" s="737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2.75" customHeight="1" x14ac:dyDescent="0.2">
      <c r="A620" s="5"/>
      <c r="B620" s="408"/>
      <c r="C620" s="5"/>
      <c r="D620" s="5"/>
      <c r="E620" s="5"/>
      <c r="F620" s="5"/>
      <c r="G620" s="5"/>
      <c r="H620" s="5"/>
      <c r="I620" s="5"/>
      <c r="J620" s="5"/>
      <c r="K620" s="737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2.75" customHeight="1" x14ac:dyDescent="0.2">
      <c r="A621" s="5"/>
      <c r="B621" s="408"/>
      <c r="C621" s="5"/>
      <c r="D621" s="5"/>
      <c r="E621" s="5"/>
      <c r="F621" s="5"/>
      <c r="G621" s="5"/>
      <c r="H621" s="5"/>
      <c r="I621" s="5"/>
      <c r="J621" s="5"/>
      <c r="K621" s="737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2.75" customHeight="1" x14ac:dyDescent="0.2">
      <c r="A622" s="5"/>
      <c r="B622" s="408"/>
      <c r="C622" s="5"/>
      <c r="D622" s="5"/>
      <c r="E622" s="5"/>
      <c r="F622" s="5"/>
      <c r="G622" s="5"/>
      <c r="H622" s="5"/>
      <c r="I622" s="5"/>
      <c r="J622" s="5"/>
      <c r="K622" s="737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2.75" customHeight="1" x14ac:dyDescent="0.2">
      <c r="A623" s="5"/>
      <c r="B623" s="408"/>
      <c r="C623" s="5"/>
      <c r="D623" s="5"/>
      <c r="E623" s="5"/>
      <c r="F623" s="5"/>
      <c r="G623" s="5"/>
      <c r="H623" s="5"/>
      <c r="I623" s="5"/>
      <c r="J623" s="5"/>
      <c r="K623" s="737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2.75" customHeight="1" x14ac:dyDescent="0.2">
      <c r="A624" s="5"/>
      <c r="B624" s="408"/>
      <c r="C624" s="5"/>
      <c r="D624" s="5"/>
      <c r="E624" s="5"/>
      <c r="F624" s="5"/>
      <c r="G624" s="5"/>
      <c r="H624" s="5"/>
      <c r="I624" s="5"/>
      <c r="J624" s="5"/>
      <c r="K624" s="737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2.75" customHeight="1" x14ac:dyDescent="0.2">
      <c r="A625" s="5"/>
      <c r="B625" s="408"/>
      <c r="C625" s="5"/>
      <c r="D625" s="5"/>
      <c r="E625" s="5"/>
      <c r="F625" s="5"/>
      <c r="G625" s="5"/>
      <c r="H625" s="5"/>
      <c r="I625" s="5"/>
      <c r="J625" s="5"/>
      <c r="K625" s="737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2.75" customHeight="1" x14ac:dyDescent="0.2">
      <c r="A626" s="5"/>
      <c r="B626" s="408"/>
      <c r="C626" s="5"/>
      <c r="D626" s="5"/>
      <c r="E626" s="5"/>
      <c r="F626" s="5"/>
      <c r="G626" s="5"/>
      <c r="H626" s="5"/>
      <c r="I626" s="5"/>
      <c r="J626" s="5"/>
      <c r="K626" s="737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2.75" customHeight="1" x14ac:dyDescent="0.2">
      <c r="A627" s="5"/>
      <c r="B627" s="408"/>
      <c r="C627" s="5"/>
      <c r="D627" s="5"/>
      <c r="E627" s="5"/>
      <c r="F627" s="5"/>
      <c r="G627" s="5"/>
      <c r="H627" s="5"/>
      <c r="I627" s="5"/>
      <c r="J627" s="5"/>
      <c r="K627" s="737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2.75" customHeight="1" x14ac:dyDescent="0.2">
      <c r="A628" s="5"/>
      <c r="B628" s="408"/>
      <c r="C628" s="5"/>
      <c r="D628" s="5"/>
      <c r="E628" s="5"/>
      <c r="F628" s="5"/>
      <c r="G628" s="5"/>
      <c r="H628" s="5"/>
      <c r="I628" s="5"/>
      <c r="J628" s="5"/>
      <c r="K628" s="737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2.75" customHeight="1" x14ac:dyDescent="0.2">
      <c r="A629" s="5"/>
      <c r="B629" s="408"/>
      <c r="C629" s="5"/>
      <c r="D629" s="5"/>
      <c r="E629" s="5"/>
      <c r="F629" s="5"/>
      <c r="G629" s="5"/>
      <c r="H629" s="5"/>
      <c r="I629" s="5"/>
      <c r="J629" s="5"/>
      <c r="K629" s="737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2.75" customHeight="1" x14ac:dyDescent="0.2">
      <c r="A630" s="5"/>
      <c r="B630" s="408"/>
      <c r="C630" s="5"/>
      <c r="D630" s="5"/>
      <c r="E630" s="5"/>
      <c r="F630" s="5"/>
      <c r="G630" s="5"/>
      <c r="H630" s="5"/>
      <c r="I630" s="5"/>
      <c r="J630" s="5"/>
      <c r="K630" s="737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2.75" customHeight="1" x14ac:dyDescent="0.2">
      <c r="A631" s="5"/>
      <c r="B631" s="408"/>
      <c r="C631" s="5"/>
      <c r="D631" s="5"/>
      <c r="E631" s="5"/>
      <c r="F631" s="5"/>
      <c r="G631" s="5"/>
      <c r="H631" s="5"/>
      <c r="I631" s="5"/>
      <c r="J631" s="5"/>
      <c r="K631" s="737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2.75" customHeight="1" x14ac:dyDescent="0.2">
      <c r="A632" s="5"/>
      <c r="B632" s="408"/>
      <c r="C632" s="5"/>
      <c r="D632" s="5"/>
      <c r="E632" s="5"/>
      <c r="F632" s="5"/>
      <c r="G632" s="5"/>
      <c r="H632" s="5"/>
      <c r="I632" s="5"/>
      <c r="J632" s="5"/>
      <c r="K632" s="737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2.75" customHeight="1" x14ac:dyDescent="0.2">
      <c r="A633" s="5"/>
      <c r="B633" s="408"/>
      <c r="C633" s="5"/>
      <c r="D633" s="5"/>
      <c r="E633" s="5"/>
      <c r="F633" s="5"/>
      <c r="G633" s="5"/>
      <c r="H633" s="5"/>
      <c r="I633" s="5"/>
      <c r="J633" s="5"/>
      <c r="K633" s="737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2.75" customHeight="1" x14ac:dyDescent="0.2">
      <c r="A634" s="5"/>
      <c r="B634" s="408"/>
      <c r="C634" s="5"/>
      <c r="D634" s="5"/>
      <c r="E634" s="5"/>
      <c r="F634" s="5"/>
      <c r="G634" s="5"/>
      <c r="H634" s="5"/>
      <c r="I634" s="5"/>
      <c r="J634" s="5"/>
      <c r="K634" s="737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2.75" customHeight="1" x14ac:dyDescent="0.2">
      <c r="A635" s="5"/>
      <c r="B635" s="408"/>
      <c r="C635" s="5"/>
      <c r="D635" s="5"/>
      <c r="E635" s="5"/>
      <c r="F635" s="5"/>
      <c r="G635" s="5"/>
      <c r="H635" s="5"/>
      <c r="I635" s="5"/>
      <c r="J635" s="5"/>
      <c r="K635" s="737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2.75" customHeight="1" x14ac:dyDescent="0.2">
      <c r="A636" s="5"/>
      <c r="B636" s="408"/>
      <c r="C636" s="5"/>
      <c r="D636" s="5"/>
      <c r="E636" s="5"/>
      <c r="F636" s="5"/>
      <c r="G636" s="5"/>
      <c r="H636" s="5"/>
      <c r="I636" s="5"/>
      <c r="J636" s="5"/>
      <c r="K636" s="737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2.75" customHeight="1" x14ac:dyDescent="0.2">
      <c r="A637" s="5"/>
      <c r="B637" s="408"/>
      <c r="C637" s="5"/>
      <c r="D637" s="5"/>
      <c r="E637" s="5"/>
      <c r="F637" s="5"/>
      <c r="G637" s="5"/>
      <c r="H637" s="5"/>
      <c r="I637" s="5"/>
      <c r="J637" s="5"/>
      <c r="K637" s="737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2.75" customHeight="1" x14ac:dyDescent="0.2">
      <c r="A638" s="5"/>
      <c r="B638" s="408"/>
      <c r="C638" s="5"/>
      <c r="D638" s="5"/>
      <c r="E638" s="5"/>
      <c r="F638" s="5"/>
      <c r="G638" s="5"/>
      <c r="H638" s="5"/>
      <c r="I638" s="5"/>
      <c r="J638" s="5"/>
      <c r="K638" s="737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2.75" customHeight="1" x14ac:dyDescent="0.2">
      <c r="A639" s="5"/>
      <c r="B639" s="408"/>
      <c r="C639" s="5"/>
      <c r="D639" s="5"/>
      <c r="E639" s="5"/>
      <c r="F639" s="5"/>
      <c r="G639" s="5"/>
      <c r="H639" s="5"/>
      <c r="I639" s="5"/>
      <c r="J639" s="5"/>
      <c r="K639" s="737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2.75" customHeight="1" x14ac:dyDescent="0.2">
      <c r="A640" s="5"/>
      <c r="B640" s="408"/>
      <c r="C640" s="5"/>
      <c r="D640" s="5"/>
      <c r="E640" s="5"/>
      <c r="F640" s="5"/>
      <c r="G640" s="5"/>
      <c r="H640" s="5"/>
      <c r="I640" s="5"/>
      <c r="J640" s="5"/>
      <c r="K640" s="737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2.75" customHeight="1" x14ac:dyDescent="0.2">
      <c r="A641" s="5"/>
      <c r="B641" s="408"/>
      <c r="C641" s="5"/>
      <c r="D641" s="5"/>
      <c r="E641" s="5"/>
      <c r="F641" s="5"/>
      <c r="G641" s="5"/>
      <c r="H641" s="5"/>
      <c r="I641" s="5"/>
      <c r="J641" s="5"/>
      <c r="K641" s="737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2.75" customHeight="1" x14ac:dyDescent="0.2">
      <c r="A642" s="5"/>
      <c r="B642" s="408"/>
      <c r="C642" s="5"/>
      <c r="D642" s="5"/>
      <c r="E642" s="5"/>
      <c r="F642" s="5"/>
      <c r="G642" s="5"/>
      <c r="H642" s="5"/>
      <c r="I642" s="5"/>
      <c r="J642" s="5"/>
      <c r="K642" s="737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2.75" customHeight="1" x14ac:dyDescent="0.2">
      <c r="A643" s="5"/>
      <c r="B643" s="408"/>
      <c r="C643" s="5"/>
      <c r="D643" s="5"/>
      <c r="E643" s="5"/>
      <c r="F643" s="5"/>
      <c r="G643" s="5"/>
      <c r="H643" s="5"/>
      <c r="I643" s="5"/>
      <c r="J643" s="5"/>
      <c r="K643" s="737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2.75" customHeight="1" x14ac:dyDescent="0.2">
      <c r="A644" s="5"/>
      <c r="B644" s="408"/>
      <c r="C644" s="5"/>
      <c r="D644" s="5"/>
      <c r="E644" s="5"/>
      <c r="F644" s="5"/>
      <c r="G644" s="5"/>
      <c r="H644" s="5"/>
      <c r="I644" s="5"/>
      <c r="J644" s="5"/>
      <c r="K644" s="737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2.75" customHeight="1" x14ac:dyDescent="0.2">
      <c r="A645" s="5"/>
      <c r="B645" s="408"/>
      <c r="C645" s="5"/>
      <c r="D645" s="5"/>
      <c r="E645" s="5"/>
      <c r="F645" s="5"/>
      <c r="G645" s="5"/>
      <c r="H645" s="5"/>
      <c r="I645" s="5"/>
      <c r="J645" s="5"/>
      <c r="K645" s="737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2.75" customHeight="1" x14ac:dyDescent="0.2">
      <c r="A646" s="5"/>
      <c r="B646" s="408"/>
      <c r="C646" s="5"/>
      <c r="D646" s="5"/>
      <c r="E646" s="5"/>
      <c r="F646" s="5"/>
      <c r="G646" s="5"/>
      <c r="H646" s="5"/>
      <c r="I646" s="5"/>
      <c r="J646" s="5"/>
      <c r="K646" s="737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2.75" customHeight="1" x14ac:dyDescent="0.2">
      <c r="A647" s="5"/>
      <c r="B647" s="408"/>
      <c r="C647" s="5"/>
      <c r="D647" s="5"/>
      <c r="E647" s="5"/>
      <c r="F647" s="5"/>
      <c r="G647" s="5"/>
      <c r="H647" s="5"/>
      <c r="I647" s="5"/>
      <c r="J647" s="5"/>
      <c r="K647" s="737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2.75" customHeight="1" x14ac:dyDescent="0.2">
      <c r="A648" s="5"/>
      <c r="B648" s="408"/>
      <c r="C648" s="5"/>
      <c r="D648" s="5"/>
      <c r="E648" s="5"/>
      <c r="F648" s="5"/>
      <c r="G648" s="5"/>
      <c r="H648" s="5"/>
      <c r="I648" s="5"/>
      <c r="J648" s="5"/>
      <c r="K648" s="737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2.75" customHeight="1" x14ac:dyDescent="0.2">
      <c r="A649" s="5"/>
      <c r="B649" s="408"/>
      <c r="C649" s="5"/>
      <c r="D649" s="5"/>
      <c r="E649" s="5"/>
      <c r="F649" s="5"/>
      <c r="G649" s="5"/>
      <c r="H649" s="5"/>
      <c r="I649" s="5"/>
      <c r="J649" s="5"/>
      <c r="K649" s="737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2.75" customHeight="1" x14ac:dyDescent="0.2">
      <c r="A650" s="5"/>
      <c r="B650" s="408"/>
      <c r="C650" s="5"/>
      <c r="D650" s="5"/>
      <c r="E650" s="5"/>
      <c r="F650" s="5"/>
      <c r="G650" s="5"/>
      <c r="H650" s="5"/>
      <c r="I650" s="5"/>
      <c r="J650" s="5"/>
      <c r="K650" s="737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2.75" customHeight="1" x14ac:dyDescent="0.2">
      <c r="A651" s="5"/>
      <c r="B651" s="408"/>
      <c r="C651" s="5"/>
      <c r="D651" s="5"/>
      <c r="E651" s="5"/>
      <c r="F651" s="5"/>
      <c r="G651" s="5"/>
      <c r="H651" s="5"/>
      <c r="I651" s="5"/>
      <c r="J651" s="5"/>
      <c r="K651" s="73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2.75" customHeight="1" x14ac:dyDescent="0.2">
      <c r="A652" s="5"/>
      <c r="B652" s="408"/>
      <c r="C652" s="5"/>
      <c r="D652" s="5"/>
      <c r="E652" s="5"/>
      <c r="F652" s="5"/>
      <c r="G652" s="5"/>
      <c r="H652" s="5"/>
      <c r="I652" s="5"/>
      <c r="J652" s="5"/>
      <c r="K652" s="73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2.75" customHeight="1" x14ac:dyDescent="0.2">
      <c r="A653" s="5"/>
      <c r="B653" s="408"/>
      <c r="C653" s="5"/>
      <c r="D653" s="5"/>
      <c r="E653" s="5"/>
      <c r="F653" s="5"/>
      <c r="G653" s="5"/>
      <c r="H653" s="5"/>
      <c r="I653" s="5"/>
      <c r="J653" s="5"/>
      <c r="K653" s="73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2.75" customHeight="1" x14ac:dyDescent="0.2">
      <c r="A654" s="5"/>
      <c r="B654" s="408"/>
      <c r="C654" s="5"/>
      <c r="D654" s="5"/>
      <c r="E654" s="5"/>
      <c r="F654" s="5"/>
      <c r="G654" s="5"/>
      <c r="H654" s="5"/>
      <c r="I654" s="5"/>
      <c r="J654" s="5"/>
      <c r="K654" s="73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2.75" customHeight="1" x14ac:dyDescent="0.2">
      <c r="A655" s="5"/>
      <c r="B655" s="408"/>
      <c r="C655" s="5"/>
      <c r="D655" s="5"/>
      <c r="E655" s="5"/>
      <c r="F655" s="5"/>
      <c r="G655" s="5"/>
      <c r="H655" s="5"/>
      <c r="I655" s="5"/>
      <c r="J655" s="5"/>
      <c r="K655" s="73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2.75" customHeight="1" x14ac:dyDescent="0.2">
      <c r="A656" s="5"/>
      <c r="B656" s="408"/>
      <c r="C656" s="5"/>
      <c r="D656" s="5"/>
      <c r="E656" s="5"/>
      <c r="F656" s="5"/>
      <c r="G656" s="5"/>
      <c r="H656" s="5"/>
      <c r="I656" s="5"/>
      <c r="J656" s="5"/>
      <c r="K656" s="73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2.75" customHeight="1" x14ac:dyDescent="0.2">
      <c r="A657" s="5"/>
      <c r="B657" s="408"/>
      <c r="C657" s="5"/>
      <c r="D657" s="5"/>
      <c r="E657" s="5"/>
      <c r="F657" s="5"/>
      <c r="G657" s="5"/>
      <c r="H657" s="5"/>
      <c r="I657" s="5"/>
      <c r="J657" s="5"/>
      <c r="K657" s="73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2.75" customHeight="1" x14ac:dyDescent="0.2">
      <c r="A658" s="5"/>
      <c r="B658" s="408"/>
      <c r="C658" s="5"/>
      <c r="D658" s="5"/>
      <c r="E658" s="5"/>
      <c r="F658" s="5"/>
      <c r="G658" s="5"/>
      <c r="H658" s="5"/>
      <c r="I658" s="5"/>
      <c r="J658" s="5"/>
      <c r="K658" s="73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2.75" customHeight="1" x14ac:dyDescent="0.2">
      <c r="A659" s="5"/>
      <c r="B659" s="408"/>
      <c r="C659" s="5"/>
      <c r="D659" s="5"/>
      <c r="E659" s="5"/>
      <c r="F659" s="5"/>
      <c r="G659" s="5"/>
      <c r="H659" s="5"/>
      <c r="I659" s="5"/>
      <c r="J659" s="5"/>
      <c r="K659" s="73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2.75" customHeight="1" x14ac:dyDescent="0.2">
      <c r="A660" s="5"/>
      <c r="B660" s="408"/>
      <c r="C660" s="5"/>
      <c r="D660" s="5"/>
      <c r="E660" s="5"/>
      <c r="F660" s="5"/>
      <c r="G660" s="5"/>
      <c r="H660" s="5"/>
      <c r="I660" s="5"/>
      <c r="J660" s="5"/>
      <c r="K660" s="73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2.75" customHeight="1" x14ac:dyDescent="0.2">
      <c r="A661" s="5"/>
      <c r="B661" s="408"/>
      <c r="C661" s="5"/>
      <c r="D661" s="5"/>
      <c r="E661" s="5"/>
      <c r="F661" s="5"/>
      <c r="G661" s="5"/>
      <c r="H661" s="5"/>
      <c r="I661" s="5"/>
      <c r="J661" s="5"/>
      <c r="K661" s="73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2.75" customHeight="1" x14ac:dyDescent="0.2">
      <c r="A662" s="5"/>
      <c r="B662" s="408"/>
      <c r="C662" s="5"/>
      <c r="D662" s="5"/>
      <c r="E662" s="5"/>
      <c r="F662" s="5"/>
      <c r="G662" s="5"/>
      <c r="H662" s="5"/>
      <c r="I662" s="5"/>
      <c r="J662" s="5"/>
      <c r="K662" s="73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2.75" customHeight="1" x14ac:dyDescent="0.2">
      <c r="A663" s="5"/>
      <c r="B663" s="408"/>
      <c r="C663" s="5"/>
      <c r="D663" s="5"/>
      <c r="E663" s="5"/>
      <c r="F663" s="5"/>
      <c r="G663" s="5"/>
      <c r="H663" s="5"/>
      <c r="I663" s="5"/>
      <c r="J663" s="5"/>
      <c r="K663" s="73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2.75" customHeight="1" x14ac:dyDescent="0.2">
      <c r="A664" s="5"/>
      <c r="B664" s="408"/>
      <c r="C664" s="5"/>
      <c r="D664" s="5"/>
      <c r="E664" s="5"/>
      <c r="F664" s="5"/>
      <c r="G664" s="5"/>
      <c r="H664" s="5"/>
      <c r="I664" s="5"/>
      <c r="J664" s="5"/>
      <c r="K664" s="73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2.75" customHeight="1" x14ac:dyDescent="0.2">
      <c r="A665" s="5"/>
      <c r="B665" s="408"/>
      <c r="C665" s="5"/>
      <c r="D665" s="5"/>
      <c r="E665" s="5"/>
      <c r="F665" s="5"/>
      <c r="G665" s="5"/>
      <c r="H665" s="5"/>
      <c r="I665" s="5"/>
      <c r="J665" s="5"/>
      <c r="K665" s="73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2.75" customHeight="1" x14ac:dyDescent="0.2">
      <c r="A666" s="5"/>
      <c r="B666" s="408"/>
      <c r="C666" s="5"/>
      <c r="D666" s="5"/>
      <c r="E666" s="5"/>
      <c r="F666" s="5"/>
      <c r="G666" s="5"/>
      <c r="H666" s="5"/>
      <c r="I666" s="5"/>
      <c r="J666" s="5"/>
      <c r="K666" s="73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2.75" customHeight="1" x14ac:dyDescent="0.2">
      <c r="A667" s="5"/>
      <c r="B667" s="408"/>
      <c r="C667" s="5"/>
      <c r="D667" s="5"/>
      <c r="E667" s="5"/>
      <c r="F667" s="5"/>
      <c r="G667" s="5"/>
      <c r="H667" s="5"/>
      <c r="I667" s="5"/>
      <c r="J667" s="5"/>
      <c r="K667" s="73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2.75" customHeight="1" x14ac:dyDescent="0.2">
      <c r="A668" s="5"/>
      <c r="B668" s="408"/>
      <c r="C668" s="5"/>
      <c r="D668" s="5"/>
      <c r="E668" s="5"/>
      <c r="F668" s="5"/>
      <c r="G668" s="5"/>
      <c r="H668" s="5"/>
      <c r="I668" s="5"/>
      <c r="J668" s="5"/>
      <c r="K668" s="73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2.75" customHeight="1" x14ac:dyDescent="0.2">
      <c r="A669" s="5"/>
      <c r="B669" s="408"/>
      <c r="C669" s="5"/>
      <c r="D669" s="5"/>
      <c r="E669" s="5"/>
      <c r="F669" s="5"/>
      <c r="G669" s="5"/>
      <c r="H669" s="5"/>
      <c r="I669" s="5"/>
      <c r="J669" s="5"/>
      <c r="K669" s="73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2.75" customHeight="1" x14ac:dyDescent="0.2">
      <c r="A670" s="5"/>
      <c r="B670" s="408"/>
      <c r="C670" s="5"/>
      <c r="D670" s="5"/>
      <c r="E670" s="5"/>
      <c r="F670" s="5"/>
      <c r="G670" s="5"/>
      <c r="H670" s="5"/>
      <c r="I670" s="5"/>
      <c r="J670" s="5"/>
      <c r="K670" s="73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2.75" customHeight="1" x14ac:dyDescent="0.2">
      <c r="A671" s="5"/>
      <c r="B671" s="408"/>
      <c r="C671" s="5"/>
      <c r="D671" s="5"/>
      <c r="E671" s="5"/>
      <c r="F671" s="5"/>
      <c r="G671" s="5"/>
      <c r="H671" s="5"/>
      <c r="I671" s="5"/>
      <c r="J671" s="5"/>
      <c r="K671" s="73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2.75" customHeight="1" x14ac:dyDescent="0.2">
      <c r="A672" s="5"/>
      <c r="B672" s="408"/>
      <c r="C672" s="5"/>
      <c r="D672" s="5"/>
      <c r="E672" s="5"/>
      <c r="F672" s="5"/>
      <c r="G672" s="5"/>
      <c r="H672" s="5"/>
      <c r="I672" s="5"/>
      <c r="J672" s="5"/>
      <c r="K672" s="73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2.75" customHeight="1" x14ac:dyDescent="0.2">
      <c r="A673" s="5"/>
      <c r="B673" s="408"/>
      <c r="C673" s="5"/>
      <c r="D673" s="5"/>
      <c r="E673" s="5"/>
      <c r="F673" s="5"/>
      <c r="G673" s="5"/>
      <c r="H673" s="5"/>
      <c r="I673" s="5"/>
      <c r="J673" s="5"/>
      <c r="K673" s="73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2.75" customHeight="1" x14ac:dyDescent="0.2">
      <c r="A674" s="5"/>
      <c r="B674" s="408"/>
      <c r="C674" s="5"/>
      <c r="D674" s="5"/>
      <c r="E674" s="5"/>
      <c r="F674" s="5"/>
      <c r="G674" s="5"/>
      <c r="H674" s="5"/>
      <c r="I674" s="5"/>
      <c r="J674" s="5"/>
      <c r="K674" s="73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2.75" customHeight="1" x14ac:dyDescent="0.2">
      <c r="A675" s="5"/>
      <c r="B675" s="408"/>
      <c r="C675" s="5"/>
      <c r="D675" s="5"/>
      <c r="E675" s="5"/>
      <c r="F675" s="5"/>
      <c r="G675" s="5"/>
      <c r="H675" s="5"/>
      <c r="I675" s="5"/>
      <c r="J675" s="5"/>
      <c r="K675" s="73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2.75" customHeight="1" x14ac:dyDescent="0.2">
      <c r="A676" s="5"/>
      <c r="B676" s="408"/>
      <c r="C676" s="5"/>
      <c r="D676" s="5"/>
      <c r="E676" s="5"/>
      <c r="F676" s="5"/>
      <c r="G676" s="5"/>
      <c r="H676" s="5"/>
      <c r="I676" s="5"/>
      <c r="J676" s="5"/>
      <c r="K676" s="73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2.75" customHeight="1" x14ac:dyDescent="0.2">
      <c r="A677" s="5"/>
      <c r="B677" s="408"/>
      <c r="C677" s="5"/>
      <c r="D677" s="5"/>
      <c r="E677" s="5"/>
      <c r="F677" s="5"/>
      <c r="G677" s="5"/>
      <c r="H677" s="5"/>
      <c r="I677" s="5"/>
      <c r="J677" s="5"/>
      <c r="K677" s="73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2.75" customHeight="1" x14ac:dyDescent="0.2">
      <c r="A678" s="5"/>
      <c r="B678" s="408"/>
      <c r="C678" s="5"/>
      <c r="D678" s="5"/>
      <c r="E678" s="5"/>
      <c r="F678" s="5"/>
      <c r="G678" s="5"/>
      <c r="H678" s="5"/>
      <c r="I678" s="5"/>
      <c r="J678" s="5"/>
      <c r="K678" s="73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2.75" customHeight="1" x14ac:dyDescent="0.2">
      <c r="A679" s="5"/>
      <c r="B679" s="408"/>
      <c r="C679" s="5"/>
      <c r="D679" s="5"/>
      <c r="E679" s="5"/>
      <c r="F679" s="5"/>
      <c r="G679" s="5"/>
      <c r="H679" s="5"/>
      <c r="I679" s="5"/>
      <c r="J679" s="5"/>
      <c r="K679" s="73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2.75" customHeight="1" x14ac:dyDescent="0.2">
      <c r="A680" s="5"/>
      <c r="B680" s="408"/>
      <c r="C680" s="5"/>
      <c r="D680" s="5"/>
      <c r="E680" s="5"/>
      <c r="F680" s="5"/>
      <c r="G680" s="5"/>
      <c r="H680" s="5"/>
      <c r="I680" s="5"/>
      <c r="J680" s="5"/>
      <c r="K680" s="73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2.75" customHeight="1" x14ac:dyDescent="0.2">
      <c r="A681" s="5"/>
      <c r="B681" s="408"/>
      <c r="C681" s="5"/>
      <c r="D681" s="5"/>
      <c r="E681" s="5"/>
      <c r="F681" s="5"/>
      <c r="G681" s="5"/>
      <c r="H681" s="5"/>
      <c r="I681" s="5"/>
      <c r="J681" s="5"/>
      <c r="K681" s="73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2.75" customHeight="1" x14ac:dyDescent="0.2">
      <c r="A682" s="5"/>
      <c r="B682" s="408"/>
      <c r="C682" s="5"/>
      <c r="D682" s="5"/>
      <c r="E682" s="5"/>
      <c r="F682" s="5"/>
      <c r="G682" s="5"/>
      <c r="H682" s="5"/>
      <c r="I682" s="5"/>
      <c r="J682" s="5"/>
      <c r="K682" s="73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2.75" customHeight="1" x14ac:dyDescent="0.2">
      <c r="A683" s="5"/>
      <c r="B683" s="408"/>
      <c r="C683" s="5"/>
      <c r="D683" s="5"/>
      <c r="E683" s="5"/>
      <c r="F683" s="5"/>
      <c r="G683" s="5"/>
      <c r="H683" s="5"/>
      <c r="I683" s="5"/>
      <c r="J683" s="5"/>
      <c r="K683" s="73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2.75" customHeight="1" x14ac:dyDescent="0.2">
      <c r="A684" s="5"/>
      <c r="B684" s="408"/>
      <c r="C684" s="5"/>
      <c r="D684" s="5"/>
      <c r="E684" s="5"/>
      <c r="F684" s="5"/>
      <c r="G684" s="5"/>
      <c r="H684" s="5"/>
      <c r="I684" s="5"/>
      <c r="J684" s="5"/>
      <c r="K684" s="73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2.75" customHeight="1" x14ac:dyDescent="0.2">
      <c r="A685" s="5"/>
      <c r="B685" s="408"/>
      <c r="C685" s="5"/>
      <c r="D685" s="5"/>
      <c r="E685" s="5"/>
      <c r="F685" s="5"/>
      <c r="G685" s="5"/>
      <c r="H685" s="5"/>
      <c r="I685" s="5"/>
      <c r="J685" s="5"/>
      <c r="K685" s="73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2.75" customHeight="1" x14ac:dyDescent="0.2">
      <c r="A686" s="5"/>
      <c r="B686" s="408"/>
      <c r="C686" s="5"/>
      <c r="D686" s="5"/>
      <c r="E686" s="5"/>
      <c r="F686" s="5"/>
      <c r="G686" s="5"/>
      <c r="H686" s="5"/>
      <c r="I686" s="5"/>
      <c r="J686" s="5"/>
      <c r="K686" s="73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2.75" customHeight="1" x14ac:dyDescent="0.2">
      <c r="A687" s="5"/>
      <c r="B687" s="408"/>
      <c r="C687" s="5"/>
      <c r="D687" s="5"/>
      <c r="E687" s="5"/>
      <c r="F687" s="5"/>
      <c r="G687" s="5"/>
      <c r="H687" s="5"/>
      <c r="I687" s="5"/>
      <c r="J687" s="5"/>
      <c r="K687" s="73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2.75" customHeight="1" x14ac:dyDescent="0.2">
      <c r="A688" s="5"/>
      <c r="B688" s="408"/>
      <c r="C688" s="5"/>
      <c r="D688" s="5"/>
      <c r="E688" s="5"/>
      <c r="F688" s="5"/>
      <c r="G688" s="5"/>
      <c r="H688" s="5"/>
      <c r="I688" s="5"/>
      <c r="J688" s="5"/>
      <c r="K688" s="73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2.75" customHeight="1" x14ac:dyDescent="0.2">
      <c r="A689" s="5"/>
      <c r="B689" s="408"/>
      <c r="C689" s="5"/>
      <c r="D689" s="5"/>
      <c r="E689" s="5"/>
      <c r="F689" s="5"/>
      <c r="G689" s="5"/>
      <c r="H689" s="5"/>
      <c r="I689" s="5"/>
      <c r="J689" s="5"/>
      <c r="K689" s="73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2.75" customHeight="1" x14ac:dyDescent="0.2">
      <c r="A690" s="5"/>
      <c r="B690" s="408"/>
      <c r="C690" s="5"/>
      <c r="D690" s="5"/>
      <c r="E690" s="5"/>
      <c r="F690" s="5"/>
      <c r="G690" s="5"/>
      <c r="H690" s="5"/>
      <c r="I690" s="5"/>
      <c r="J690" s="5"/>
      <c r="K690" s="73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2.75" customHeight="1" x14ac:dyDescent="0.2">
      <c r="A691" s="5"/>
      <c r="B691" s="408"/>
      <c r="C691" s="5"/>
      <c r="D691" s="5"/>
      <c r="E691" s="5"/>
      <c r="F691" s="5"/>
      <c r="G691" s="5"/>
      <c r="H691" s="5"/>
      <c r="I691" s="5"/>
      <c r="J691" s="5"/>
      <c r="K691" s="73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2.75" customHeight="1" x14ac:dyDescent="0.2">
      <c r="A692" s="5"/>
      <c r="B692" s="408"/>
      <c r="C692" s="5"/>
      <c r="D692" s="5"/>
      <c r="E692" s="5"/>
      <c r="F692" s="5"/>
      <c r="G692" s="5"/>
      <c r="H692" s="5"/>
      <c r="I692" s="5"/>
      <c r="J692" s="5"/>
      <c r="K692" s="73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2.75" customHeight="1" x14ac:dyDescent="0.2">
      <c r="A693" s="5"/>
      <c r="B693" s="408"/>
      <c r="C693" s="5"/>
      <c r="D693" s="5"/>
      <c r="E693" s="5"/>
      <c r="F693" s="5"/>
      <c r="G693" s="5"/>
      <c r="H693" s="5"/>
      <c r="I693" s="5"/>
      <c r="J693" s="5"/>
      <c r="K693" s="73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2.75" customHeight="1" x14ac:dyDescent="0.2">
      <c r="A694" s="5"/>
      <c r="B694" s="408"/>
      <c r="C694" s="5"/>
      <c r="D694" s="5"/>
      <c r="E694" s="5"/>
      <c r="F694" s="5"/>
      <c r="G694" s="5"/>
      <c r="H694" s="5"/>
      <c r="I694" s="5"/>
      <c r="J694" s="5"/>
      <c r="K694" s="73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2.75" customHeight="1" x14ac:dyDescent="0.2">
      <c r="A695" s="5"/>
      <c r="B695" s="408"/>
      <c r="C695" s="5"/>
      <c r="D695" s="5"/>
      <c r="E695" s="5"/>
      <c r="F695" s="5"/>
      <c r="G695" s="5"/>
      <c r="H695" s="5"/>
      <c r="I695" s="5"/>
      <c r="J695" s="5"/>
      <c r="K695" s="73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2.75" customHeight="1" x14ac:dyDescent="0.2">
      <c r="A696" s="5"/>
      <c r="B696" s="408"/>
      <c r="C696" s="5"/>
      <c r="D696" s="5"/>
      <c r="E696" s="5"/>
      <c r="F696" s="5"/>
      <c r="G696" s="5"/>
      <c r="H696" s="5"/>
      <c r="I696" s="5"/>
      <c r="J696" s="5"/>
      <c r="K696" s="73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2.75" customHeight="1" x14ac:dyDescent="0.2">
      <c r="A697" s="5"/>
      <c r="B697" s="408"/>
      <c r="C697" s="5"/>
      <c r="D697" s="5"/>
      <c r="E697" s="5"/>
      <c r="F697" s="5"/>
      <c r="G697" s="5"/>
      <c r="H697" s="5"/>
      <c r="I697" s="5"/>
      <c r="J697" s="5"/>
      <c r="K697" s="73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2.75" customHeight="1" x14ac:dyDescent="0.2">
      <c r="A698" s="5"/>
      <c r="B698" s="408"/>
      <c r="C698" s="5"/>
      <c r="D698" s="5"/>
      <c r="E698" s="5"/>
      <c r="F698" s="5"/>
      <c r="G698" s="5"/>
      <c r="H698" s="5"/>
      <c r="I698" s="5"/>
      <c r="J698" s="5"/>
      <c r="K698" s="73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2.75" customHeight="1" x14ac:dyDescent="0.2">
      <c r="A699" s="5"/>
      <c r="B699" s="408"/>
      <c r="C699" s="5"/>
      <c r="D699" s="5"/>
      <c r="E699" s="5"/>
      <c r="F699" s="5"/>
      <c r="G699" s="5"/>
      <c r="H699" s="5"/>
      <c r="I699" s="5"/>
      <c r="J699" s="5"/>
      <c r="K699" s="73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2.75" customHeight="1" x14ac:dyDescent="0.2">
      <c r="A700" s="5"/>
      <c r="B700" s="408"/>
      <c r="C700" s="5"/>
      <c r="D700" s="5"/>
      <c r="E700" s="5"/>
      <c r="F700" s="5"/>
      <c r="G700" s="5"/>
      <c r="H700" s="5"/>
      <c r="I700" s="5"/>
      <c r="J700" s="5"/>
      <c r="K700" s="73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2.75" customHeight="1" x14ac:dyDescent="0.2">
      <c r="A701" s="5"/>
      <c r="B701" s="408"/>
      <c r="C701" s="5"/>
      <c r="D701" s="5"/>
      <c r="E701" s="5"/>
      <c r="F701" s="5"/>
      <c r="G701" s="5"/>
      <c r="H701" s="5"/>
      <c r="I701" s="5"/>
      <c r="J701" s="5"/>
      <c r="K701" s="73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2.75" customHeight="1" x14ac:dyDescent="0.2">
      <c r="A702" s="5"/>
      <c r="B702" s="408"/>
      <c r="C702" s="5"/>
      <c r="D702" s="5"/>
      <c r="E702" s="5"/>
      <c r="F702" s="5"/>
      <c r="G702" s="5"/>
      <c r="H702" s="5"/>
      <c r="I702" s="5"/>
      <c r="J702" s="5"/>
      <c r="K702" s="73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2.75" customHeight="1" x14ac:dyDescent="0.2">
      <c r="A703" s="5"/>
      <c r="B703" s="408"/>
      <c r="C703" s="5"/>
      <c r="D703" s="5"/>
      <c r="E703" s="5"/>
      <c r="F703" s="5"/>
      <c r="G703" s="5"/>
      <c r="H703" s="5"/>
      <c r="I703" s="5"/>
      <c r="J703" s="5"/>
      <c r="K703" s="73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2.75" customHeight="1" x14ac:dyDescent="0.2">
      <c r="A704" s="5"/>
      <c r="B704" s="408"/>
      <c r="C704" s="5"/>
      <c r="D704" s="5"/>
      <c r="E704" s="5"/>
      <c r="F704" s="5"/>
      <c r="G704" s="5"/>
      <c r="H704" s="5"/>
      <c r="I704" s="5"/>
      <c r="J704" s="5"/>
      <c r="K704" s="73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2.75" customHeight="1" x14ac:dyDescent="0.2">
      <c r="A705" s="5"/>
      <c r="B705" s="408"/>
      <c r="C705" s="5"/>
      <c r="D705" s="5"/>
      <c r="E705" s="5"/>
      <c r="F705" s="5"/>
      <c r="G705" s="5"/>
      <c r="H705" s="5"/>
      <c r="I705" s="5"/>
      <c r="J705" s="5"/>
      <c r="K705" s="73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2.75" customHeight="1" x14ac:dyDescent="0.2">
      <c r="A706" s="5"/>
      <c r="B706" s="408"/>
      <c r="C706" s="5"/>
      <c r="D706" s="5"/>
      <c r="E706" s="5"/>
      <c r="F706" s="5"/>
      <c r="G706" s="5"/>
      <c r="H706" s="5"/>
      <c r="I706" s="5"/>
      <c r="J706" s="5"/>
      <c r="K706" s="73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2.75" customHeight="1" x14ac:dyDescent="0.2">
      <c r="A707" s="5"/>
      <c r="B707" s="408"/>
      <c r="C707" s="5"/>
      <c r="D707" s="5"/>
      <c r="E707" s="5"/>
      <c r="F707" s="5"/>
      <c r="G707" s="5"/>
      <c r="H707" s="5"/>
      <c r="I707" s="5"/>
      <c r="J707" s="5"/>
      <c r="K707" s="73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2.75" customHeight="1" x14ac:dyDescent="0.2">
      <c r="A708" s="5"/>
      <c r="B708" s="408"/>
      <c r="C708" s="5"/>
      <c r="D708" s="5"/>
      <c r="E708" s="5"/>
      <c r="F708" s="5"/>
      <c r="G708" s="5"/>
      <c r="H708" s="5"/>
      <c r="I708" s="5"/>
      <c r="J708" s="5"/>
      <c r="K708" s="73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2.75" customHeight="1" x14ac:dyDescent="0.2">
      <c r="A709" s="5"/>
      <c r="B709" s="408"/>
      <c r="C709" s="5"/>
      <c r="D709" s="5"/>
      <c r="E709" s="5"/>
      <c r="F709" s="5"/>
      <c r="G709" s="5"/>
      <c r="H709" s="5"/>
      <c r="I709" s="5"/>
      <c r="J709" s="5"/>
      <c r="K709" s="73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2.75" customHeight="1" x14ac:dyDescent="0.2">
      <c r="A710" s="5"/>
      <c r="B710" s="408"/>
      <c r="C710" s="5"/>
      <c r="D710" s="5"/>
      <c r="E710" s="5"/>
      <c r="F710" s="5"/>
      <c r="G710" s="5"/>
      <c r="H710" s="5"/>
      <c r="I710" s="5"/>
      <c r="J710" s="5"/>
      <c r="K710" s="73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2.75" customHeight="1" x14ac:dyDescent="0.2">
      <c r="A711" s="5"/>
      <c r="B711" s="408"/>
      <c r="C711" s="5"/>
      <c r="D711" s="5"/>
      <c r="E711" s="5"/>
      <c r="F711" s="5"/>
      <c r="G711" s="5"/>
      <c r="H711" s="5"/>
      <c r="I711" s="5"/>
      <c r="J711" s="5"/>
      <c r="K711" s="73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2.75" customHeight="1" x14ac:dyDescent="0.2">
      <c r="A712" s="5"/>
      <c r="B712" s="408"/>
      <c r="C712" s="5"/>
      <c r="D712" s="5"/>
      <c r="E712" s="5"/>
      <c r="F712" s="5"/>
      <c r="G712" s="5"/>
      <c r="H712" s="5"/>
      <c r="I712" s="5"/>
      <c r="J712" s="5"/>
      <c r="K712" s="73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2.75" customHeight="1" x14ac:dyDescent="0.2">
      <c r="A713" s="5"/>
      <c r="B713" s="408"/>
      <c r="C713" s="5"/>
      <c r="D713" s="5"/>
      <c r="E713" s="5"/>
      <c r="F713" s="5"/>
      <c r="G713" s="5"/>
      <c r="H713" s="5"/>
      <c r="I713" s="5"/>
      <c r="J713" s="5"/>
      <c r="K713" s="73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2.75" customHeight="1" x14ac:dyDescent="0.2">
      <c r="A714" s="5"/>
      <c r="B714" s="408"/>
      <c r="C714" s="5"/>
      <c r="D714" s="5"/>
      <c r="E714" s="5"/>
      <c r="F714" s="5"/>
      <c r="G714" s="5"/>
      <c r="H714" s="5"/>
      <c r="I714" s="5"/>
      <c r="J714" s="5"/>
      <c r="K714" s="73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2.75" customHeight="1" x14ac:dyDescent="0.2">
      <c r="A715" s="5"/>
      <c r="B715" s="408"/>
      <c r="C715" s="5"/>
      <c r="D715" s="5"/>
      <c r="E715" s="5"/>
      <c r="F715" s="5"/>
      <c r="G715" s="5"/>
      <c r="H715" s="5"/>
      <c r="I715" s="5"/>
      <c r="J715" s="5"/>
      <c r="K715" s="73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2.75" customHeight="1" x14ac:dyDescent="0.2">
      <c r="A716" s="5"/>
      <c r="B716" s="408"/>
      <c r="C716" s="5"/>
      <c r="D716" s="5"/>
      <c r="E716" s="5"/>
      <c r="F716" s="5"/>
      <c r="G716" s="5"/>
      <c r="H716" s="5"/>
      <c r="I716" s="5"/>
      <c r="J716" s="5"/>
      <c r="K716" s="73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2.75" customHeight="1" x14ac:dyDescent="0.2">
      <c r="A717" s="5"/>
      <c r="B717" s="408"/>
      <c r="C717" s="5"/>
      <c r="D717" s="5"/>
      <c r="E717" s="5"/>
      <c r="F717" s="5"/>
      <c r="G717" s="5"/>
      <c r="H717" s="5"/>
      <c r="I717" s="5"/>
      <c r="J717" s="5"/>
      <c r="K717" s="73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2.75" customHeight="1" x14ac:dyDescent="0.2">
      <c r="A718" s="5"/>
      <c r="B718" s="408"/>
      <c r="C718" s="5"/>
      <c r="D718" s="5"/>
      <c r="E718" s="5"/>
      <c r="F718" s="5"/>
      <c r="G718" s="5"/>
      <c r="H718" s="5"/>
      <c r="I718" s="5"/>
      <c r="J718" s="5"/>
      <c r="K718" s="73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2.75" customHeight="1" x14ac:dyDescent="0.2">
      <c r="A719" s="5"/>
      <c r="B719" s="408"/>
      <c r="C719" s="5"/>
      <c r="D719" s="5"/>
      <c r="E719" s="5"/>
      <c r="F719" s="5"/>
      <c r="G719" s="5"/>
      <c r="H719" s="5"/>
      <c r="I719" s="5"/>
      <c r="J719" s="5"/>
      <c r="K719" s="737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2.75" customHeight="1" x14ac:dyDescent="0.2">
      <c r="A720" s="5"/>
      <c r="B720" s="408"/>
      <c r="C720" s="5"/>
      <c r="D720" s="5"/>
      <c r="E720" s="5"/>
      <c r="F720" s="5"/>
      <c r="G720" s="5"/>
      <c r="H720" s="5"/>
      <c r="I720" s="5"/>
      <c r="J720" s="5"/>
      <c r="K720" s="737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2.75" customHeight="1" x14ac:dyDescent="0.2">
      <c r="A721" s="5"/>
      <c r="B721" s="408"/>
      <c r="C721" s="5"/>
      <c r="D721" s="5"/>
      <c r="E721" s="5"/>
      <c r="F721" s="5"/>
      <c r="G721" s="5"/>
      <c r="H721" s="5"/>
      <c r="I721" s="5"/>
      <c r="J721" s="5"/>
      <c r="K721" s="737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2.75" customHeight="1" x14ac:dyDescent="0.2">
      <c r="A722" s="5"/>
      <c r="B722" s="408"/>
      <c r="C722" s="5"/>
      <c r="D722" s="5"/>
      <c r="E722" s="5"/>
      <c r="F722" s="5"/>
      <c r="G722" s="5"/>
      <c r="H722" s="5"/>
      <c r="I722" s="5"/>
      <c r="J722" s="5"/>
      <c r="K722" s="737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2.75" customHeight="1" x14ac:dyDescent="0.2">
      <c r="A723" s="5"/>
      <c r="B723" s="408"/>
      <c r="C723" s="5"/>
      <c r="D723" s="5"/>
      <c r="E723" s="5"/>
      <c r="F723" s="5"/>
      <c r="G723" s="5"/>
      <c r="H723" s="5"/>
      <c r="I723" s="5"/>
      <c r="J723" s="5"/>
      <c r="K723" s="737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2.75" customHeight="1" x14ac:dyDescent="0.2">
      <c r="A724" s="5"/>
      <c r="B724" s="408"/>
      <c r="C724" s="5"/>
      <c r="D724" s="5"/>
      <c r="E724" s="5"/>
      <c r="F724" s="5"/>
      <c r="G724" s="5"/>
      <c r="H724" s="5"/>
      <c r="I724" s="5"/>
      <c r="J724" s="5"/>
      <c r="K724" s="737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2.75" customHeight="1" x14ac:dyDescent="0.2">
      <c r="A725" s="5"/>
      <c r="B725" s="408"/>
      <c r="C725" s="5"/>
      <c r="D725" s="5"/>
      <c r="E725" s="5"/>
      <c r="F725" s="5"/>
      <c r="G725" s="5"/>
      <c r="H725" s="5"/>
      <c r="I725" s="5"/>
      <c r="J725" s="5"/>
      <c r="K725" s="737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2.75" customHeight="1" x14ac:dyDescent="0.2">
      <c r="A726" s="5"/>
      <c r="B726" s="408"/>
      <c r="C726" s="5"/>
      <c r="D726" s="5"/>
      <c r="E726" s="5"/>
      <c r="F726" s="5"/>
      <c r="G726" s="5"/>
      <c r="H726" s="5"/>
      <c r="I726" s="5"/>
      <c r="J726" s="5"/>
      <c r="K726" s="737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2.75" customHeight="1" x14ac:dyDescent="0.2">
      <c r="A727" s="5"/>
      <c r="B727" s="408"/>
      <c r="C727" s="5"/>
      <c r="D727" s="5"/>
      <c r="E727" s="5"/>
      <c r="F727" s="5"/>
      <c r="G727" s="5"/>
      <c r="H727" s="5"/>
      <c r="I727" s="5"/>
      <c r="J727" s="5"/>
      <c r="K727" s="737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2.75" customHeight="1" x14ac:dyDescent="0.2">
      <c r="A728" s="5"/>
      <c r="B728" s="408"/>
      <c r="C728" s="5"/>
      <c r="D728" s="5"/>
      <c r="E728" s="5"/>
      <c r="F728" s="5"/>
      <c r="G728" s="5"/>
      <c r="H728" s="5"/>
      <c r="I728" s="5"/>
      <c r="J728" s="5"/>
      <c r="K728" s="737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2.75" customHeight="1" x14ac:dyDescent="0.2">
      <c r="A729" s="5"/>
      <c r="B729" s="408"/>
      <c r="C729" s="5"/>
      <c r="D729" s="5"/>
      <c r="E729" s="5"/>
      <c r="F729" s="5"/>
      <c r="G729" s="5"/>
      <c r="H729" s="5"/>
      <c r="I729" s="5"/>
      <c r="J729" s="5"/>
      <c r="K729" s="737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2.75" customHeight="1" x14ac:dyDescent="0.2">
      <c r="A730" s="5"/>
      <c r="B730" s="408"/>
      <c r="C730" s="5"/>
      <c r="D730" s="5"/>
      <c r="E730" s="5"/>
      <c r="F730" s="5"/>
      <c r="G730" s="5"/>
      <c r="H730" s="5"/>
      <c r="I730" s="5"/>
      <c r="J730" s="5"/>
      <c r="K730" s="737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2.75" customHeight="1" x14ac:dyDescent="0.2">
      <c r="A731" s="5"/>
      <c r="B731" s="408"/>
      <c r="C731" s="5"/>
      <c r="D731" s="5"/>
      <c r="E731" s="5"/>
      <c r="F731" s="5"/>
      <c r="G731" s="5"/>
      <c r="H731" s="5"/>
      <c r="I731" s="5"/>
      <c r="J731" s="5"/>
      <c r="K731" s="737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2.75" customHeight="1" x14ac:dyDescent="0.2">
      <c r="A732" s="5"/>
      <c r="B732" s="408"/>
      <c r="C732" s="5"/>
      <c r="D732" s="5"/>
      <c r="E732" s="5"/>
      <c r="F732" s="5"/>
      <c r="G732" s="5"/>
      <c r="H732" s="5"/>
      <c r="I732" s="5"/>
      <c r="J732" s="5"/>
      <c r="K732" s="737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2.75" customHeight="1" x14ac:dyDescent="0.2">
      <c r="A733" s="5"/>
      <c r="B733" s="408"/>
      <c r="C733" s="5"/>
      <c r="D733" s="5"/>
      <c r="E733" s="5"/>
      <c r="F733" s="5"/>
      <c r="G733" s="5"/>
      <c r="H733" s="5"/>
      <c r="I733" s="5"/>
      <c r="J733" s="5"/>
      <c r="K733" s="737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2.75" customHeight="1" x14ac:dyDescent="0.2">
      <c r="A734" s="5"/>
      <c r="B734" s="408"/>
      <c r="C734" s="5"/>
      <c r="D734" s="5"/>
      <c r="E734" s="5"/>
      <c r="F734" s="5"/>
      <c r="G734" s="5"/>
      <c r="H734" s="5"/>
      <c r="I734" s="5"/>
      <c r="J734" s="5"/>
      <c r="K734" s="737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2.75" customHeight="1" x14ac:dyDescent="0.2">
      <c r="A735" s="5"/>
      <c r="B735" s="408"/>
      <c r="C735" s="5"/>
      <c r="D735" s="5"/>
      <c r="E735" s="5"/>
      <c r="F735" s="5"/>
      <c r="G735" s="5"/>
      <c r="H735" s="5"/>
      <c r="I735" s="5"/>
      <c r="J735" s="5"/>
      <c r="K735" s="737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2.75" customHeight="1" x14ac:dyDescent="0.2">
      <c r="A736" s="5"/>
      <c r="B736" s="408"/>
      <c r="C736" s="5"/>
      <c r="D736" s="5"/>
      <c r="E736" s="5"/>
      <c r="F736" s="5"/>
      <c r="G736" s="5"/>
      <c r="H736" s="5"/>
      <c r="I736" s="5"/>
      <c r="J736" s="5"/>
      <c r="K736" s="737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2.75" customHeight="1" x14ac:dyDescent="0.2">
      <c r="A737" s="5"/>
      <c r="B737" s="408"/>
      <c r="C737" s="5"/>
      <c r="D737" s="5"/>
      <c r="E737" s="5"/>
      <c r="F737" s="5"/>
      <c r="G737" s="5"/>
      <c r="H737" s="5"/>
      <c r="I737" s="5"/>
      <c r="J737" s="5"/>
      <c r="K737" s="737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2.75" customHeight="1" x14ac:dyDescent="0.2">
      <c r="A738" s="5"/>
      <c r="B738" s="408"/>
      <c r="C738" s="5"/>
      <c r="D738" s="5"/>
      <c r="E738" s="5"/>
      <c r="F738" s="5"/>
      <c r="G738" s="5"/>
      <c r="H738" s="5"/>
      <c r="I738" s="5"/>
      <c r="J738" s="5"/>
      <c r="K738" s="737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2.75" customHeight="1" x14ac:dyDescent="0.2">
      <c r="A739" s="5"/>
      <c r="B739" s="408"/>
      <c r="C739" s="5"/>
      <c r="D739" s="5"/>
      <c r="E739" s="5"/>
      <c r="F739" s="5"/>
      <c r="G739" s="5"/>
      <c r="H739" s="5"/>
      <c r="I739" s="5"/>
      <c r="J739" s="5"/>
      <c r="K739" s="737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2.75" customHeight="1" x14ac:dyDescent="0.2">
      <c r="A740" s="5"/>
      <c r="B740" s="408"/>
      <c r="C740" s="5"/>
      <c r="D740" s="5"/>
      <c r="E740" s="5"/>
      <c r="F740" s="5"/>
      <c r="G740" s="5"/>
      <c r="H740" s="5"/>
      <c r="I740" s="5"/>
      <c r="J740" s="5"/>
      <c r="K740" s="737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2.75" customHeight="1" x14ac:dyDescent="0.2">
      <c r="A741" s="5"/>
      <c r="B741" s="408"/>
      <c r="C741" s="5"/>
      <c r="D741" s="5"/>
      <c r="E741" s="5"/>
      <c r="F741" s="5"/>
      <c r="G741" s="5"/>
      <c r="H741" s="5"/>
      <c r="I741" s="5"/>
      <c r="J741" s="5"/>
      <c r="K741" s="737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2.75" customHeight="1" x14ac:dyDescent="0.2">
      <c r="A742" s="5"/>
      <c r="B742" s="408"/>
      <c r="C742" s="5"/>
      <c r="D742" s="5"/>
      <c r="E742" s="5"/>
      <c r="F742" s="5"/>
      <c r="G742" s="5"/>
      <c r="H742" s="5"/>
      <c r="I742" s="5"/>
      <c r="J742" s="5"/>
      <c r="K742" s="737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2.75" customHeight="1" x14ac:dyDescent="0.2">
      <c r="A743" s="5"/>
      <c r="B743" s="408"/>
      <c r="C743" s="5"/>
      <c r="D743" s="5"/>
      <c r="E743" s="5"/>
      <c r="F743" s="5"/>
      <c r="G743" s="5"/>
      <c r="H743" s="5"/>
      <c r="I743" s="5"/>
      <c r="J743" s="5"/>
      <c r="K743" s="737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2.75" customHeight="1" x14ac:dyDescent="0.2">
      <c r="A744" s="5"/>
      <c r="B744" s="408"/>
      <c r="C744" s="5"/>
      <c r="D744" s="5"/>
      <c r="E744" s="5"/>
      <c r="F744" s="5"/>
      <c r="G744" s="5"/>
      <c r="H744" s="5"/>
      <c r="I744" s="5"/>
      <c r="J744" s="5"/>
      <c r="K744" s="737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2.75" customHeight="1" x14ac:dyDescent="0.2">
      <c r="A745" s="5"/>
      <c r="B745" s="408"/>
      <c r="C745" s="5"/>
      <c r="D745" s="5"/>
      <c r="E745" s="5"/>
      <c r="F745" s="5"/>
      <c r="G745" s="5"/>
      <c r="H745" s="5"/>
      <c r="I745" s="5"/>
      <c r="J745" s="5"/>
      <c r="K745" s="737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2.75" customHeight="1" x14ac:dyDescent="0.2">
      <c r="A746" s="5"/>
      <c r="B746" s="408"/>
      <c r="C746" s="5"/>
      <c r="D746" s="5"/>
      <c r="E746" s="5"/>
      <c r="F746" s="5"/>
      <c r="G746" s="5"/>
      <c r="H746" s="5"/>
      <c r="I746" s="5"/>
      <c r="J746" s="5"/>
      <c r="K746" s="737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2.75" customHeight="1" x14ac:dyDescent="0.2">
      <c r="A747" s="5"/>
      <c r="B747" s="408"/>
      <c r="C747" s="5"/>
      <c r="D747" s="5"/>
      <c r="E747" s="5"/>
      <c r="F747" s="5"/>
      <c r="G747" s="5"/>
      <c r="H747" s="5"/>
      <c r="I747" s="5"/>
      <c r="J747" s="5"/>
      <c r="K747" s="737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2.75" customHeight="1" x14ac:dyDescent="0.2">
      <c r="A748" s="5"/>
      <c r="B748" s="408"/>
      <c r="C748" s="5"/>
      <c r="D748" s="5"/>
      <c r="E748" s="5"/>
      <c r="F748" s="5"/>
      <c r="G748" s="5"/>
      <c r="H748" s="5"/>
      <c r="I748" s="5"/>
      <c r="J748" s="5"/>
      <c r="K748" s="737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2.75" customHeight="1" x14ac:dyDescent="0.2">
      <c r="A749" s="5"/>
      <c r="B749" s="408"/>
      <c r="C749" s="5"/>
      <c r="D749" s="5"/>
      <c r="E749" s="5"/>
      <c r="F749" s="5"/>
      <c r="G749" s="5"/>
      <c r="H749" s="5"/>
      <c r="I749" s="5"/>
      <c r="J749" s="5"/>
      <c r="K749" s="737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2.75" customHeight="1" x14ac:dyDescent="0.2">
      <c r="A750" s="5"/>
      <c r="B750" s="408"/>
      <c r="C750" s="5"/>
      <c r="D750" s="5"/>
      <c r="E750" s="5"/>
      <c r="F750" s="5"/>
      <c r="G750" s="5"/>
      <c r="H750" s="5"/>
      <c r="I750" s="5"/>
      <c r="J750" s="5"/>
      <c r="K750" s="737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2.75" customHeight="1" x14ac:dyDescent="0.2">
      <c r="A751" s="5"/>
      <c r="B751" s="408"/>
      <c r="C751" s="5"/>
      <c r="D751" s="5"/>
      <c r="E751" s="5"/>
      <c r="F751" s="5"/>
      <c r="G751" s="5"/>
      <c r="H751" s="5"/>
      <c r="I751" s="5"/>
      <c r="J751" s="5"/>
      <c r="K751" s="737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2.75" customHeight="1" x14ac:dyDescent="0.2">
      <c r="A752" s="5"/>
      <c r="B752" s="408"/>
      <c r="C752" s="5"/>
      <c r="D752" s="5"/>
      <c r="E752" s="5"/>
      <c r="F752" s="5"/>
      <c r="G752" s="5"/>
      <c r="H752" s="5"/>
      <c r="I752" s="5"/>
      <c r="J752" s="5"/>
      <c r="K752" s="737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2.75" customHeight="1" x14ac:dyDescent="0.2">
      <c r="A753" s="5"/>
      <c r="B753" s="408"/>
      <c r="C753" s="5"/>
      <c r="D753" s="5"/>
      <c r="E753" s="5"/>
      <c r="F753" s="5"/>
      <c r="G753" s="5"/>
      <c r="H753" s="5"/>
      <c r="I753" s="5"/>
      <c r="J753" s="5"/>
      <c r="K753" s="737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2.75" customHeight="1" x14ac:dyDescent="0.2">
      <c r="A754" s="5"/>
      <c r="B754" s="408"/>
      <c r="C754" s="5"/>
      <c r="D754" s="5"/>
      <c r="E754" s="5"/>
      <c r="F754" s="5"/>
      <c r="G754" s="5"/>
      <c r="H754" s="5"/>
      <c r="I754" s="5"/>
      <c r="J754" s="5"/>
      <c r="K754" s="737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2.75" customHeight="1" x14ac:dyDescent="0.2">
      <c r="A755" s="5"/>
      <c r="B755" s="408"/>
      <c r="C755" s="5"/>
      <c r="D755" s="5"/>
      <c r="E755" s="5"/>
      <c r="F755" s="5"/>
      <c r="G755" s="5"/>
      <c r="H755" s="5"/>
      <c r="I755" s="5"/>
      <c r="J755" s="5"/>
      <c r="K755" s="737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2.75" customHeight="1" x14ac:dyDescent="0.2">
      <c r="A756" s="5"/>
      <c r="B756" s="408"/>
      <c r="C756" s="5"/>
      <c r="D756" s="5"/>
      <c r="E756" s="5"/>
      <c r="F756" s="5"/>
      <c r="G756" s="5"/>
      <c r="H756" s="5"/>
      <c r="I756" s="5"/>
      <c r="J756" s="5"/>
      <c r="K756" s="737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2.75" customHeight="1" x14ac:dyDescent="0.2">
      <c r="A757" s="5"/>
      <c r="B757" s="408"/>
      <c r="C757" s="5"/>
      <c r="D757" s="5"/>
      <c r="E757" s="5"/>
      <c r="F757" s="5"/>
      <c r="G757" s="5"/>
      <c r="H757" s="5"/>
      <c r="I757" s="5"/>
      <c r="J757" s="5"/>
      <c r="K757" s="737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2.75" customHeight="1" x14ac:dyDescent="0.2">
      <c r="A758" s="5"/>
      <c r="B758" s="408"/>
      <c r="C758" s="5"/>
      <c r="D758" s="5"/>
      <c r="E758" s="5"/>
      <c r="F758" s="5"/>
      <c r="G758" s="5"/>
      <c r="H758" s="5"/>
      <c r="I758" s="5"/>
      <c r="J758" s="5"/>
      <c r="K758" s="737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2.75" customHeight="1" x14ac:dyDescent="0.2">
      <c r="A759" s="5"/>
      <c r="B759" s="408"/>
      <c r="C759" s="5"/>
      <c r="D759" s="5"/>
      <c r="E759" s="5"/>
      <c r="F759" s="5"/>
      <c r="G759" s="5"/>
      <c r="H759" s="5"/>
      <c r="I759" s="5"/>
      <c r="J759" s="5"/>
      <c r="K759" s="737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2.75" customHeight="1" x14ac:dyDescent="0.2">
      <c r="A760" s="5"/>
      <c r="B760" s="408"/>
      <c r="C760" s="5"/>
      <c r="D760" s="5"/>
      <c r="E760" s="5"/>
      <c r="F760" s="5"/>
      <c r="G760" s="5"/>
      <c r="H760" s="5"/>
      <c r="I760" s="5"/>
      <c r="J760" s="5"/>
      <c r="K760" s="737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2.75" customHeight="1" x14ac:dyDescent="0.2">
      <c r="A761" s="5"/>
      <c r="B761" s="408"/>
      <c r="C761" s="5"/>
      <c r="D761" s="5"/>
      <c r="E761" s="5"/>
      <c r="F761" s="5"/>
      <c r="G761" s="5"/>
      <c r="H761" s="5"/>
      <c r="I761" s="5"/>
      <c r="J761" s="5"/>
      <c r="K761" s="737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2.75" customHeight="1" x14ac:dyDescent="0.2">
      <c r="A762" s="5"/>
      <c r="B762" s="408"/>
      <c r="C762" s="5"/>
      <c r="D762" s="5"/>
      <c r="E762" s="5"/>
      <c r="F762" s="5"/>
      <c r="G762" s="5"/>
      <c r="H762" s="5"/>
      <c r="I762" s="5"/>
      <c r="J762" s="5"/>
      <c r="K762" s="737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2.75" customHeight="1" x14ac:dyDescent="0.2">
      <c r="A763" s="5"/>
      <c r="B763" s="408"/>
      <c r="C763" s="5"/>
      <c r="D763" s="5"/>
      <c r="E763" s="5"/>
      <c r="F763" s="5"/>
      <c r="G763" s="5"/>
      <c r="H763" s="5"/>
      <c r="I763" s="5"/>
      <c r="J763" s="5"/>
      <c r="K763" s="737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2.75" customHeight="1" x14ac:dyDescent="0.2">
      <c r="A764" s="5"/>
      <c r="B764" s="408"/>
      <c r="C764" s="5"/>
      <c r="D764" s="5"/>
      <c r="E764" s="5"/>
      <c r="F764" s="5"/>
      <c r="G764" s="5"/>
      <c r="H764" s="5"/>
      <c r="I764" s="5"/>
      <c r="J764" s="5"/>
      <c r="K764" s="737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2.75" customHeight="1" x14ac:dyDescent="0.2">
      <c r="A765" s="5"/>
      <c r="B765" s="408"/>
      <c r="C765" s="5"/>
      <c r="D765" s="5"/>
      <c r="E765" s="5"/>
      <c r="F765" s="5"/>
      <c r="G765" s="5"/>
      <c r="H765" s="5"/>
      <c r="I765" s="5"/>
      <c r="J765" s="5"/>
      <c r="K765" s="737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2.75" customHeight="1" x14ac:dyDescent="0.2">
      <c r="A766" s="5"/>
      <c r="B766" s="408"/>
      <c r="C766" s="5"/>
      <c r="D766" s="5"/>
      <c r="E766" s="5"/>
      <c r="F766" s="5"/>
      <c r="G766" s="5"/>
      <c r="H766" s="5"/>
      <c r="I766" s="5"/>
      <c r="J766" s="5"/>
      <c r="K766" s="737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2.75" customHeight="1" x14ac:dyDescent="0.2">
      <c r="A767" s="5"/>
      <c r="B767" s="408"/>
      <c r="C767" s="5"/>
      <c r="D767" s="5"/>
      <c r="E767" s="5"/>
      <c r="F767" s="5"/>
      <c r="G767" s="5"/>
      <c r="H767" s="5"/>
      <c r="I767" s="5"/>
      <c r="J767" s="5"/>
      <c r="K767" s="737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2.75" customHeight="1" x14ac:dyDescent="0.2">
      <c r="A768" s="5"/>
      <c r="B768" s="408"/>
      <c r="C768" s="5"/>
      <c r="D768" s="5"/>
      <c r="E768" s="5"/>
      <c r="F768" s="5"/>
      <c r="G768" s="5"/>
      <c r="H768" s="5"/>
      <c r="I768" s="5"/>
      <c r="J768" s="5"/>
      <c r="K768" s="737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2.75" customHeight="1" x14ac:dyDescent="0.2">
      <c r="A769" s="5"/>
      <c r="B769" s="408"/>
      <c r="C769" s="5"/>
      <c r="D769" s="5"/>
      <c r="E769" s="5"/>
      <c r="F769" s="5"/>
      <c r="G769" s="5"/>
      <c r="H769" s="5"/>
      <c r="I769" s="5"/>
      <c r="J769" s="5"/>
      <c r="K769" s="737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2.75" customHeight="1" x14ac:dyDescent="0.2">
      <c r="A770" s="5"/>
      <c r="B770" s="408"/>
      <c r="C770" s="5"/>
      <c r="D770" s="5"/>
      <c r="E770" s="5"/>
      <c r="F770" s="5"/>
      <c r="G770" s="5"/>
      <c r="H770" s="5"/>
      <c r="I770" s="5"/>
      <c r="J770" s="5"/>
      <c r="K770" s="737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2.75" customHeight="1" x14ac:dyDescent="0.2">
      <c r="A771" s="5"/>
      <c r="B771" s="408"/>
      <c r="C771" s="5"/>
      <c r="D771" s="5"/>
      <c r="E771" s="5"/>
      <c r="F771" s="5"/>
      <c r="G771" s="5"/>
      <c r="H771" s="5"/>
      <c r="I771" s="5"/>
      <c r="J771" s="5"/>
      <c r="K771" s="737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2.75" customHeight="1" x14ac:dyDescent="0.2">
      <c r="A772" s="5"/>
      <c r="B772" s="408"/>
      <c r="C772" s="5"/>
      <c r="D772" s="5"/>
      <c r="E772" s="5"/>
      <c r="F772" s="5"/>
      <c r="G772" s="5"/>
      <c r="H772" s="5"/>
      <c r="I772" s="5"/>
      <c r="J772" s="5"/>
      <c r="K772" s="737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2.75" customHeight="1" x14ac:dyDescent="0.2">
      <c r="A773" s="5"/>
      <c r="B773" s="408"/>
      <c r="C773" s="5"/>
      <c r="D773" s="5"/>
      <c r="E773" s="5"/>
      <c r="F773" s="5"/>
      <c r="G773" s="5"/>
      <c r="H773" s="5"/>
      <c r="I773" s="5"/>
      <c r="J773" s="5"/>
      <c r="K773" s="737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2.75" customHeight="1" x14ac:dyDescent="0.2">
      <c r="A774" s="5"/>
      <c r="B774" s="408"/>
      <c r="C774" s="5"/>
      <c r="D774" s="5"/>
      <c r="E774" s="5"/>
      <c r="F774" s="5"/>
      <c r="G774" s="5"/>
      <c r="H774" s="5"/>
      <c r="I774" s="5"/>
      <c r="J774" s="5"/>
      <c r="K774" s="737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2.75" customHeight="1" x14ac:dyDescent="0.2">
      <c r="A775" s="5"/>
      <c r="B775" s="408"/>
      <c r="C775" s="5"/>
      <c r="D775" s="5"/>
      <c r="E775" s="5"/>
      <c r="F775" s="5"/>
      <c r="G775" s="5"/>
      <c r="H775" s="5"/>
      <c r="I775" s="5"/>
      <c r="J775" s="5"/>
      <c r="K775" s="737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2.75" customHeight="1" x14ac:dyDescent="0.2">
      <c r="A776" s="5"/>
      <c r="B776" s="408"/>
      <c r="C776" s="5"/>
      <c r="D776" s="5"/>
      <c r="E776" s="5"/>
      <c r="F776" s="5"/>
      <c r="G776" s="5"/>
      <c r="H776" s="5"/>
      <c r="I776" s="5"/>
      <c r="J776" s="5"/>
      <c r="K776" s="737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2.75" customHeight="1" x14ac:dyDescent="0.2">
      <c r="A777" s="5"/>
      <c r="B777" s="408"/>
      <c r="C777" s="5"/>
      <c r="D777" s="5"/>
      <c r="E777" s="5"/>
      <c r="F777" s="5"/>
      <c r="G777" s="5"/>
      <c r="H777" s="5"/>
      <c r="I777" s="5"/>
      <c r="J777" s="5"/>
      <c r="K777" s="737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2.75" customHeight="1" x14ac:dyDescent="0.2">
      <c r="A778" s="5"/>
      <c r="B778" s="408"/>
      <c r="C778" s="5"/>
      <c r="D778" s="5"/>
      <c r="E778" s="5"/>
      <c r="F778" s="5"/>
      <c r="G778" s="5"/>
      <c r="H778" s="5"/>
      <c r="I778" s="5"/>
      <c r="J778" s="5"/>
      <c r="K778" s="737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2.75" customHeight="1" x14ac:dyDescent="0.2">
      <c r="A779" s="5"/>
      <c r="B779" s="408"/>
      <c r="C779" s="5"/>
      <c r="D779" s="5"/>
      <c r="E779" s="5"/>
      <c r="F779" s="5"/>
      <c r="G779" s="5"/>
      <c r="H779" s="5"/>
      <c r="I779" s="5"/>
      <c r="J779" s="5"/>
      <c r="K779" s="737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2.75" customHeight="1" x14ac:dyDescent="0.2">
      <c r="A780" s="5"/>
      <c r="B780" s="408"/>
      <c r="C780" s="5"/>
      <c r="D780" s="5"/>
      <c r="E780" s="5"/>
      <c r="F780" s="5"/>
      <c r="G780" s="5"/>
      <c r="H780" s="5"/>
      <c r="I780" s="5"/>
      <c r="J780" s="5"/>
      <c r="K780" s="737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2.75" customHeight="1" x14ac:dyDescent="0.2">
      <c r="A781" s="5"/>
      <c r="B781" s="408"/>
      <c r="C781" s="5"/>
      <c r="D781" s="5"/>
      <c r="E781" s="5"/>
      <c r="F781" s="5"/>
      <c r="G781" s="5"/>
      <c r="H781" s="5"/>
      <c r="I781" s="5"/>
      <c r="J781" s="5"/>
      <c r="K781" s="737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2.75" customHeight="1" x14ac:dyDescent="0.2">
      <c r="A782" s="5"/>
      <c r="B782" s="408"/>
      <c r="C782" s="5"/>
      <c r="D782" s="5"/>
      <c r="E782" s="5"/>
      <c r="F782" s="5"/>
      <c r="G782" s="5"/>
      <c r="H782" s="5"/>
      <c r="I782" s="5"/>
      <c r="J782" s="5"/>
      <c r="K782" s="737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2.75" customHeight="1" x14ac:dyDescent="0.2">
      <c r="A783" s="5"/>
      <c r="B783" s="408"/>
      <c r="C783" s="5"/>
      <c r="D783" s="5"/>
      <c r="E783" s="5"/>
      <c r="F783" s="5"/>
      <c r="G783" s="5"/>
      <c r="H783" s="5"/>
      <c r="I783" s="5"/>
      <c r="J783" s="5"/>
      <c r="K783" s="737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2.75" customHeight="1" x14ac:dyDescent="0.2">
      <c r="A784" s="5"/>
      <c r="B784" s="408"/>
      <c r="C784" s="5"/>
      <c r="D784" s="5"/>
      <c r="E784" s="5"/>
      <c r="F784" s="5"/>
      <c r="G784" s="5"/>
      <c r="H784" s="5"/>
      <c r="I784" s="5"/>
      <c r="J784" s="5"/>
      <c r="K784" s="737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2.75" customHeight="1" x14ac:dyDescent="0.2">
      <c r="A785" s="5"/>
      <c r="B785" s="408"/>
      <c r="C785" s="5"/>
      <c r="D785" s="5"/>
      <c r="E785" s="5"/>
      <c r="F785" s="5"/>
      <c r="G785" s="5"/>
      <c r="H785" s="5"/>
      <c r="I785" s="5"/>
      <c r="J785" s="5"/>
      <c r="K785" s="737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2.75" customHeight="1" x14ac:dyDescent="0.2">
      <c r="A786" s="5"/>
      <c r="B786" s="408"/>
      <c r="C786" s="5"/>
      <c r="D786" s="5"/>
      <c r="E786" s="5"/>
      <c r="F786" s="5"/>
      <c r="G786" s="5"/>
      <c r="H786" s="5"/>
      <c r="I786" s="5"/>
      <c r="J786" s="5"/>
      <c r="K786" s="737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2.75" customHeight="1" x14ac:dyDescent="0.2">
      <c r="A787" s="5"/>
      <c r="B787" s="408"/>
      <c r="C787" s="5"/>
      <c r="D787" s="5"/>
      <c r="E787" s="5"/>
      <c r="F787" s="5"/>
      <c r="G787" s="5"/>
      <c r="H787" s="5"/>
      <c r="I787" s="5"/>
      <c r="J787" s="5"/>
      <c r="K787" s="737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2.75" customHeight="1" x14ac:dyDescent="0.2">
      <c r="A788" s="5"/>
      <c r="B788" s="408"/>
      <c r="C788" s="5"/>
      <c r="D788" s="5"/>
      <c r="E788" s="5"/>
      <c r="F788" s="5"/>
      <c r="G788" s="5"/>
      <c r="H788" s="5"/>
      <c r="I788" s="5"/>
      <c r="J788" s="5"/>
      <c r="K788" s="737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2.75" customHeight="1" x14ac:dyDescent="0.2">
      <c r="A789" s="5"/>
      <c r="B789" s="408"/>
      <c r="C789" s="5"/>
      <c r="D789" s="5"/>
      <c r="E789" s="5"/>
      <c r="F789" s="5"/>
      <c r="G789" s="5"/>
      <c r="H789" s="5"/>
      <c r="I789" s="5"/>
      <c r="J789" s="5"/>
      <c r="K789" s="737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2.75" customHeight="1" x14ac:dyDescent="0.2">
      <c r="A790" s="5"/>
      <c r="B790" s="408"/>
      <c r="C790" s="5"/>
      <c r="D790" s="5"/>
      <c r="E790" s="5"/>
      <c r="F790" s="5"/>
      <c r="G790" s="5"/>
      <c r="H790" s="5"/>
      <c r="I790" s="5"/>
      <c r="J790" s="5"/>
      <c r="K790" s="737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2.75" customHeight="1" x14ac:dyDescent="0.2">
      <c r="A791" s="5"/>
      <c r="B791" s="408"/>
      <c r="C791" s="5"/>
      <c r="D791" s="5"/>
      <c r="E791" s="5"/>
      <c r="F791" s="5"/>
      <c r="G791" s="5"/>
      <c r="H791" s="5"/>
      <c r="I791" s="5"/>
      <c r="J791" s="5"/>
      <c r="K791" s="737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2.75" customHeight="1" x14ac:dyDescent="0.2">
      <c r="A792" s="5"/>
      <c r="B792" s="408"/>
      <c r="C792" s="5"/>
      <c r="D792" s="5"/>
      <c r="E792" s="5"/>
      <c r="F792" s="5"/>
      <c r="G792" s="5"/>
      <c r="H792" s="5"/>
      <c r="I792" s="5"/>
      <c r="J792" s="5"/>
      <c r="K792" s="737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2.75" customHeight="1" x14ac:dyDescent="0.2">
      <c r="A793" s="5"/>
      <c r="B793" s="408"/>
      <c r="C793" s="5"/>
      <c r="D793" s="5"/>
      <c r="E793" s="5"/>
      <c r="F793" s="5"/>
      <c r="G793" s="5"/>
      <c r="H793" s="5"/>
      <c r="I793" s="5"/>
      <c r="J793" s="5"/>
      <c r="K793" s="737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2.75" customHeight="1" x14ac:dyDescent="0.2">
      <c r="A794" s="5"/>
      <c r="B794" s="408"/>
      <c r="C794" s="5"/>
      <c r="D794" s="5"/>
      <c r="E794" s="5"/>
      <c r="F794" s="5"/>
      <c r="G794" s="5"/>
      <c r="H794" s="5"/>
      <c r="I794" s="5"/>
      <c r="J794" s="5"/>
      <c r="K794" s="737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2.75" customHeight="1" x14ac:dyDescent="0.2">
      <c r="A795" s="5"/>
      <c r="B795" s="408"/>
      <c r="C795" s="5"/>
      <c r="D795" s="5"/>
      <c r="E795" s="5"/>
      <c r="F795" s="5"/>
      <c r="G795" s="5"/>
      <c r="H795" s="5"/>
      <c r="I795" s="5"/>
      <c r="J795" s="5"/>
      <c r="K795" s="737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2.75" customHeight="1" x14ac:dyDescent="0.2">
      <c r="A796" s="5"/>
      <c r="B796" s="408"/>
      <c r="C796" s="5"/>
      <c r="D796" s="5"/>
      <c r="E796" s="5"/>
      <c r="F796" s="5"/>
      <c r="G796" s="5"/>
      <c r="H796" s="5"/>
      <c r="I796" s="5"/>
      <c r="J796" s="5"/>
      <c r="K796" s="737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2.75" customHeight="1" x14ac:dyDescent="0.2">
      <c r="A797" s="5"/>
      <c r="B797" s="408"/>
      <c r="C797" s="5"/>
      <c r="D797" s="5"/>
      <c r="E797" s="5"/>
      <c r="F797" s="5"/>
      <c r="G797" s="5"/>
      <c r="H797" s="5"/>
      <c r="I797" s="5"/>
      <c r="J797" s="5"/>
      <c r="K797" s="737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2.75" customHeight="1" x14ac:dyDescent="0.2">
      <c r="A798" s="5"/>
      <c r="B798" s="408"/>
      <c r="C798" s="5"/>
      <c r="D798" s="5"/>
      <c r="E798" s="5"/>
      <c r="F798" s="5"/>
      <c r="G798" s="5"/>
      <c r="H798" s="5"/>
      <c r="I798" s="5"/>
      <c r="J798" s="5"/>
      <c r="K798" s="737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2.75" customHeight="1" x14ac:dyDescent="0.2">
      <c r="A799" s="5"/>
      <c r="B799" s="408"/>
      <c r="C799" s="5"/>
      <c r="D799" s="5"/>
      <c r="E799" s="5"/>
      <c r="F799" s="5"/>
      <c r="G799" s="5"/>
      <c r="H799" s="5"/>
      <c r="I799" s="5"/>
      <c r="J799" s="5"/>
      <c r="K799" s="737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2.75" customHeight="1" x14ac:dyDescent="0.2">
      <c r="A800" s="5"/>
      <c r="B800" s="408"/>
      <c r="C800" s="5"/>
      <c r="D800" s="5"/>
      <c r="E800" s="5"/>
      <c r="F800" s="5"/>
      <c r="G800" s="5"/>
      <c r="H800" s="5"/>
      <c r="I800" s="5"/>
      <c r="J800" s="5"/>
      <c r="K800" s="737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2.75" customHeight="1" x14ac:dyDescent="0.2">
      <c r="A801" s="5"/>
      <c r="B801" s="408"/>
      <c r="C801" s="5"/>
      <c r="D801" s="5"/>
      <c r="E801" s="5"/>
      <c r="F801" s="5"/>
      <c r="G801" s="5"/>
      <c r="H801" s="5"/>
      <c r="I801" s="5"/>
      <c r="J801" s="5"/>
      <c r="K801" s="737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2.75" customHeight="1" x14ac:dyDescent="0.2">
      <c r="A802" s="5"/>
      <c r="B802" s="408"/>
      <c r="C802" s="5"/>
      <c r="D802" s="5"/>
      <c r="E802" s="5"/>
      <c r="F802" s="5"/>
      <c r="G802" s="5"/>
      <c r="H802" s="5"/>
      <c r="I802" s="5"/>
      <c r="J802" s="5"/>
      <c r="K802" s="737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2.75" customHeight="1" x14ac:dyDescent="0.2">
      <c r="A803" s="5"/>
      <c r="B803" s="408"/>
      <c r="C803" s="5"/>
      <c r="D803" s="5"/>
      <c r="E803" s="5"/>
      <c r="F803" s="5"/>
      <c r="G803" s="5"/>
      <c r="H803" s="5"/>
      <c r="I803" s="5"/>
      <c r="J803" s="5"/>
      <c r="K803" s="737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2.75" customHeight="1" x14ac:dyDescent="0.2">
      <c r="A804" s="5"/>
      <c r="B804" s="408"/>
      <c r="C804" s="5"/>
      <c r="D804" s="5"/>
      <c r="E804" s="5"/>
      <c r="F804" s="5"/>
      <c r="G804" s="5"/>
      <c r="H804" s="5"/>
      <c r="I804" s="5"/>
      <c r="J804" s="5"/>
      <c r="K804" s="737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2.75" customHeight="1" x14ac:dyDescent="0.2">
      <c r="A805" s="5"/>
      <c r="B805" s="408"/>
      <c r="C805" s="5"/>
      <c r="D805" s="5"/>
      <c r="E805" s="5"/>
      <c r="F805" s="5"/>
      <c r="G805" s="5"/>
      <c r="H805" s="5"/>
      <c r="I805" s="5"/>
      <c r="J805" s="5"/>
      <c r="K805" s="737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2.75" customHeight="1" x14ac:dyDescent="0.2">
      <c r="A806" s="5"/>
      <c r="B806" s="408"/>
      <c r="C806" s="5"/>
      <c r="D806" s="5"/>
      <c r="E806" s="5"/>
      <c r="F806" s="5"/>
      <c r="G806" s="5"/>
      <c r="H806" s="5"/>
      <c r="I806" s="5"/>
      <c r="J806" s="5"/>
      <c r="K806" s="737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2.75" customHeight="1" x14ac:dyDescent="0.2">
      <c r="A807" s="5"/>
      <c r="B807" s="408"/>
      <c r="C807" s="5"/>
      <c r="D807" s="5"/>
      <c r="E807" s="5"/>
      <c r="F807" s="5"/>
      <c r="G807" s="5"/>
      <c r="H807" s="5"/>
      <c r="I807" s="5"/>
      <c r="J807" s="5"/>
      <c r="K807" s="737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2.75" customHeight="1" x14ac:dyDescent="0.2">
      <c r="A808" s="5"/>
      <c r="B808" s="408"/>
      <c r="C808" s="5"/>
      <c r="D808" s="5"/>
      <c r="E808" s="5"/>
      <c r="F808" s="5"/>
      <c r="G808" s="5"/>
      <c r="H808" s="5"/>
      <c r="I808" s="5"/>
      <c r="J808" s="5"/>
      <c r="K808" s="737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2.75" customHeight="1" x14ac:dyDescent="0.2">
      <c r="A809" s="5"/>
      <c r="B809" s="408"/>
      <c r="C809" s="5"/>
      <c r="D809" s="5"/>
      <c r="E809" s="5"/>
      <c r="F809" s="5"/>
      <c r="G809" s="5"/>
      <c r="H809" s="5"/>
      <c r="I809" s="5"/>
      <c r="J809" s="5"/>
      <c r="K809" s="737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2.75" customHeight="1" x14ac:dyDescent="0.2">
      <c r="A810" s="5"/>
      <c r="B810" s="408"/>
      <c r="C810" s="5"/>
      <c r="D810" s="5"/>
      <c r="E810" s="5"/>
      <c r="F810" s="5"/>
      <c r="G810" s="5"/>
      <c r="H810" s="5"/>
      <c r="I810" s="5"/>
      <c r="J810" s="5"/>
      <c r="K810" s="737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2.75" customHeight="1" x14ac:dyDescent="0.2">
      <c r="A811" s="5"/>
      <c r="B811" s="408"/>
      <c r="C811" s="5"/>
      <c r="D811" s="5"/>
      <c r="E811" s="5"/>
      <c r="F811" s="5"/>
      <c r="G811" s="5"/>
      <c r="H811" s="5"/>
      <c r="I811" s="5"/>
      <c r="J811" s="5"/>
      <c r="K811" s="737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2.75" customHeight="1" x14ac:dyDescent="0.2">
      <c r="A812" s="5"/>
      <c r="B812" s="408"/>
      <c r="C812" s="5"/>
      <c r="D812" s="5"/>
      <c r="E812" s="5"/>
      <c r="F812" s="5"/>
      <c r="G812" s="5"/>
      <c r="H812" s="5"/>
      <c r="I812" s="5"/>
      <c r="J812" s="5"/>
      <c r="K812" s="737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2.75" customHeight="1" x14ac:dyDescent="0.2">
      <c r="A813" s="5"/>
      <c r="B813" s="408"/>
      <c r="C813" s="5"/>
      <c r="D813" s="5"/>
      <c r="E813" s="5"/>
      <c r="F813" s="5"/>
      <c r="G813" s="5"/>
      <c r="H813" s="5"/>
      <c r="I813" s="5"/>
      <c r="J813" s="5"/>
      <c r="K813" s="737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2.75" customHeight="1" x14ac:dyDescent="0.2">
      <c r="A814" s="5"/>
      <c r="B814" s="408"/>
      <c r="C814" s="5"/>
      <c r="D814" s="5"/>
      <c r="E814" s="5"/>
      <c r="F814" s="5"/>
      <c r="G814" s="5"/>
      <c r="H814" s="5"/>
      <c r="I814" s="5"/>
      <c r="J814" s="5"/>
      <c r="K814" s="737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2.75" customHeight="1" x14ac:dyDescent="0.2">
      <c r="A815" s="5"/>
      <c r="B815" s="408"/>
      <c r="C815" s="5"/>
      <c r="D815" s="5"/>
      <c r="E815" s="5"/>
      <c r="F815" s="5"/>
      <c r="G815" s="5"/>
      <c r="H815" s="5"/>
      <c r="I815" s="5"/>
      <c r="J815" s="5"/>
      <c r="K815" s="737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2.75" customHeight="1" x14ac:dyDescent="0.2">
      <c r="A816" s="5"/>
      <c r="B816" s="408"/>
      <c r="C816" s="5"/>
      <c r="D816" s="5"/>
      <c r="E816" s="5"/>
      <c r="F816" s="5"/>
      <c r="G816" s="5"/>
      <c r="H816" s="5"/>
      <c r="I816" s="5"/>
      <c r="J816" s="5"/>
      <c r="K816" s="737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2.75" customHeight="1" x14ac:dyDescent="0.2">
      <c r="A817" s="5"/>
      <c r="B817" s="408"/>
      <c r="C817" s="5"/>
      <c r="D817" s="5"/>
      <c r="E817" s="5"/>
      <c r="F817" s="5"/>
      <c r="G817" s="5"/>
      <c r="H817" s="5"/>
      <c r="I817" s="5"/>
      <c r="J817" s="5"/>
      <c r="K817" s="737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2.75" customHeight="1" x14ac:dyDescent="0.2">
      <c r="A818" s="5"/>
      <c r="B818" s="408"/>
      <c r="C818" s="5"/>
      <c r="D818" s="5"/>
      <c r="E818" s="5"/>
      <c r="F818" s="5"/>
      <c r="G818" s="5"/>
      <c r="H818" s="5"/>
      <c r="I818" s="5"/>
      <c r="J818" s="5"/>
      <c r="K818" s="737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2.75" customHeight="1" x14ac:dyDescent="0.2">
      <c r="A819" s="5"/>
      <c r="B819" s="408"/>
      <c r="C819" s="5"/>
      <c r="D819" s="5"/>
      <c r="E819" s="5"/>
      <c r="F819" s="5"/>
      <c r="G819" s="5"/>
      <c r="H819" s="5"/>
      <c r="I819" s="5"/>
      <c r="J819" s="5"/>
      <c r="K819" s="737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2.75" customHeight="1" x14ac:dyDescent="0.2">
      <c r="A820" s="5"/>
      <c r="B820" s="408"/>
      <c r="C820" s="5"/>
      <c r="D820" s="5"/>
      <c r="E820" s="5"/>
      <c r="F820" s="5"/>
      <c r="G820" s="5"/>
      <c r="H820" s="5"/>
      <c r="I820" s="5"/>
      <c r="J820" s="5"/>
      <c r="K820" s="737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2.75" customHeight="1" x14ac:dyDescent="0.2">
      <c r="A821" s="5"/>
      <c r="B821" s="408"/>
      <c r="C821" s="5"/>
      <c r="D821" s="5"/>
      <c r="E821" s="5"/>
      <c r="F821" s="5"/>
      <c r="G821" s="5"/>
      <c r="H821" s="5"/>
      <c r="I821" s="5"/>
      <c r="J821" s="5"/>
      <c r="K821" s="737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2.75" customHeight="1" x14ac:dyDescent="0.2">
      <c r="A822" s="5"/>
      <c r="B822" s="408"/>
      <c r="C822" s="5"/>
      <c r="D822" s="5"/>
      <c r="E822" s="5"/>
      <c r="F822" s="5"/>
      <c r="G822" s="5"/>
      <c r="H822" s="5"/>
      <c r="I822" s="5"/>
      <c r="J822" s="5"/>
      <c r="K822" s="737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2.75" customHeight="1" x14ac:dyDescent="0.2">
      <c r="A823" s="5"/>
      <c r="B823" s="408"/>
      <c r="C823" s="5"/>
      <c r="D823" s="5"/>
      <c r="E823" s="5"/>
      <c r="F823" s="5"/>
      <c r="G823" s="5"/>
      <c r="H823" s="5"/>
      <c r="I823" s="5"/>
      <c r="J823" s="5"/>
      <c r="K823" s="737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2.75" customHeight="1" x14ac:dyDescent="0.2">
      <c r="A824" s="5"/>
      <c r="B824" s="408"/>
      <c r="C824" s="5"/>
      <c r="D824" s="5"/>
      <c r="E824" s="5"/>
      <c r="F824" s="5"/>
      <c r="G824" s="5"/>
      <c r="H824" s="5"/>
      <c r="I824" s="5"/>
      <c r="J824" s="5"/>
      <c r="K824" s="737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2.75" customHeight="1" x14ac:dyDescent="0.2">
      <c r="A825" s="5"/>
      <c r="B825" s="408"/>
      <c r="C825" s="5"/>
      <c r="D825" s="5"/>
      <c r="E825" s="5"/>
      <c r="F825" s="5"/>
      <c r="G825" s="5"/>
      <c r="H825" s="5"/>
      <c r="I825" s="5"/>
      <c r="J825" s="5"/>
      <c r="K825" s="737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2.75" customHeight="1" x14ac:dyDescent="0.2">
      <c r="A826" s="5"/>
      <c r="B826" s="408"/>
      <c r="C826" s="5"/>
      <c r="D826" s="5"/>
      <c r="E826" s="5"/>
      <c r="F826" s="5"/>
      <c r="G826" s="5"/>
      <c r="H826" s="5"/>
      <c r="I826" s="5"/>
      <c r="J826" s="5"/>
      <c r="K826" s="737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2.75" customHeight="1" x14ac:dyDescent="0.2">
      <c r="A827" s="5"/>
      <c r="B827" s="408"/>
      <c r="C827" s="5"/>
      <c r="D827" s="5"/>
      <c r="E827" s="5"/>
      <c r="F827" s="5"/>
      <c r="G827" s="5"/>
      <c r="H827" s="5"/>
      <c r="I827" s="5"/>
      <c r="J827" s="5"/>
      <c r="K827" s="737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2.75" customHeight="1" x14ac:dyDescent="0.2">
      <c r="A828" s="5"/>
      <c r="B828" s="408"/>
      <c r="C828" s="5"/>
      <c r="D828" s="5"/>
      <c r="E828" s="5"/>
      <c r="F828" s="5"/>
      <c r="G828" s="5"/>
      <c r="H828" s="5"/>
      <c r="I828" s="5"/>
      <c r="J828" s="5"/>
      <c r="K828" s="737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2.75" customHeight="1" x14ac:dyDescent="0.2">
      <c r="A829" s="5"/>
      <c r="B829" s="408"/>
      <c r="C829" s="5"/>
      <c r="D829" s="5"/>
      <c r="E829" s="5"/>
      <c r="F829" s="5"/>
      <c r="G829" s="5"/>
      <c r="H829" s="5"/>
      <c r="I829" s="5"/>
      <c r="J829" s="5"/>
      <c r="K829" s="737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2.75" customHeight="1" x14ac:dyDescent="0.2">
      <c r="A830" s="5"/>
      <c r="B830" s="408"/>
      <c r="C830" s="5"/>
      <c r="D830" s="5"/>
      <c r="E830" s="5"/>
      <c r="F830" s="5"/>
      <c r="G830" s="5"/>
      <c r="H830" s="5"/>
      <c r="I830" s="5"/>
      <c r="J830" s="5"/>
      <c r="K830" s="737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2.75" customHeight="1" x14ac:dyDescent="0.2">
      <c r="A831" s="5"/>
      <c r="B831" s="408"/>
      <c r="C831" s="5"/>
      <c r="D831" s="5"/>
      <c r="E831" s="5"/>
      <c r="F831" s="5"/>
      <c r="G831" s="5"/>
      <c r="H831" s="5"/>
      <c r="I831" s="5"/>
      <c r="J831" s="5"/>
      <c r="K831" s="737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2.75" customHeight="1" x14ac:dyDescent="0.2">
      <c r="A832" s="5"/>
      <c r="B832" s="408"/>
      <c r="C832" s="5"/>
      <c r="D832" s="5"/>
      <c r="E832" s="5"/>
      <c r="F832" s="5"/>
      <c r="G832" s="5"/>
      <c r="H832" s="5"/>
      <c r="I832" s="5"/>
      <c r="J832" s="5"/>
      <c r="K832" s="737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2.75" customHeight="1" x14ac:dyDescent="0.2">
      <c r="A833" s="5"/>
      <c r="B833" s="408"/>
      <c r="C833" s="5"/>
      <c r="D833" s="5"/>
      <c r="E833" s="5"/>
      <c r="F833" s="5"/>
      <c r="G833" s="5"/>
      <c r="H833" s="5"/>
      <c r="I833" s="5"/>
      <c r="J833" s="5"/>
      <c r="K833" s="737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2.75" customHeight="1" x14ac:dyDescent="0.2">
      <c r="A834" s="5"/>
      <c r="B834" s="408"/>
      <c r="C834" s="5"/>
      <c r="D834" s="5"/>
      <c r="E834" s="5"/>
      <c r="F834" s="5"/>
      <c r="G834" s="5"/>
      <c r="H834" s="5"/>
      <c r="I834" s="5"/>
      <c r="J834" s="5"/>
      <c r="K834" s="737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2.75" customHeight="1" x14ac:dyDescent="0.2">
      <c r="A835" s="5"/>
      <c r="B835" s="408"/>
      <c r="C835" s="5"/>
      <c r="D835" s="5"/>
      <c r="E835" s="5"/>
      <c r="F835" s="5"/>
      <c r="G835" s="5"/>
      <c r="H835" s="5"/>
      <c r="I835" s="5"/>
      <c r="J835" s="5"/>
      <c r="K835" s="737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2.75" customHeight="1" x14ac:dyDescent="0.2">
      <c r="A836" s="5"/>
      <c r="B836" s="408"/>
      <c r="C836" s="5"/>
      <c r="D836" s="5"/>
      <c r="E836" s="5"/>
      <c r="F836" s="5"/>
      <c r="G836" s="5"/>
      <c r="H836" s="5"/>
      <c r="I836" s="5"/>
      <c r="J836" s="5"/>
      <c r="K836" s="737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2.75" customHeight="1" x14ac:dyDescent="0.2">
      <c r="A837" s="5"/>
      <c r="B837" s="408"/>
      <c r="C837" s="5"/>
      <c r="D837" s="5"/>
      <c r="E837" s="5"/>
      <c r="F837" s="5"/>
      <c r="G837" s="5"/>
      <c r="H837" s="5"/>
      <c r="I837" s="5"/>
      <c r="J837" s="5"/>
      <c r="K837" s="737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2.75" customHeight="1" x14ac:dyDescent="0.2">
      <c r="A838" s="5"/>
      <c r="B838" s="408"/>
      <c r="C838" s="5"/>
      <c r="D838" s="5"/>
      <c r="E838" s="5"/>
      <c r="F838" s="5"/>
      <c r="G838" s="5"/>
      <c r="H838" s="5"/>
      <c r="I838" s="5"/>
      <c r="J838" s="5"/>
      <c r="K838" s="737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2.75" customHeight="1" x14ac:dyDescent="0.2">
      <c r="A839" s="5"/>
      <c r="B839" s="408"/>
      <c r="C839" s="5"/>
      <c r="D839" s="5"/>
      <c r="E839" s="5"/>
      <c r="F839" s="5"/>
      <c r="G839" s="5"/>
      <c r="H839" s="5"/>
      <c r="I839" s="5"/>
      <c r="J839" s="5"/>
      <c r="K839" s="737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2.75" customHeight="1" x14ac:dyDescent="0.2">
      <c r="A840" s="5"/>
      <c r="B840" s="408"/>
      <c r="C840" s="5"/>
      <c r="D840" s="5"/>
      <c r="E840" s="5"/>
      <c r="F840" s="5"/>
      <c r="G840" s="5"/>
      <c r="H840" s="5"/>
      <c r="I840" s="5"/>
      <c r="J840" s="5"/>
      <c r="K840" s="737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2.75" customHeight="1" x14ac:dyDescent="0.2">
      <c r="A841" s="5"/>
      <c r="B841" s="408"/>
      <c r="C841" s="5"/>
      <c r="D841" s="5"/>
      <c r="E841" s="5"/>
      <c r="F841" s="5"/>
      <c r="G841" s="5"/>
      <c r="H841" s="5"/>
      <c r="I841" s="5"/>
      <c r="J841" s="5"/>
      <c r="K841" s="737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2.75" customHeight="1" x14ac:dyDescent="0.2">
      <c r="A842" s="5"/>
      <c r="B842" s="408"/>
      <c r="C842" s="5"/>
      <c r="D842" s="5"/>
      <c r="E842" s="5"/>
      <c r="F842" s="5"/>
      <c r="G842" s="5"/>
      <c r="H842" s="5"/>
      <c r="I842" s="5"/>
      <c r="J842" s="5"/>
      <c r="K842" s="737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2.75" customHeight="1" x14ac:dyDescent="0.2">
      <c r="A843" s="5"/>
      <c r="B843" s="408"/>
      <c r="C843" s="5"/>
      <c r="D843" s="5"/>
      <c r="E843" s="5"/>
      <c r="F843" s="5"/>
      <c r="G843" s="5"/>
      <c r="H843" s="5"/>
      <c r="I843" s="5"/>
      <c r="J843" s="5"/>
      <c r="K843" s="737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2.75" customHeight="1" x14ac:dyDescent="0.2">
      <c r="A844" s="5"/>
      <c r="B844" s="408"/>
      <c r="C844" s="5"/>
      <c r="D844" s="5"/>
      <c r="E844" s="5"/>
      <c r="F844" s="5"/>
      <c r="G844" s="5"/>
      <c r="H844" s="5"/>
      <c r="I844" s="5"/>
      <c r="J844" s="5"/>
      <c r="K844" s="737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2.75" customHeight="1" x14ac:dyDescent="0.2">
      <c r="A845" s="5"/>
      <c r="B845" s="408"/>
      <c r="C845" s="5"/>
      <c r="D845" s="5"/>
      <c r="E845" s="5"/>
      <c r="F845" s="5"/>
      <c r="G845" s="5"/>
      <c r="H845" s="5"/>
      <c r="I845" s="5"/>
      <c r="J845" s="5"/>
      <c r="K845" s="737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2.75" customHeight="1" x14ac:dyDescent="0.2">
      <c r="A846" s="5"/>
      <c r="B846" s="408"/>
      <c r="C846" s="5"/>
      <c r="D846" s="5"/>
      <c r="E846" s="5"/>
      <c r="F846" s="5"/>
      <c r="G846" s="5"/>
      <c r="H846" s="5"/>
      <c r="I846" s="5"/>
      <c r="J846" s="5"/>
      <c r="K846" s="737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2.75" customHeight="1" x14ac:dyDescent="0.2">
      <c r="A847" s="5"/>
      <c r="B847" s="408"/>
      <c r="C847" s="5"/>
      <c r="D847" s="5"/>
      <c r="E847" s="5"/>
      <c r="F847" s="5"/>
      <c r="G847" s="5"/>
      <c r="H847" s="5"/>
      <c r="I847" s="5"/>
      <c r="J847" s="5"/>
      <c r="K847" s="737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2.75" customHeight="1" x14ac:dyDescent="0.2">
      <c r="A848" s="5"/>
      <c r="B848" s="408"/>
      <c r="C848" s="5"/>
      <c r="D848" s="5"/>
      <c r="E848" s="5"/>
      <c r="F848" s="5"/>
      <c r="G848" s="5"/>
      <c r="H848" s="5"/>
      <c r="I848" s="5"/>
      <c r="J848" s="5"/>
      <c r="K848" s="737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2.75" customHeight="1" x14ac:dyDescent="0.2">
      <c r="A849" s="5"/>
      <c r="B849" s="408"/>
      <c r="C849" s="5"/>
      <c r="D849" s="5"/>
      <c r="E849" s="5"/>
      <c r="F849" s="5"/>
      <c r="G849" s="5"/>
      <c r="H849" s="5"/>
      <c r="I849" s="5"/>
      <c r="J849" s="5"/>
      <c r="K849" s="737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2.75" customHeight="1" x14ac:dyDescent="0.2">
      <c r="A850" s="5"/>
      <c r="B850" s="408"/>
      <c r="C850" s="5"/>
      <c r="D850" s="5"/>
      <c r="E850" s="5"/>
      <c r="F850" s="5"/>
      <c r="G850" s="5"/>
      <c r="H850" s="5"/>
      <c r="I850" s="5"/>
      <c r="J850" s="5"/>
      <c r="K850" s="737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2.75" customHeight="1" x14ac:dyDescent="0.2">
      <c r="A851" s="5"/>
      <c r="B851" s="408"/>
      <c r="C851" s="5"/>
      <c r="D851" s="5"/>
      <c r="E851" s="5"/>
      <c r="F851" s="5"/>
      <c r="G851" s="5"/>
      <c r="H851" s="5"/>
      <c r="I851" s="5"/>
      <c r="J851" s="5"/>
      <c r="K851" s="737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2.75" customHeight="1" x14ac:dyDescent="0.2">
      <c r="A852" s="5"/>
      <c r="B852" s="408"/>
      <c r="C852" s="5"/>
      <c r="D852" s="5"/>
      <c r="E852" s="5"/>
      <c r="F852" s="5"/>
      <c r="G852" s="5"/>
      <c r="H852" s="5"/>
      <c r="I852" s="5"/>
      <c r="J852" s="5"/>
      <c r="K852" s="737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2.75" customHeight="1" x14ac:dyDescent="0.2">
      <c r="A853" s="5"/>
      <c r="B853" s="408"/>
      <c r="C853" s="5"/>
      <c r="D853" s="5"/>
      <c r="E853" s="5"/>
      <c r="F853" s="5"/>
      <c r="G853" s="5"/>
      <c r="H853" s="5"/>
      <c r="I853" s="5"/>
      <c r="J853" s="5"/>
      <c r="K853" s="737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2.75" customHeight="1" x14ac:dyDescent="0.2">
      <c r="A854" s="5"/>
      <c r="B854" s="408"/>
      <c r="C854" s="5"/>
      <c r="D854" s="5"/>
      <c r="E854" s="5"/>
      <c r="F854" s="5"/>
      <c r="G854" s="5"/>
      <c r="H854" s="5"/>
      <c r="I854" s="5"/>
      <c r="J854" s="5"/>
      <c r="K854" s="737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2.75" customHeight="1" x14ac:dyDescent="0.2">
      <c r="A855" s="5"/>
      <c r="B855" s="408"/>
      <c r="C855" s="5"/>
      <c r="D855" s="5"/>
      <c r="E855" s="5"/>
      <c r="F855" s="5"/>
      <c r="G855" s="5"/>
      <c r="H855" s="5"/>
      <c r="I855" s="5"/>
      <c r="J855" s="5"/>
      <c r="K855" s="737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2.75" customHeight="1" x14ac:dyDescent="0.2">
      <c r="A856" s="5"/>
      <c r="B856" s="408"/>
      <c r="C856" s="5"/>
      <c r="D856" s="5"/>
      <c r="E856" s="5"/>
      <c r="F856" s="5"/>
      <c r="G856" s="5"/>
      <c r="H856" s="5"/>
      <c r="I856" s="5"/>
      <c r="J856" s="5"/>
      <c r="K856" s="737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2.75" customHeight="1" x14ac:dyDescent="0.2">
      <c r="A857" s="5"/>
      <c r="B857" s="408"/>
      <c r="C857" s="5"/>
      <c r="D857" s="5"/>
      <c r="E857" s="5"/>
      <c r="F857" s="5"/>
      <c r="G857" s="5"/>
      <c r="H857" s="5"/>
      <c r="I857" s="5"/>
      <c r="J857" s="5"/>
      <c r="K857" s="737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2.75" customHeight="1" x14ac:dyDescent="0.2">
      <c r="A858" s="5"/>
      <c r="B858" s="408"/>
      <c r="C858" s="5"/>
      <c r="D858" s="5"/>
      <c r="E858" s="5"/>
      <c r="F858" s="5"/>
      <c r="G858" s="5"/>
      <c r="H858" s="5"/>
      <c r="I858" s="5"/>
      <c r="J858" s="5"/>
      <c r="K858" s="737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2.75" customHeight="1" x14ac:dyDescent="0.2">
      <c r="A859" s="5"/>
      <c r="B859" s="408"/>
      <c r="C859" s="5"/>
      <c r="D859" s="5"/>
      <c r="E859" s="5"/>
      <c r="F859" s="5"/>
      <c r="G859" s="5"/>
      <c r="H859" s="5"/>
      <c r="I859" s="5"/>
      <c r="J859" s="5"/>
      <c r="K859" s="737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2.75" customHeight="1" x14ac:dyDescent="0.2">
      <c r="A860" s="5"/>
      <c r="B860" s="408"/>
      <c r="C860" s="5"/>
      <c r="D860" s="5"/>
      <c r="E860" s="5"/>
      <c r="F860" s="5"/>
      <c r="G860" s="5"/>
      <c r="H860" s="5"/>
      <c r="I860" s="5"/>
      <c r="J860" s="5"/>
      <c r="K860" s="737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2.75" customHeight="1" x14ac:dyDescent="0.2">
      <c r="A861" s="5"/>
      <c r="B861" s="408"/>
      <c r="C861" s="5"/>
      <c r="D861" s="5"/>
      <c r="E861" s="5"/>
      <c r="F861" s="5"/>
      <c r="G861" s="5"/>
      <c r="H861" s="5"/>
      <c r="I861" s="5"/>
      <c r="J861" s="5"/>
      <c r="K861" s="737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2.75" customHeight="1" x14ac:dyDescent="0.2">
      <c r="A862" s="5"/>
      <c r="B862" s="408"/>
      <c r="C862" s="5"/>
      <c r="D862" s="5"/>
      <c r="E862" s="5"/>
      <c r="F862" s="5"/>
      <c r="G862" s="5"/>
      <c r="H862" s="5"/>
      <c r="I862" s="5"/>
      <c r="J862" s="5"/>
      <c r="K862" s="737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2.75" customHeight="1" x14ac:dyDescent="0.2">
      <c r="A863" s="5"/>
      <c r="B863" s="408"/>
      <c r="C863" s="5"/>
      <c r="D863" s="5"/>
      <c r="E863" s="5"/>
      <c r="F863" s="5"/>
      <c r="G863" s="5"/>
      <c r="H863" s="5"/>
      <c r="I863" s="5"/>
      <c r="J863" s="5"/>
      <c r="K863" s="737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2.75" customHeight="1" x14ac:dyDescent="0.2">
      <c r="A864" s="5"/>
      <c r="B864" s="408"/>
      <c r="C864" s="5"/>
      <c r="D864" s="5"/>
      <c r="E864" s="5"/>
      <c r="F864" s="5"/>
      <c r="G864" s="5"/>
      <c r="H864" s="5"/>
      <c r="I864" s="5"/>
      <c r="J864" s="5"/>
      <c r="K864" s="737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2.75" customHeight="1" x14ac:dyDescent="0.2">
      <c r="A865" s="5"/>
      <c r="B865" s="408"/>
      <c r="C865" s="5"/>
      <c r="D865" s="5"/>
      <c r="E865" s="5"/>
      <c r="F865" s="5"/>
      <c r="G865" s="5"/>
      <c r="H865" s="5"/>
      <c r="I865" s="5"/>
      <c r="J865" s="5"/>
      <c r="K865" s="737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2.75" customHeight="1" x14ac:dyDescent="0.2">
      <c r="A866" s="5"/>
      <c r="B866" s="408"/>
      <c r="C866" s="5"/>
      <c r="D866" s="5"/>
      <c r="E866" s="5"/>
      <c r="F866" s="5"/>
      <c r="G866" s="5"/>
      <c r="H866" s="5"/>
      <c r="I866" s="5"/>
      <c r="J866" s="5"/>
      <c r="K866" s="737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2.75" customHeight="1" x14ac:dyDescent="0.2">
      <c r="A867" s="5"/>
      <c r="B867" s="408"/>
      <c r="C867" s="5"/>
      <c r="D867" s="5"/>
      <c r="E867" s="5"/>
      <c r="F867" s="5"/>
      <c r="G867" s="5"/>
      <c r="H867" s="5"/>
      <c r="I867" s="5"/>
      <c r="J867" s="5"/>
      <c r="K867" s="737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2.75" customHeight="1" x14ac:dyDescent="0.2">
      <c r="A868" s="5"/>
      <c r="B868" s="408"/>
      <c r="C868" s="5"/>
      <c r="D868" s="5"/>
      <c r="E868" s="5"/>
      <c r="F868" s="5"/>
      <c r="G868" s="5"/>
      <c r="H868" s="5"/>
      <c r="I868" s="5"/>
      <c r="J868" s="5"/>
      <c r="K868" s="737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2.75" customHeight="1" x14ac:dyDescent="0.2">
      <c r="A869" s="5"/>
      <c r="B869" s="408"/>
      <c r="C869" s="5"/>
      <c r="D869" s="5"/>
      <c r="E869" s="5"/>
      <c r="F869" s="5"/>
      <c r="G869" s="5"/>
      <c r="H869" s="5"/>
      <c r="I869" s="5"/>
      <c r="J869" s="5"/>
      <c r="K869" s="737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2.75" customHeight="1" x14ac:dyDescent="0.2">
      <c r="A870" s="5"/>
      <c r="B870" s="408"/>
      <c r="C870" s="5"/>
      <c r="D870" s="5"/>
      <c r="E870" s="5"/>
      <c r="F870" s="5"/>
      <c r="G870" s="5"/>
      <c r="H870" s="5"/>
      <c r="I870" s="5"/>
      <c r="J870" s="5"/>
      <c r="K870" s="737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2.75" customHeight="1" x14ac:dyDescent="0.2">
      <c r="A871" s="5"/>
      <c r="B871" s="408"/>
      <c r="C871" s="5"/>
      <c r="D871" s="5"/>
      <c r="E871" s="5"/>
      <c r="F871" s="5"/>
      <c r="G871" s="5"/>
      <c r="H871" s="5"/>
      <c r="I871" s="5"/>
      <c r="J871" s="5"/>
      <c r="K871" s="737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2.75" customHeight="1" x14ac:dyDescent="0.2">
      <c r="A872" s="5"/>
      <c r="B872" s="408"/>
      <c r="C872" s="5"/>
      <c r="D872" s="5"/>
      <c r="E872" s="5"/>
      <c r="F872" s="5"/>
      <c r="G872" s="5"/>
      <c r="H872" s="5"/>
      <c r="I872" s="5"/>
      <c r="J872" s="5"/>
      <c r="K872" s="737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2.75" customHeight="1" x14ac:dyDescent="0.2">
      <c r="A873" s="5"/>
      <c r="B873" s="408"/>
      <c r="C873" s="5"/>
      <c r="D873" s="5"/>
      <c r="E873" s="5"/>
      <c r="F873" s="5"/>
      <c r="G873" s="5"/>
      <c r="H873" s="5"/>
      <c r="I873" s="5"/>
      <c r="J873" s="5"/>
      <c r="K873" s="737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2.75" customHeight="1" x14ac:dyDescent="0.2">
      <c r="A874" s="5"/>
      <c r="B874" s="408"/>
      <c r="C874" s="5"/>
      <c r="D874" s="5"/>
      <c r="E874" s="5"/>
      <c r="F874" s="5"/>
      <c r="G874" s="5"/>
      <c r="H874" s="5"/>
      <c r="I874" s="5"/>
      <c r="J874" s="5"/>
      <c r="K874" s="737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2.75" customHeight="1" x14ac:dyDescent="0.2">
      <c r="A875" s="5"/>
      <c r="B875" s="408"/>
      <c r="C875" s="5"/>
      <c r="D875" s="5"/>
      <c r="E875" s="5"/>
      <c r="F875" s="5"/>
      <c r="G875" s="5"/>
      <c r="H875" s="5"/>
      <c r="I875" s="5"/>
      <c r="J875" s="5"/>
      <c r="K875" s="737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2.75" customHeight="1" x14ac:dyDescent="0.2">
      <c r="A876" s="5"/>
      <c r="B876" s="408"/>
      <c r="C876" s="5"/>
      <c r="D876" s="5"/>
      <c r="E876" s="5"/>
      <c r="F876" s="5"/>
      <c r="G876" s="5"/>
      <c r="H876" s="5"/>
      <c r="I876" s="5"/>
      <c r="J876" s="5"/>
      <c r="K876" s="737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2.75" customHeight="1" x14ac:dyDescent="0.2">
      <c r="A877" s="5"/>
      <c r="B877" s="408"/>
      <c r="C877" s="5"/>
      <c r="D877" s="5"/>
      <c r="E877" s="5"/>
      <c r="F877" s="5"/>
      <c r="G877" s="5"/>
      <c r="H877" s="5"/>
      <c r="I877" s="5"/>
      <c r="J877" s="5"/>
      <c r="K877" s="737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2.75" customHeight="1" x14ac:dyDescent="0.2">
      <c r="A878" s="5"/>
      <c r="B878" s="408"/>
      <c r="C878" s="5"/>
      <c r="D878" s="5"/>
      <c r="E878" s="5"/>
      <c r="F878" s="5"/>
      <c r="G878" s="5"/>
      <c r="H878" s="5"/>
      <c r="I878" s="5"/>
      <c r="J878" s="5"/>
      <c r="K878" s="737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2.75" customHeight="1" x14ac:dyDescent="0.2">
      <c r="A879" s="5"/>
      <c r="B879" s="408"/>
      <c r="C879" s="5"/>
      <c r="D879" s="5"/>
      <c r="E879" s="5"/>
      <c r="F879" s="5"/>
      <c r="G879" s="5"/>
      <c r="H879" s="5"/>
      <c r="I879" s="5"/>
      <c r="J879" s="5"/>
      <c r="K879" s="737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2.75" customHeight="1" x14ac:dyDescent="0.2">
      <c r="A880" s="5"/>
      <c r="B880" s="408"/>
      <c r="C880" s="5"/>
      <c r="D880" s="5"/>
      <c r="E880" s="5"/>
      <c r="F880" s="5"/>
      <c r="G880" s="5"/>
      <c r="H880" s="5"/>
      <c r="I880" s="5"/>
      <c r="J880" s="5"/>
      <c r="K880" s="737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2.75" customHeight="1" x14ac:dyDescent="0.2">
      <c r="A881" s="5"/>
      <c r="B881" s="408"/>
      <c r="C881" s="5"/>
      <c r="D881" s="5"/>
      <c r="E881" s="5"/>
      <c r="F881" s="5"/>
      <c r="G881" s="5"/>
      <c r="H881" s="5"/>
      <c r="I881" s="5"/>
      <c r="J881" s="5"/>
      <c r="K881" s="737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2.75" customHeight="1" x14ac:dyDescent="0.2">
      <c r="A882" s="5"/>
      <c r="B882" s="408"/>
      <c r="C882" s="5"/>
      <c r="D882" s="5"/>
      <c r="E882" s="5"/>
      <c r="F882" s="5"/>
      <c r="G882" s="5"/>
      <c r="H882" s="5"/>
      <c r="I882" s="5"/>
      <c r="J882" s="5"/>
      <c r="K882" s="737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2.75" customHeight="1" x14ac:dyDescent="0.2">
      <c r="A883" s="5"/>
      <c r="B883" s="408"/>
      <c r="C883" s="5"/>
      <c r="D883" s="5"/>
      <c r="E883" s="5"/>
      <c r="F883" s="5"/>
      <c r="G883" s="5"/>
      <c r="H883" s="5"/>
      <c r="I883" s="5"/>
      <c r="J883" s="5"/>
      <c r="K883" s="737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2.75" customHeight="1" x14ac:dyDescent="0.2">
      <c r="A884" s="5"/>
      <c r="B884" s="408"/>
      <c r="C884" s="5"/>
      <c r="D884" s="5"/>
      <c r="E884" s="5"/>
      <c r="F884" s="5"/>
      <c r="G884" s="5"/>
      <c r="H884" s="5"/>
      <c r="I884" s="5"/>
      <c r="J884" s="5"/>
      <c r="K884" s="737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2.75" customHeight="1" x14ac:dyDescent="0.2">
      <c r="A885" s="5"/>
      <c r="B885" s="408"/>
      <c r="C885" s="5"/>
      <c r="D885" s="5"/>
      <c r="E885" s="5"/>
      <c r="F885" s="5"/>
      <c r="G885" s="5"/>
      <c r="H885" s="5"/>
      <c r="I885" s="5"/>
      <c r="J885" s="5"/>
      <c r="K885" s="737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2.75" customHeight="1" x14ac:dyDescent="0.2">
      <c r="A886" s="5"/>
      <c r="B886" s="408"/>
      <c r="C886" s="5"/>
      <c r="D886" s="5"/>
      <c r="E886" s="5"/>
      <c r="F886" s="5"/>
      <c r="G886" s="5"/>
      <c r="H886" s="5"/>
      <c r="I886" s="5"/>
      <c r="J886" s="5"/>
      <c r="K886" s="737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2.75" customHeight="1" x14ac:dyDescent="0.2">
      <c r="A887" s="5"/>
      <c r="B887" s="408"/>
      <c r="C887" s="5"/>
      <c r="D887" s="5"/>
      <c r="E887" s="5"/>
      <c r="F887" s="5"/>
      <c r="G887" s="5"/>
      <c r="H887" s="5"/>
      <c r="I887" s="5"/>
      <c r="J887" s="5"/>
      <c r="K887" s="737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2.75" customHeight="1" x14ac:dyDescent="0.2">
      <c r="A888" s="5"/>
      <c r="B888" s="408"/>
      <c r="C888" s="5"/>
      <c r="D888" s="5"/>
      <c r="E888" s="5"/>
      <c r="F888" s="5"/>
      <c r="G888" s="5"/>
      <c r="H888" s="5"/>
      <c r="I888" s="5"/>
      <c r="J888" s="5"/>
      <c r="K888" s="737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2.75" customHeight="1" x14ac:dyDescent="0.2">
      <c r="A889" s="5"/>
      <c r="B889" s="408"/>
      <c r="C889" s="5"/>
      <c r="D889" s="5"/>
      <c r="E889" s="5"/>
      <c r="F889" s="5"/>
      <c r="G889" s="5"/>
      <c r="H889" s="5"/>
      <c r="I889" s="5"/>
      <c r="J889" s="5"/>
      <c r="K889" s="737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2.75" customHeight="1" x14ac:dyDescent="0.2">
      <c r="A890" s="5"/>
      <c r="B890" s="408"/>
      <c r="C890" s="5"/>
      <c r="D890" s="5"/>
      <c r="E890" s="5"/>
      <c r="F890" s="5"/>
      <c r="G890" s="5"/>
      <c r="H890" s="5"/>
      <c r="I890" s="5"/>
      <c r="J890" s="5"/>
      <c r="K890" s="737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2.75" customHeight="1" x14ac:dyDescent="0.2">
      <c r="A891" s="5"/>
      <c r="B891" s="408"/>
      <c r="C891" s="5"/>
      <c r="D891" s="5"/>
      <c r="E891" s="5"/>
      <c r="F891" s="5"/>
      <c r="G891" s="5"/>
      <c r="H891" s="5"/>
      <c r="I891" s="5"/>
      <c r="J891" s="5"/>
      <c r="K891" s="737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2.75" customHeight="1" x14ac:dyDescent="0.2">
      <c r="A892" s="5"/>
      <c r="B892" s="408"/>
      <c r="C892" s="5"/>
      <c r="D892" s="5"/>
      <c r="E892" s="5"/>
      <c r="F892" s="5"/>
      <c r="G892" s="5"/>
      <c r="H892" s="5"/>
      <c r="I892" s="5"/>
      <c r="J892" s="5"/>
      <c r="K892" s="737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2.75" customHeight="1" x14ac:dyDescent="0.2">
      <c r="A893" s="5"/>
      <c r="B893" s="408"/>
      <c r="C893" s="5"/>
      <c r="D893" s="5"/>
      <c r="E893" s="5"/>
      <c r="F893" s="5"/>
      <c r="G893" s="5"/>
      <c r="H893" s="5"/>
      <c r="I893" s="5"/>
      <c r="J893" s="5"/>
      <c r="K893" s="737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2.75" customHeight="1" x14ac:dyDescent="0.2">
      <c r="A894" s="5"/>
      <c r="B894" s="408"/>
      <c r="C894" s="5"/>
      <c r="D894" s="5"/>
      <c r="E894" s="5"/>
      <c r="F894" s="5"/>
      <c r="G894" s="5"/>
      <c r="H894" s="5"/>
      <c r="I894" s="5"/>
      <c r="J894" s="5"/>
      <c r="K894" s="737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2.75" customHeight="1" x14ac:dyDescent="0.2">
      <c r="A895" s="5"/>
      <c r="B895" s="408"/>
      <c r="C895" s="5"/>
      <c r="D895" s="5"/>
      <c r="E895" s="5"/>
      <c r="F895" s="5"/>
      <c r="G895" s="5"/>
      <c r="H895" s="5"/>
      <c r="I895" s="5"/>
      <c r="J895" s="5"/>
      <c r="K895" s="737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2.75" customHeight="1" x14ac:dyDescent="0.2">
      <c r="A896" s="5"/>
      <c r="B896" s="408"/>
      <c r="C896" s="5"/>
      <c r="D896" s="5"/>
      <c r="E896" s="5"/>
      <c r="F896" s="5"/>
      <c r="G896" s="5"/>
      <c r="H896" s="5"/>
      <c r="I896" s="5"/>
      <c r="J896" s="5"/>
      <c r="K896" s="737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2.75" customHeight="1" x14ac:dyDescent="0.2">
      <c r="A897" s="5"/>
      <c r="B897" s="408"/>
      <c r="C897" s="5"/>
      <c r="D897" s="5"/>
      <c r="E897" s="5"/>
      <c r="F897" s="5"/>
      <c r="G897" s="5"/>
      <c r="H897" s="5"/>
      <c r="I897" s="5"/>
      <c r="J897" s="5"/>
      <c r="K897" s="737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2.75" customHeight="1" x14ac:dyDescent="0.2">
      <c r="A898" s="5"/>
      <c r="B898" s="408"/>
      <c r="C898" s="5"/>
      <c r="D898" s="5"/>
      <c r="E898" s="5"/>
      <c r="F898" s="5"/>
      <c r="G898" s="5"/>
      <c r="H898" s="5"/>
      <c r="I898" s="5"/>
      <c r="J898" s="5"/>
      <c r="K898" s="737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2.75" customHeight="1" x14ac:dyDescent="0.2">
      <c r="A899" s="5"/>
      <c r="B899" s="408"/>
      <c r="C899" s="5"/>
      <c r="D899" s="5"/>
      <c r="E899" s="5"/>
      <c r="F899" s="5"/>
      <c r="G899" s="5"/>
      <c r="H899" s="5"/>
      <c r="I899" s="5"/>
      <c r="J899" s="5"/>
      <c r="K899" s="737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2.75" customHeight="1" x14ac:dyDescent="0.2">
      <c r="A900" s="5"/>
      <c r="B900" s="408"/>
      <c r="C900" s="5"/>
      <c r="D900" s="5"/>
      <c r="E900" s="5"/>
      <c r="F900" s="5"/>
      <c r="G900" s="5"/>
      <c r="H900" s="5"/>
      <c r="I900" s="5"/>
      <c r="J900" s="5"/>
      <c r="K900" s="737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2.75" customHeight="1" x14ac:dyDescent="0.2">
      <c r="A901" s="5"/>
      <c r="B901" s="408"/>
      <c r="C901" s="5"/>
      <c r="D901" s="5"/>
      <c r="E901" s="5"/>
      <c r="F901" s="5"/>
      <c r="G901" s="5"/>
      <c r="H901" s="5"/>
      <c r="I901" s="5"/>
      <c r="J901" s="5"/>
      <c r="K901" s="737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2.75" customHeight="1" x14ac:dyDescent="0.2">
      <c r="A902" s="5"/>
      <c r="B902" s="408"/>
      <c r="C902" s="5"/>
      <c r="D902" s="5"/>
      <c r="E902" s="5"/>
      <c r="F902" s="5"/>
      <c r="G902" s="5"/>
      <c r="H902" s="5"/>
      <c r="I902" s="5"/>
      <c r="J902" s="5"/>
      <c r="K902" s="737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2.75" customHeight="1" x14ac:dyDescent="0.2">
      <c r="A903" s="5"/>
      <c r="B903" s="408"/>
      <c r="C903" s="5"/>
      <c r="D903" s="5"/>
      <c r="E903" s="5"/>
      <c r="F903" s="5"/>
      <c r="G903" s="5"/>
      <c r="H903" s="5"/>
      <c r="I903" s="5"/>
      <c r="J903" s="5"/>
      <c r="K903" s="737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2.75" customHeight="1" x14ac:dyDescent="0.2">
      <c r="A904" s="5"/>
      <c r="B904" s="408"/>
      <c r="C904" s="5"/>
      <c r="D904" s="5"/>
      <c r="E904" s="5"/>
      <c r="F904" s="5"/>
      <c r="G904" s="5"/>
      <c r="H904" s="5"/>
      <c r="I904" s="5"/>
      <c r="J904" s="5"/>
      <c r="K904" s="737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2.75" customHeight="1" x14ac:dyDescent="0.2">
      <c r="A905" s="5"/>
      <c r="B905" s="408"/>
      <c r="C905" s="5"/>
      <c r="D905" s="5"/>
      <c r="E905" s="5"/>
      <c r="F905" s="5"/>
      <c r="G905" s="5"/>
      <c r="H905" s="5"/>
      <c r="I905" s="5"/>
      <c r="J905" s="5"/>
      <c r="K905" s="737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2.75" customHeight="1" x14ac:dyDescent="0.2">
      <c r="A906" s="5"/>
      <c r="B906" s="408"/>
      <c r="C906" s="5"/>
      <c r="D906" s="5"/>
      <c r="E906" s="5"/>
      <c r="F906" s="5"/>
      <c r="G906" s="5"/>
      <c r="H906" s="5"/>
      <c r="I906" s="5"/>
      <c r="J906" s="5"/>
      <c r="K906" s="737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2.75" customHeight="1" x14ac:dyDescent="0.2">
      <c r="A907" s="5"/>
      <c r="B907" s="408"/>
      <c r="C907" s="5"/>
      <c r="D907" s="5"/>
      <c r="E907" s="5"/>
      <c r="F907" s="5"/>
      <c r="G907" s="5"/>
      <c r="H907" s="5"/>
      <c r="I907" s="5"/>
      <c r="J907" s="5"/>
      <c r="K907" s="737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2.75" customHeight="1" x14ac:dyDescent="0.2">
      <c r="A908" s="5"/>
      <c r="B908" s="408"/>
      <c r="C908" s="5"/>
      <c r="D908" s="5"/>
      <c r="E908" s="5"/>
      <c r="F908" s="5"/>
      <c r="G908" s="5"/>
      <c r="H908" s="5"/>
      <c r="I908" s="5"/>
      <c r="J908" s="5"/>
      <c r="K908" s="737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2.75" customHeight="1" x14ac:dyDescent="0.2">
      <c r="A909" s="5"/>
      <c r="B909" s="408"/>
      <c r="C909" s="5"/>
      <c r="D909" s="5"/>
      <c r="E909" s="5"/>
      <c r="F909" s="5"/>
      <c r="G909" s="5"/>
      <c r="H909" s="5"/>
      <c r="I909" s="5"/>
      <c r="J909" s="5"/>
      <c r="K909" s="737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2.75" customHeight="1" x14ac:dyDescent="0.2">
      <c r="A910" s="5"/>
      <c r="B910" s="408"/>
      <c r="C910" s="5"/>
      <c r="D910" s="5"/>
      <c r="E910" s="5"/>
      <c r="F910" s="5"/>
      <c r="G910" s="5"/>
      <c r="H910" s="5"/>
      <c r="I910" s="5"/>
      <c r="J910" s="5"/>
      <c r="K910" s="737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2.75" customHeight="1" x14ac:dyDescent="0.2">
      <c r="A911" s="5"/>
      <c r="B911" s="408"/>
      <c r="C911" s="5"/>
      <c r="D911" s="5"/>
      <c r="E911" s="5"/>
      <c r="F911" s="5"/>
      <c r="G911" s="5"/>
      <c r="H911" s="5"/>
      <c r="I911" s="5"/>
      <c r="J911" s="5"/>
      <c r="K911" s="737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2.75" customHeight="1" x14ac:dyDescent="0.2">
      <c r="A912" s="5"/>
      <c r="B912" s="408"/>
      <c r="C912" s="5"/>
      <c r="D912" s="5"/>
      <c r="E912" s="5"/>
      <c r="F912" s="5"/>
      <c r="G912" s="5"/>
      <c r="H912" s="5"/>
      <c r="I912" s="5"/>
      <c r="J912" s="5"/>
      <c r="K912" s="737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2.75" customHeight="1" x14ac:dyDescent="0.2">
      <c r="A913" s="5"/>
      <c r="B913" s="408"/>
      <c r="C913" s="5"/>
      <c r="D913" s="5"/>
      <c r="E913" s="5"/>
      <c r="F913" s="5"/>
      <c r="G913" s="5"/>
      <c r="H913" s="5"/>
      <c r="I913" s="5"/>
      <c r="J913" s="5"/>
      <c r="K913" s="737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2.75" customHeight="1" x14ac:dyDescent="0.2">
      <c r="A914" s="5"/>
      <c r="B914" s="408"/>
      <c r="C914" s="5"/>
      <c r="D914" s="5"/>
      <c r="E914" s="5"/>
      <c r="F914" s="5"/>
      <c r="G914" s="5"/>
      <c r="H914" s="5"/>
      <c r="I914" s="5"/>
      <c r="J914" s="5"/>
      <c r="K914" s="737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2.75" customHeight="1" x14ac:dyDescent="0.2">
      <c r="A915" s="5"/>
      <c r="B915" s="408"/>
      <c r="C915" s="5"/>
      <c r="D915" s="5"/>
      <c r="E915" s="5"/>
      <c r="F915" s="5"/>
      <c r="G915" s="5"/>
      <c r="H915" s="5"/>
      <c r="I915" s="5"/>
      <c r="J915" s="5"/>
      <c r="K915" s="737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2.75" customHeight="1" x14ac:dyDescent="0.2">
      <c r="A916" s="5"/>
      <c r="B916" s="408"/>
      <c r="C916" s="5"/>
      <c r="D916" s="5"/>
      <c r="E916" s="5"/>
      <c r="F916" s="5"/>
      <c r="G916" s="5"/>
      <c r="H916" s="5"/>
      <c r="I916" s="5"/>
      <c r="J916" s="5"/>
      <c r="K916" s="737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2.75" customHeight="1" x14ac:dyDescent="0.2">
      <c r="A917" s="5"/>
      <c r="B917" s="408"/>
      <c r="C917" s="5"/>
      <c r="D917" s="5"/>
      <c r="E917" s="5"/>
      <c r="F917" s="5"/>
      <c r="G917" s="5"/>
      <c r="H917" s="5"/>
      <c r="I917" s="5"/>
      <c r="J917" s="5"/>
      <c r="K917" s="737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2.75" customHeight="1" x14ac:dyDescent="0.2">
      <c r="A918" s="5"/>
      <c r="B918" s="408"/>
      <c r="C918" s="5"/>
      <c r="D918" s="5"/>
      <c r="E918" s="5"/>
      <c r="F918" s="5"/>
      <c r="G918" s="5"/>
      <c r="H918" s="5"/>
      <c r="I918" s="5"/>
      <c r="J918" s="5"/>
      <c r="K918" s="737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2.75" customHeight="1" x14ac:dyDescent="0.2">
      <c r="A919" s="5"/>
      <c r="B919" s="408"/>
      <c r="C919" s="5"/>
      <c r="D919" s="5"/>
      <c r="E919" s="5"/>
      <c r="F919" s="5"/>
      <c r="G919" s="5"/>
      <c r="H919" s="5"/>
      <c r="I919" s="5"/>
      <c r="J919" s="5"/>
      <c r="K919" s="737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2.75" customHeight="1" x14ac:dyDescent="0.2">
      <c r="A920" s="5"/>
      <c r="B920" s="408"/>
      <c r="C920" s="5"/>
      <c r="D920" s="5"/>
      <c r="E920" s="5"/>
      <c r="F920" s="5"/>
      <c r="G920" s="5"/>
      <c r="H920" s="5"/>
      <c r="I920" s="5"/>
      <c r="J920" s="5"/>
      <c r="K920" s="737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2.75" customHeight="1" x14ac:dyDescent="0.2">
      <c r="A921" s="5"/>
      <c r="B921" s="408"/>
      <c r="C921" s="5"/>
      <c r="D921" s="5"/>
      <c r="E921" s="5"/>
      <c r="F921" s="5"/>
      <c r="G921" s="5"/>
      <c r="H921" s="5"/>
      <c r="I921" s="5"/>
      <c r="J921" s="5"/>
      <c r="K921" s="737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2.75" customHeight="1" x14ac:dyDescent="0.2">
      <c r="A922" s="5"/>
      <c r="B922" s="408"/>
      <c r="C922" s="5"/>
      <c r="D922" s="5"/>
      <c r="E922" s="5"/>
      <c r="F922" s="5"/>
      <c r="G922" s="5"/>
      <c r="H922" s="5"/>
      <c r="I922" s="5"/>
      <c r="J922" s="5"/>
      <c r="K922" s="737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2.75" customHeight="1" x14ac:dyDescent="0.2">
      <c r="A923" s="5"/>
      <c r="B923" s="408"/>
      <c r="C923" s="5"/>
      <c r="D923" s="5"/>
      <c r="E923" s="5"/>
      <c r="F923" s="5"/>
      <c r="G923" s="5"/>
      <c r="H923" s="5"/>
      <c r="I923" s="5"/>
      <c r="J923" s="5"/>
      <c r="K923" s="737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2.75" customHeight="1" x14ac:dyDescent="0.2">
      <c r="A924" s="5"/>
      <c r="B924" s="408"/>
      <c r="C924" s="5"/>
      <c r="D924" s="5"/>
      <c r="E924" s="5"/>
      <c r="F924" s="5"/>
      <c r="G924" s="5"/>
      <c r="H924" s="5"/>
      <c r="I924" s="5"/>
      <c r="J924" s="5"/>
      <c r="K924" s="737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2.75" customHeight="1" x14ac:dyDescent="0.2">
      <c r="A925" s="5"/>
      <c r="B925" s="408"/>
      <c r="C925" s="5"/>
      <c r="D925" s="5"/>
      <c r="E925" s="5"/>
      <c r="F925" s="5"/>
      <c r="G925" s="5"/>
      <c r="H925" s="5"/>
      <c r="I925" s="5"/>
      <c r="J925" s="5"/>
      <c r="K925" s="737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2.75" customHeight="1" x14ac:dyDescent="0.2">
      <c r="A926" s="5"/>
      <c r="B926" s="408"/>
      <c r="C926" s="5"/>
      <c r="D926" s="5"/>
      <c r="E926" s="5"/>
      <c r="F926" s="5"/>
      <c r="G926" s="5"/>
      <c r="H926" s="5"/>
      <c r="I926" s="5"/>
      <c r="J926" s="5"/>
      <c r="K926" s="737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2.75" customHeight="1" x14ac:dyDescent="0.2">
      <c r="A927" s="5"/>
      <c r="B927" s="408"/>
      <c r="C927" s="5"/>
      <c r="D927" s="5"/>
      <c r="E927" s="5"/>
      <c r="F927" s="5"/>
      <c r="G927" s="5"/>
      <c r="H927" s="5"/>
      <c r="I927" s="5"/>
      <c r="J927" s="5"/>
      <c r="K927" s="737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2.75" customHeight="1" x14ac:dyDescent="0.2">
      <c r="A928" s="5"/>
      <c r="B928" s="408"/>
      <c r="C928" s="5"/>
      <c r="D928" s="5"/>
      <c r="E928" s="5"/>
      <c r="F928" s="5"/>
      <c r="G928" s="5"/>
      <c r="H928" s="5"/>
      <c r="I928" s="5"/>
      <c r="J928" s="5"/>
      <c r="K928" s="737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2.75" customHeight="1" x14ac:dyDescent="0.2">
      <c r="A929" s="5"/>
      <c r="B929" s="408"/>
      <c r="C929" s="5"/>
      <c r="D929" s="5"/>
      <c r="E929" s="5"/>
      <c r="F929" s="5"/>
      <c r="G929" s="5"/>
      <c r="H929" s="5"/>
      <c r="I929" s="5"/>
      <c r="J929" s="5"/>
      <c r="K929" s="737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2.75" customHeight="1" x14ac:dyDescent="0.2">
      <c r="A930" s="5"/>
      <c r="B930" s="408"/>
      <c r="C930" s="5"/>
      <c r="D930" s="5"/>
      <c r="E930" s="5"/>
      <c r="F930" s="5"/>
      <c r="G930" s="5"/>
      <c r="H930" s="5"/>
      <c r="I930" s="5"/>
      <c r="J930" s="5"/>
      <c r="K930" s="737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2.75" customHeight="1" x14ac:dyDescent="0.2">
      <c r="A931" s="5"/>
      <c r="B931" s="408"/>
      <c r="C931" s="5"/>
      <c r="D931" s="5"/>
      <c r="E931" s="5"/>
      <c r="F931" s="5"/>
      <c r="G931" s="5"/>
      <c r="H931" s="5"/>
      <c r="I931" s="5"/>
      <c r="J931" s="5"/>
      <c r="K931" s="737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2.75" customHeight="1" x14ac:dyDescent="0.2">
      <c r="A932" s="5"/>
      <c r="B932" s="408"/>
      <c r="C932" s="5"/>
      <c r="D932" s="5"/>
      <c r="E932" s="5"/>
      <c r="F932" s="5"/>
      <c r="G932" s="5"/>
      <c r="H932" s="5"/>
      <c r="I932" s="5"/>
      <c r="J932" s="5"/>
      <c r="K932" s="737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2.75" customHeight="1" x14ac:dyDescent="0.2">
      <c r="A933" s="5"/>
      <c r="B933" s="408"/>
      <c r="C933" s="5"/>
      <c r="D933" s="5"/>
      <c r="E933" s="5"/>
      <c r="F933" s="5"/>
      <c r="G933" s="5"/>
      <c r="H933" s="5"/>
      <c r="I933" s="5"/>
      <c r="J933" s="5"/>
      <c r="K933" s="737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2.75" customHeight="1" x14ac:dyDescent="0.2">
      <c r="A934" s="5"/>
      <c r="B934" s="408"/>
      <c r="C934" s="5"/>
      <c r="D934" s="5"/>
      <c r="E934" s="5"/>
      <c r="F934" s="5"/>
      <c r="G934" s="5"/>
      <c r="H934" s="5"/>
      <c r="I934" s="5"/>
      <c r="J934" s="5"/>
      <c r="K934" s="737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2.75" customHeight="1" x14ac:dyDescent="0.2">
      <c r="A935" s="5"/>
      <c r="B935" s="408"/>
      <c r="C935" s="5"/>
      <c r="D935" s="5"/>
      <c r="E935" s="5"/>
      <c r="F935" s="5"/>
      <c r="G935" s="5"/>
      <c r="H935" s="5"/>
      <c r="I935" s="5"/>
      <c r="J935" s="5"/>
      <c r="K935" s="737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2.75" customHeight="1" x14ac:dyDescent="0.2">
      <c r="A936" s="5"/>
      <c r="B936" s="408"/>
      <c r="C936" s="5"/>
      <c r="D936" s="5"/>
      <c r="E936" s="5"/>
      <c r="F936" s="5"/>
      <c r="G936" s="5"/>
      <c r="H936" s="5"/>
      <c r="I936" s="5"/>
      <c r="J936" s="5"/>
      <c r="K936" s="737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2.75" customHeight="1" x14ac:dyDescent="0.2">
      <c r="A937" s="5"/>
      <c r="B937" s="408"/>
      <c r="C937" s="5"/>
      <c r="D937" s="5"/>
      <c r="E937" s="5"/>
      <c r="F937" s="5"/>
      <c r="G937" s="5"/>
      <c r="H937" s="5"/>
      <c r="I937" s="5"/>
      <c r="J937" s="5"/>
      <c r="K937" s="737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2.75" customHeight="1" x14ac:dyDescent="0.2">
      <c r="A938" s="5"/>
      <c r="B938" s="408"/>
      <c r="C938" s="5"/>
      <c r="D938" s="5"/>
      <c r="E938" s="5"/>
      <c r="F938" s="5"/>
      <c r="G938" s="5"/>
      <c r="H938" s="5"/>
      <c r="I938" s="5"/>
      <c r="J938" s="5"/>
      <c r="K938" s="737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2.75" customHeight="1" x14ac:dyDescent="0.2">
      <c r="A939" s="5"/>
      <c r="B939" s="408"/>
      <c r="C939" s="5"/>
      <c r="D939" s="5"/>
      <c r="E939" s="5"/>
      <c r="F939" s="5"/>
      <c r="G939" s="5"/>
      <c r="H939" s="5"/>
      <c r="I939" s="5"/>
      <c r="J939" s="5"/>
      <c r="K939" s="737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2.75" customHeight="1" x14ac:dyDescent="0.2">
      <c r="A940" s="5"/>
      <c r="B940" s="408"/>
      <c r="C940" s="5"/>
      <c r="D940" s="5"/>
      <c r="E940" s="5"/>
      <c r="F940" s="5"/>
      <c r="G940" s="5"/>
      <c r="H940" s="5"/>
      <c r="I940" s="5"/>
      <c r="J940" s="5"/>
      <c r="K940" s="737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2.75" customHeight="1" x14ac:dyDescent="0.2">
      <c r="A941" s="5"/>
      <c r="B941" s="408"/>
      <c r="C941" s="5"/>
      <c r="D941" s="5"/>
      <c r="E941" s="5"/>
      <c r="F941" s="5"/>
      <c r="G941" s="5"/>
      <c r="H941" s="5"/>
      <c r="I941" s="5"/>
      <c r="J941" s="5"/>
      <c r="K941" s="737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2.75" customHeight="1" x14ac:dyDescent="0.2">
      <c r="A942" s="5"/>
      <c r="B942" s="408"/>
      <c r="C942" s="5"/>
      <c r="D942" s="5"/>
      <c r="E942" s="5"/>
      <c r="F942" s="5"/>
      <c r="G942" s="5"/>
      <c r="H942" s="5"/>
      <c r="I942" s="5"/>
      <c r="J942" s="5"/>
      <c r="K942" s="737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2.75" customHeight="1" x14ac:dyDescent="0.2">
      <c r="A943" s="5"/>
      <c r="B943" s="408"/>
      <c r="C943" s="5"/>
      <c r="D943" s="5"/>
      <c r="E943" s="5"/>
      <c r="F943" s="5"/>
      <c r="G943" s="5"/>
      <c r="H943" s="5"/>
      <c r="I943" s="5"/>
      <c r="J943" s="5"/>
      <c r="K943" s="737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2.75" customHeight="1" x14ac:dyDescent="0.2">
      <c r="A944" s="5"/>
      <c r="B944" s="408"/>
      <c r="C944" s="5"/>
      <c r="D944" s="5"/>
      <c r="E944" s="5"/>
      <c r="F944" s="5"/>
      <c r="G944" s="5"/>
      <c r="H944" s="5"/>
      <c r="I944" s="5"/>
      <c r="J944" s="5"/>
      <c r="K944" s="737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2.75" customHeight="1" x14ac:dyDescent="0.2">
      <c r="A945" s="5"/>
      <c r="B945" s="408"/>
      <c r="C945" s="5"/>
      <c r="D945" s="5"/>
      <c r="E945" s="5"/>
      <c r="F945" s="5"/>
      <c r="G945" s="5"/>
      <c r="H945" s="5"/>
      <c r="I945" s="5"/>
      <c r="J945" s="5"/>
      <c r="K945" s="737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2.75" customHeight="1" x14ac:dyDescent="0.2">
      <c r="A946" s="5"/>
      <c r="B946" s="408"/>
      <c r="C946" s="5"/>
      <c r="D946" s="5"/>
      <c r="E946" s="5"/>
      <c r="F946" s="5"/>
      <c r="G946" s="5"/>
      <c r="H946" s="5"/>
      <c r="I946" s="5"/>
      <c r="J946" s="5"/>
      <c r="K946" s="737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2.75" customHeight="1" x14ac:dyDescent="0.2">
      <c r="A947" s="5"/>
      <c r="B947" s="408"/>
      <c r="C947" s="5"/>
      <c r="D947" s="5"/>
      <c r="E947" s="5"/>
      <c r="F947" s="5"/>
      <c r="G947" s="5"/>
      <c r="H947" s="5"/>
      <c r="I947" s="5"/>
      <c r="J947" s="5"/>
      <c r="K947" s="737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2.75" customHeight="1" x14ac:dyDescent="0.2">
      <c r="A948" s="5"/>
      <c r="B948" s="408"/>
      <c r="C948" s="5"/>
      <c r="D948" s="5"/>
      <c r="E948" s="5"/>
      <c r="F948" s="5"/>
      <c r="G948" s="5"/>
      <c r="H948" s="5"/>
      <c r="I948" s="5"/>
      <c r="J948" s="5"/>
      <c r="K948" s="737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2.75" customHeight="1" x14ac:dyDescent="0.2">
      <c r="A949" s="5"/>
      <c r="B949" s="408"/>
      <c r="C949" s="5"/>
      <c r="D949" s="5"/>
      <c r="E949" s="5"/>
      <c r="F949" s="5"/>
      <c r="G949" s="5"/>
      <c r="H949" s="5"/>
      <c r="I949" s="5"/>
      <c r="J949" s="5"/>
      <c r="K949" s="737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2.75" customHeight="1" x14ac:dyDescent="0.2">
      <c r="A950" s="5"/>
      <c r="B950" s="408"/>
      <c r="C950" s="5"/>
      <c r="D950" s="5"/>
      <c r="E950" s="5"/>
      <c r="F950" s="5"/>
      <c r="G950" s="5"/>
      <c r="H950" s="5"/>
      <c r="I950" s="5"/>
      <c r="J950" s="5"/>
      <c r="K950" s="737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2.75" customHeight="1" x14ac:dyDescent="0.2">
      <c r="A951" s="5"/>
      <c r="B951" s="408"/>
      <c r="C951" s="5"/>
      <c r="D951" s="5"/>
      <c r="E951" s="5"/>
      <c r="F951" s="5"/>
      <c r="G951" s="5"/>
      <c r="H951" s="5"/>
      <c r="I951" s="5"/>
      <c r="J951" s="5"/>
      <c r="K951" s="737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2.75" customHeight="1" x14ac:dyDescent="0.2">
      <c r="A952" s="5"/>
      <c r="B952" s="408"/>
      <c r="C952" s="5"/>
      <c r="D952" s="5"/>
      <c r="E952" s="5"/>
      <c r="F952" s="5"/>
      <c r="G952" s="5"/>
      <c r="H952" s="5"/>
      <c r="I952" s="5"/>
      <c r="J952" s="5"/>
      <c r="K952" s="737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2.75" customHeight="1" x14ac:dyDescent="0.2">
      <c r="A953" s="5"/>
      <c r="B953" s="408"/>
      <c r="C953" s="5"/>
      <c r="D953" s="5"/>
      <c r="E953" s="5"/>
      <c r="F953" s="5"/>
      <c r="G953" s="5"/>
      <c r="H953" s="5"/>
      <c r="I953" s="5"/>
      <c r="J953" s="5"/>
      <c r="K953" s="737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2.75" customHeight="1" x14ac:dyDescent="0.2">
      <c r="A954" s="5"/>
      <c r="B954" s="408"/>
      <c r="C954" s="5"/>
      <c r="D954" s="5"/>
      <c r="E954" s="5"/>
      <c r="F954" s="5"/>
      <c r="G954" s="5"/>
      <c r="H954" s="5"/>
      <c r="I954" s="5"/>
      <c r="J954" s="5"/>
      <c r="K954" s="737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2.75" customHeight="1" x14ac:dyDescent="0.2">
      <c r="A955" s="5"/>
      <c r="B955" s="408"/>
      <c r="C955" s="5"/>
      <c r="D955" s="5"/>
      <c r="E955" s="5"/>
      <c r="F955" s="5"/>
      <c r="G955" s="5"/>
      <c r="H955" s="5"/>
      <c r="I955" s="5"/>
      <c r="J955" s="5"/>
      <c r="K955" s="737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2.75" customHeight="1" x14ac:dyDescent="0.2">
      <c r="A956" s="5"/>
      <c r="B956" s="408"/>
      <c r="C956" s="5"/>
      <c r="D956" s="5"/>
      <c r="E956" s="5"/>
      <c r="F956" s="5"/>
      <c r="G956" s="5"/>
      <c r="H956" s="5"/>
      <c r="I956" s="5"/>
      <c r="J956" s="5"/>
      <c r="K956" s="737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  <row r="957" spans="1:40" ht="12.75" customHeight="1" x14ac:dyDescent="0.2">
      <c r="A957" s="5"/>
      <c r="B957" s="408"/>
      <c r="C957" s="5"/>
      <c r="D957" s="5"/>
      <c r="E957" s="5"/>
      <c r="F957" s="5"/>
      <c r="G957" s="5"/>
      <c r="H957" s="5"/>
      <c r="I957" s="5"/>
      <c r="J957" s="5"/>
      <c r="K957" s="737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</row>
    <row r="958" spans="1:40" ht="12.75" customHeight="1" x14ac:dyDescent="0.2">
      <c r="A958" s="5"/>
      <c r="B958" s="408"/>
      <c r="C958" s="5"/>
      <c r="D958" s="5"/>
      <c r="E958" s="5"/>
      <c r="F958" s="5"/>
      <c r="G958" s="5"/>
      <c r="H958" s="5"/>
      <c r="I958" s="5"/>
      <c r="J958" s="5"/>
      <c r="K958" s="737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</row>
    <row r="959" spans="1:40" ht="12.75" customHeight="1" x14ac:dyDescent="0.2">
      <c r="A959" s="5"/>
      <c r="B959" s="408"/>
      <c r="C959" s="5"/>
      <c r="D959" s="5"/>
      <c r="E959" s="5"/>
      <c r="F959" s="5"/>
      <c r="G959" s="5"/>
      <c r="H959" s="5"/>
      <c r="I959" s="5"/>
      <c r="J959" s="5"/>
      <c r="K959" s="737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</row>
    <row r="960" spans="1:40" ht="12.75" customHeight="1" x14ac:dyDescent="0.2">
      <c r="A960" s="5"/>
      <c r="B960" s="408"/>
      <c r="C960" s="5"/>
      <c r="D960" s="5"/>
      <c r="E960" s="5"/>
      <c r="F960" s="5"/>
      <c r="G960" s="5"/>
      <c r="H960" s="5"/>
      <c r="I960" s="5"/>
      <c r="J960" s="5"/>
      <c r="K960" s="737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</row>
    <row r="961" spans="1:40" ht="12.75" customHeight="1" x14ac:dyDescent="0.2">
      <c r="A961" s="5"/>
      <c r="B961" s="408"/>
      <c r="C961" s="5"/>
      <c r="D961" s="5"/>
      <c r="E961" s="5"/>
      <c r="F961" s="5"/>
      <c r="G961" s="5"/>
      <c r="H961" s="5"/>
      <c r="I961" s="5"/>
      <c r="J961" s="5"/>
      <c r="K961" s="737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</row>
    <row r="962" spans="1:40" ht="12.75" customHeight="1" x14ac:dyDescent="0.2">
      <c r="A962" s="5"/>
      <c r="B962" s="408"/>
      <c r="C962" s="5"/>
      <c r="D962" s="5"/>
      <c r="E962" s="5"/>
      <c r="F962" s="5"/>
      <c r="G962" s="5"/>
      <c r="H962" s="5"/>
      <c r="I962" s="5"/>
      <c r="J962" s="5"/>
      <c r="K962" s="737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</row>
    <row r="963" spans="1:40" ht="12.75" customHeight="1" x14ac:dyDescent="0.2">
      <c r="A963" s="5"/>
      <c r="B963" s="408"/>
      <c r="C963" s="5"/>
      <c r="D963" s="5"/>
      <c r="E963" s="5"/>
      <c r="F963" s="5"/>
      <c r="G963" s="5"/>
      <c r="H963" s="5"/>
      <c r="I963" s="5"/>
      <c r="J963" s="5"/>
      <c r="K963" s="737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</row>
    <row r="964" spans="1:40" ht="12.75" customHeight="1" x14ac:dyDescent="0.2">
      <c r="A964" s="5"/>
      <c r="B964" s="408"/>
      <c r="C964" s="5"/>
      <c r="D964" s="5"/>
      <c r="E964" s="5"/>
      <c r="F964" s="5"/>
      <c r="G964" s="5"/>
      <c r="H964" s="5"/>
      <c r="I964" s="5"/>
      <c r="J964" s="5"/>
      <c r="K964" s="737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</row>
    <row r="965" spans="1:40" ht="12.75" customHeight="1" x14ac:dyDescent="0.2">
      <c r="A965" s="5"/>
      <c r="B965" s="408"/>
      <c r="C965" s="5"/>
      <c r="D965" s="5"/>
      <c r="E965" s="5"/>
      <c r="F965" s="5"/>
      <c r="G965" s="5"/>
      <c r="H965" s="5"/>
      <c r="I965" s="5"/>
      <c r="J965" s="5"/>
      <c r="K965" s="737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</row>
    <row r="966" spans="1:40" ht="12.75" customHeight="1" x14ac:dyDescent="0.2">
      <c r="A966" s="5"/>
      <c r="B966" s="408"/>
      <c r="C966" s="5"/>
      <c r="D966" s="5"/>
      <c r="E966" s="5"/>
      <c r="F966" s="5"/>
      <c r="G966" s="5"/>
      <c r="H966" s="5"/>
      <c r="I966" s="5"/>
      <c r="J966" s="5"/>
      <c r="K966" s="737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</row>
    <row r="967" spans="1:40" ht="12.75" customHeight="1" x14ac:dyDescent="0.2">
      <c r="A967" s="5"/>
      <c r="B967" s="408"/>
      <c r="C967" s="5"/>
      <c r="D967" s="5"/>
      <c r="E967" s="5"/>
      <c r="F967" s="5"/>
      <c r="G967" s="5"/>
      <c r="H967" s="5"/>
      <c r="I967" s="5"/>
      <c r="J967" s="5"/>
      <c r="K967" s="737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</row>
    <row r="968" spans="1:40" ht="12.75" customHeight="1" x14ac:dyDescent="0.2">
      <c r="A968" s="5"/>
      <c r="B968" s="408"/>
      <c r="C968" s="5"/>
      <c r="D968" s="5"/>
      <c r="E968" s="5"/>
      <c r="F968" s="5"/>
      <c r="G968" s="5"/>
      <c r="H968" s="5"/>
      <c r="I968" s="5"/>
      <c r="J968" s="5"/>
      <c r="K968" s="737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</row>
    <row r="969" spans="1:40" ht="12.75" customHeight="1" x14ac:dyDescent="0.2">
      <c r="A969" s="5"/>
      <c r="B969" s="408"/>
      <c r="C969" s="5"/>
      <c r="D969" s="5"/>
      <c r="E969" s="5"/>
      <c r="F969" s="5"/>
      <c r="G969" s="5"/>
      <c r="H969" s="5"/>
      <c r="I969" s="5"/>
      <c r="J969" s="5"/>
      <c r="K969" s="737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</row>
    <row r="970" spans="1:40" ht="12.75" customHeight="1" x14ac:dyDescent="0.2">
      <c r="A970" s="5"/>
      <c r="B970" s="408"/>
      <c r="C970" s="5"/>
      <c r="D970" s="5"/>
      <c r="E970" s="5"/>
      <c r="F970" s="5"/>
      <c r="G970" s="5"/>
      <c r="H970" s="5"/>
      <c r="I970" s="5"/>
      <c r="J970" s="5"/>
      <c r="K970" s="737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</row>
    <row r="971" spans="1:40" ht="12.75" customHeight="1" x14ac:dyDescent="0.2">
      <c r="A971" s="5"/>
      <c r="B971" s="408"/>
      <c r="C971" s="5"/>
      <c r="D971" s="5"/>
      <c r="E971" s="5"/>
      <c r="F971" s="5"/>
      <c r="G971" s="5"/>
      <c r="H971" s="5"/>
      <c r="I971" s="5"/>
      <c r="J971" s="5"/>
      <c r="K971" s="737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</row>
    <row r="972" spans="1:40" ht="12.75" customHeight="1" x14ac:dyDescent="0.2">
      <c r="A972" s="5"/>
      <c r="B972" s="408"/>
      <c r="C972" s="5"/>
      <c r="D972" s="5"/>
      <c r="E972" s="5"/>
      <c r="F972" s="5"/>
      <c r="G972" s="5"/>
      <c r="H972" s="5"/>
      <c r="I972" s="5"/>
      <c r="J972" s="5"/>
      <c r="K972" s="737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</row>
    <row r="973" spans="1:40" ht="12.75" customHeight="1" x14ac:dyDescent="0.2">
      <c r="A973" s="5"/>
      <c r="B973" s="408"/>
      <c r="C973" s="5"/>
      <c r="D973" s="5"/>
      <c r="E973" s="5"/>
      <c r="F973" s="5"/>
      <c r="G973" s="5"/>
      <c r="H973" s="5"/>
      <c r="I973" s="5"/>
      <c r="J973" s="5"/>
      <c r="K973" s="737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</row>
    <row r="974" spans="1:40" ht="12.75" customHeight="1" x14ac:dyDescent="0.2">
      <c r="A974" s="5"/>
      <c r="B974" s="408"/>
      <c r="C974" s="5"/>
      <c r="D974" s="5"/>
      <c r="E974" s="5"/>
      <c r="F974" s="5"/>
      <c r="G974" s="5"/>
      <c r="H974" s="5"/>
      <c r="I974" s="5"/>
      <c r="J974" s="5"/>
      <c r="K974" s="737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</row>
    <row r="975" spans="1:40" ht="12.75" customHeight="1" x14ac:dyDescent="0.2">
      <c r="A975" s="5"/>
      <c r="B975" s="408"/>
      <c r="C975" s="5"/>
      <c r="D975" s="5"/>
      <c r="E975" s="5"/>
      <c r="F975" s="5"/>
      <c r="G975" s="5"/>
      <c r="H975" s="5"/>
      <c r="I975" s="5"/>
      <c r="J975" s="5"/>
      <c r="K975" s="737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</row>
    <row r="976" spans="1:40" ht="12.75" customHeight="1" x14ac:dyDescent="0.2">
      <c r="A976" s="5"/>
      <c r="B976" s="408"/>
      <c r="C976" s="5"/>
      <c r="D976" s="5"/>
      <c r="E976" s="5"/>
      <c r="F976" s="5"/>
      <c r="G976" s="5"/>
      <c r="H976" s="5"/>
      <c r="I976" s="5"/>
      <c r="J976" s="5"/>
      <c r="K976" s="737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</row>
    <row r="977" spans="1:40" ht="12.75" customHeight="1" x14ac:dyDescent="0.2">
      <c r="A977" s="5"/>
      <c r="B977" s="408"/>
      <c r="C977" s="5"/>
      <c r="D977" s="5"/>
      <c r="E977" s="5"/>
      <c r="F977" s="5"/>
      <c r="G977" s="5"/>
      <c r="H977" s="5"/>
      <c r="I977" s="5"/>
      <c r="J977" s="5"/>
      <c r="K977" s="737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</row>
    <row r="978" spans="1:40" ht="12.75" customHeight="1" x14ac:dyDescent="0.2">
      <c r="A978" s="5"/>
      <c r="B978" s="408"/>
      <c r="C978" s="5"/>
      <c r="D978" s="5"/>
      <c r="E978" s="5"/>
      <c r="F978" s="5"/>
      <c r="G978" s="5"/>
      <c r="H978" s="5"/>
      <c r="I978" s="5"/>
      <c r="J978" s="5"/>
      <c r="K978" s="737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</row>
    <row r="979" spans="1:40" ht="12.75" customHeight="1" x14ac:dyDescent="0.2">
      <c r="A979" s="5"/>
      <c r="B979" s="408"/>
      <c r="C979" s="5"/>
      <c r="D979" s="5"/>
      <c r="E979" s="5"/>
      <c r="F979" s="5"/>
      <c r="G979" s="5"/>
      <c r="H979" s="5"/>
      <c r="I979" s="5"/>
      <c r="J979" s="5"/>
      <c r="K979" s="737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</row>
    <row r="980" spans="1:40" ht="12.75" customHeight="1" x14ac:dyDescent="0.2">
      <c r="A980" s="5"/>
      <c r="B980" s="408"/>
      <c r="C980" s="5"/>
      <c r="D980" s="5"/>
      <c r="E980" s="5"/>
      <c r="F980" s="5"/>
      <c r="G980" s="5"/>
      <c r="H980" s="5"/>
      <c r="I980" s="5"/>
      <c r="J980" s="5"/>
      <c r="K980" s="737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</row>
    <row r="981" spans="1:40" ht="12.75" customHeight="1" x14ac:dyDescent="0.2">
      <c r="A981" s="5"/>
      <c r="B981" s="408"/>
      <c r="C981" s="5"/>
      <c r="D981" s="5"/>
      <c r="E981" s="5"/>
      <c r="F981" s="5"/>
      <c r="G981" s="5"/>
      <c r="H981" s="5"/>
      <c r="I981" s="5"/>
      <c r="J981" s="5"/>
      <c r="K981" s="737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</row>
    <row r="982" spans="1:40" ht="12.75" customHeight="1" x14ac:dyDescent="0.2">
      <c r="A982" s="5"/>
      <c r="B982" s="408"/>
      <c r="C982" s="5"/>
      <c r="D982" s="5"/>
      <c r="E982" s="5"/>
      <c r="F982" s="5"/>
      <c r="G982" s="5"/>
      <c r="H982" s="5"/>
      <c r="I982" s="5"/>
      <c r="J982" s="5"/>
      <c r="K982" s="737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</row>
    <row r="983" spans="1:40" ht="12.75" customHeight="1" x14ac:dyDescent="0.2">
      <c r="A983" s="5"/>
      <c r="B983" s="408"/>
      <c r="C983" s="5"/>
      <c r="D983" s="5"/>
      <c r="E983" s="5"/>
      <c r="F983" s="5"/>
      <c r="G983" s="5"/>
      <c r="H983" s="5"/>
      <c r="I983" s="5"/>
      <c r="J983" s="5"/>
      <c r="K983" s="737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</row>
    <row r="984" spans="1:40" ht="12.75" customHeight="1" x14ac:dyDescent="0.2">
      <c r="A984" s="5"/>
      <c r="B984" s="408"/>
      <c r="C984" s="5"/>
      <c r="D984" s="5"/>
      <c r="E984" s="5"/>
      <c r="F984" s="5"/>
      <c r="G984" s="5"/>
      <c r="H984" s="5"/>
      <c r="I984" s="5"/>
      <c r="J984" s="5"/>
      <c r="K984" s="737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</row>
    <row r="985" spans="1:40" ht="12.75" customHeight="1" x14ac:dyDescent="0.2">
      <c r="A985" s="5"/>
      <c r="B985" s="408"/>
      <c r="C985" s="5"/>
      <c r="D985" s="5"/>
      <c r="E985" s="5"/>
      <c r="F985" s="5"/>
      <c r="G985" s="5"/>
      <c r="H985" s="5"/>
      <c r="I985" s="5"/>
      <c r="J985" s="5"/>
      <c r="K985" s="737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</row>
    <row r="986" spans="1:40" ht="12.75" customHeight="1" x14ac:dyDescent="0.2">
      <c r="A986" s="5"/>
      <c r="B986" s="408"/>
      <c r="C986" s="5"/>
      <c r="D986" s="5"/>
      <c r="E986" s="5"/>
      <c r="F986" s="5"/>
      <c r="G986" s="5"/>
      <c r="H986" s="5"/>
      <c r="I986" s="5"/>
      <c r="J986" s="5"/>
      <c r="K986" s="737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</row>
    <row r="987" spans="1:40" ht="12.75" customHeight="1" x14ac:dyDescent="0.2">
      <c r="A987" s="5"/>
      <c r="B987" s="408"/>
      <c r="C987" s="5"/>
      <c r="D987" s="5"/>
      <c r="E987" s="5"/>
      <c r="F987" s="5"/>
      <c r="G987" s="5"/>
      <c r="H987" s="5"/>
      <c r="I987" s="5"/>
      <c r="J987" s="5"/>
      <c r="K987" s="737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</row>
    <row r="988" spans="1:40" ht="12.75" customHeight="1" x14ac:dyDescent="0.2">
      <c r="A988" s="5"/>
      <c r="B988" s="408"/>
      <c r="C988" s="5"/>
      <c r="D988" s="5"/>
      <c r="E988" s="5"/>
      <c r="F988" s="5"/>
      <c r="G988" s="5"/>
      <c r="H988" s="5"/>
      <c r="I988" s="5"/>
      <c r="J988" s="5"/>
      <c r="K988" s="737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</row>
    <row r="989" spans="1:40" ht="12.75" customHeight="1" x14ac:dyDescent="0.2">
      <c r="A989" s="5"/>
      <c r="B989" s="408"/>
      <c r="C989" s="5"/>
      <c r="D989" s="5"/>
      <c r="E989" s="5"/>
      <c r="F989" s="5"/>
      <c r="G989" s="5"/>
      <c r="H989" s="5"/>
      <c r="I989" s="5"/>
      <c r="J989" s="5"/>
      <c r="K989" s="737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</row>
    <row r="990" spans="1:40" ht="12.75" customHeight="1" x14ac:dyDescent="0.2">
      <c r="A990" s="5"/>
      <c r="B990" s="408"/>
      <c r="C990" s="5"/>
      <c r="D990" s="5"/>
      <c r="E990" s="5"/>
      <c r="F990" s="5"/>
      <c r="G990" s="5"/>
      <c r="H990" s="5"/>
      <c r="I990" s="5"/>
      <c r="J990" s="5"/>
      <c r="K990" s="737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</row>
    <row r="991" spans="1:40" ht="12.75" customHeight="1" x14ac:dyDescent="0.2">
      <c r="A991" s="5"/>
      <c r="B991" s="408"/>
      <c r="C991" s="5"/>
      <c r="D991" s="5"/>
      <c r="E991" s="5"/>
      <c r="F991" s="5"/>
      <c r="G991" s="5"/>
      <c r="H991" s="5"/>
      <c r="I991" s="5"/>
      <c r="J991" s="5"/>
      <c r="K991" s="737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</row>
    <row r="992" spans="1:40" ht="12.75" customHeight="1" x14ac:dyDescent="0.2">
      <c r="A992" s="5"/>
      <c r="B992" s="408"/>
      <c r="C992" s="5"/>
      <c r="D992" s="5"/>
      <c r="E992" s="5"/>
      <c r="F992" s="5"/>
      <c r="G992" s="5"/>
      <c r="H992" s="5"/>
      <c r="I992" s="5"/>
      <c r="J992" s="5"/>
      <c r="K992" s="737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</row>
    <row r="993" spans="1:40" ht="12.75" customHeight="1" x14ac:dyDescent="0.2">
      <c r="A993" s="5"/>
      <c r="B993" s="408"/>
      <c r="C993" s="5"/>
      <c r="D993" s="5"/>
      <c r="E993" s="5"/>
      <c r="F993" s="5"/>
      <c r="G993" s="5"/>
      <c r="H993" s="5"/>
      <c r="I993" s="5"/>
      <c r="J993" s="5"/>
      <c r="K993" s="737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</row>
    <row r="994" spans="1:40" ht="12.75" customHeight="1" x14ac:dyDescent="0.2">
      <c r="A994" s="5"/>
      <c r="B994" s="408"/>
      <c r="C994" s="5"/>
      <c r="D994" s="5"/>
      <c r="E994" s="5"/>
      <c r="F994" s="5"/>
      <c r="G994" s="5"/>
      <c r="H994" s="5"/>
      <c r="I994" s="5"/>
      <c r="J994" s="5"/>
      <c r="K994" s="737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</row>
    <row r="995" spans="1:40" ht="12.75" customHeight="1" x14ac:dyDescent="0.2">
      <c r="A995" s="5"/>
      <c r="B995" s="408"/>
      <c r="C995" s="5"/>
      <c r="D995" s="5"/>
      <c r="E995" s="5"/>
      <c r="F995" s="5"/>
      <c r="G995" s="5"/>
      <c r="H995" s="5"/>
      <c r="I995" s="5"/>
      <c r="J995" s="5"/>
      <c r="K995" s="737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</row>
    <row r="996" spans="1:40" ht="12.75" customHeight="1" x14ac:dyDescent="0.2">
      <c r="A996" s="5"/>
      <c r="B996" s="408"/>
      <c r="C996" s="5"/>
      <c r="D996" s="5"/>
      <c r="E996" s="5"/>
      <c r="F996" s="5"/>
      <c r="G996" s="5"/>
      <c r="H996" s="5"/>
      <c r="I996" s="5"/>
      <c r="J996" s="5"/>
      <c r="K996" s="737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</row>
    <row r="997" spans="1:40" ht="12.75" customHeight="1" x14ac:dyDescent="0.2">
      <c r="A997" s="5"/>
      <c r="B997" s="408"/>
      <c r="C997" s="5"/>
      <c r="D997" s="5"/>
      <c r="E997" s="5"/>
      <c r="F997" s="5"/>
      <c r="G997" s="5"/>
      <c r="H997" s="5"/>
      <c r="I997" s="5"/>
      <c r="J997" s="5"/>
      <c r="K997" s="737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</row>
    <row r="998" spans="1:40" ht="12.75" customHeight="1" x14ac:dyDescent="0.2">
      <c r="A998" s="5"/>
      <c r="B998" s="408"/>
      <c r="C998" s="5"/>
      <c r="D998" s="5"/>
      <c r="E998" s="5"/>
      <c r="F998" s="5"/>
      <c r="G998" s="5"/>
      <c r="H998" s="5"/>
      <c r="I998" s="5"/>
      <c r="J998" s="5"/>
      <c r="K998" s="737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</row>
    <row r="999" spans="1:40" ht="12.75" customHeight="1" x14ac:dyDescent="0.2">
      <c r="A999" s="5"/>
      <c r="B999" s="408"/>
      <c r="C999" s="5"/>
      <c r="D999" s="5"/>
      <c r="E999" s="5"/>
      <c r="F999" s="5"/>
      <c r="G999" s="5"/>
      <c r="H999" s="5"/>
      <c r="I999" s="5"/>
      <c r="J999" s="5"/>
      <c r="K999" s="737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</row>
    <row r="1000" spans="1:40" ht="12.75" customHeight="1" x14ac:dyDescent="0.2">
      <c r="A1000" s="5"/>
      <c r="B1000" s="408"/>
      <c r="C1000" s="5"/>
      <c r="D1000" s="5"/>
      <c r="E1000" s="5"/>
      <c r="F1000" s="5"/>
      <c r="G1000" s="5"/>
      <c r="H1000" s="5"/>
      <c r="I1000" s="5"/>
      <c r="J1000" s="5"/>
      <c r="K1000" s="737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</row>
  </sheetData>
  <mergeCells count="38">
    <mergeCell ref="X2:AH2"/>
    <mergeCell ref="AF3:AF4"/>
    <mergeCell ref="D3:D4"/>
    <mergeCell ref="E3:E4"/>
    <mergeCell ref="F3:F4"/>
    <mergeCell ref="G3:G4"/>
    <mergeCell ref="H3:I3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1:W1"/>
    <mergeCell ref="A2:A4"/>
    <mergeCell ref="B2:B4"/>
    <mergeCell ref="C2:C4"/>
    <mergeCell ref="D2:U2"/>
    <mergeCell ref="W2:W4"/>
    <mergeCell ref="AG1:AI1"/>
    <mergeCell ref="AI2:AI4"/>
    <mergeCell ref="AG3:AG4"/>
    <mergeCell ref="AH3:AH4"/>
    <mergeCell ref="S3:S4"/>
    <mergeCell ref="T3:T4"/>
    <mergeCell ref="U3:U4"/>
    <mergeCell ref="V3:V4"/>
    <mergeCell ref="X3:X4"/>
    <mergeCell ref="Y3:Y4"/>
    <mergeCell ref="Z3:Z4"/>
    <mergeCell ref="AA3:AA4"/>
    <mergeCell ref="AB3:AB4"/>
    <mergeCell ref="AC3:AC4"/>
    <mergeCell ref="AD3:AD4"/>
    <mergeCell ref="AE3:AE4"/>
  </mergeCells>
  <pageMargins left="0.70866141732283472" right="0.70866141732283472" top="0.74803149606299213" bottom="0.74803149606299213" header="0" footer="0"/>
  <pageSetup paperSize="8" orientation="landscape"/>
  <headerFooter>
    <oddHeader>&amp;CMartonvásár Város Önkormányzatának 2020. évi költségvetés módosításainak részletezése&amp;R 12.a melléklet</oddHeader>
  </headerFooter>
  <colBreaks count="1" manualBreakCount="1">
    <brk id="23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7.625" customWidth="1"/>
    <col min="2" max="2" width="47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8" t="s">
        <v>720</v>
      </c>
      <c r="B1" s="900" t="s">
        <v>867</v>
      </c>
      <c r="C1" s="901" t="s">
        <v>114</v>
      </c>
      <c r="D1" s="768"/>
      <c r="E1" s="768"/>
      <c r="F1" s="768"/>
      <c r="G1" s="768"/>
      <c r="H1" s="768"/>
      <c r="I1" s="768"/>
      <c r="J1" s="775"/>
      <c r="K1" s="902" t="s">
        <v>651</v>
      </c>
      <c r="L1" s="901" t="s">
        <v>60</v>
      </c>
      <c r="M1" s="768"/>
      <c r="N1" s="768"/>
      <c r="O1" s="768"/>
      <c r="P1" s="768"/>
      <c r="Q1" s="768"/>
      <c r="R1" s="768"/>
      <c r="S1" s="768"/>
      <c r="T1" s="775"/>
      <c r="U1" s="900" t="s">
        <v>868</v>
      </c>
      <c r="V1" s="893" t="s">
        <v>947</v>
      </c>
    </row>
    <row r="2" spans="1:22" ht="31.5" customHeight="1" x14ac:dyDescent="0.2">
      <c r="A2" s="822"/>
      <c r="B2" s="804"/>
      <c r="C2" s="896" t="s">
        <v>948</v>
      </c>
      <c r="D2" s="896" t="s">
        <v>949</v>
      </c>
      <c r="E2" s="896" t="s">
        <v>126</v>
      </c>
      <c r="F2" s="903" t="s">
        <v>130</v>
      </c>
      <c r="G2" s="754"/>
      <c r="H2" s="896" t="s">
        <v>872</v>
      </c>
      <c r="I2" s="896" t="s">
        <v>790</v>
      </c>
      <c r="J2" s="896" t="s">
        <v>950</v>
      </c>
      <c r="K2" s="804"/>
      <c r="L2" s="896" t="s">
        <v>882</v>
      </c>
      <c r="M2" s="896" t="s">
        <v>883</v>
      </c>
      <c r="N2" s="896" t="s">
        <v>876</v>
      </c>
      <c r="O2" s="903" t="s">
        <v>951</v>
      </c>
      <c r="P2" s="754"/>
      <c r="Q2" s="896" t="s">
        <v>952</v>
      </c>
      <c r="R2" s="903" t="s">
        <v>953</v>
      </c>
      <c r="S2" s="754"/>
      <c r="T2" s="896" t="s">
        <v>954</v>
      </c>
      <c r="U2" s="804"/>
      <c r="V2" s="894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895"/>
    </row>
    <row r="4" spans="1:22" ht="23.25" customHeight="1" x14ac:dyDescent="0.2">
      <c r="A4" s="711" t="s">
        <v>73</v>
      </c>
      <c r="B4" s="722" t="s">
        <v>957</v>
      </c>
      <c r="C4" s="25"/>
      <c r="D4" s="25"/>
      <c r="E4" s="456"/>
      <c r="F4" s="25"/>
      <c r="G4" s="25"/>
      <c r="H4" s="25">
        <v>207</v>
      </c>
      <c r="I4" s="25"/>
      <c r="J4" s="25"/>
      <c r="K4" s="738">
        <f t="shared" ref="K4:K9" si="0">SUM(C4:J4)</f>
        <v>207</v>
      </c>
      <c r="L4" s="25"/>
      <c r="M4" s="25"/>
      <c r="N4" s="25">
        <v>207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207</v>
      </c>
    </row>
    <row r="5" spans="1:22" ht="14.25" customHeight="1" x14ac:dyDescent="0.2">
      <c r="A5" s="711" t="s">
        <v>75</v>
      </c>
      <c r="B5" s="740" t="s">
        <v>340</v>
      </c>
      <c r="C5" s="25">
        <f>13+10+10</f>
        <v>33</v>
      </c>
      <c r="D5" s="25">
        <f>2+2+2</f>
        <v>6</v>
      </c>
      <c r="E5" s="456"/>
      <c r="F5" s="25"/>
      <c r="G5" s="25"/>
      <c r="H5" s="25"/>
      <c r="I5" s="25"/>
      <c r="J5" s="25"/>
      <c r="K5" s="738">
        <f t="shared" si="0"/>
        <v>39</v>
      </c>
      <c r="L5" s="25"/>
      <c r="M5" s="25"/>
      <c r="N5" s="25">
        <f>15+12+12</f>
        <v>39</v>
      </c>
      <c r="O5" s="25"/>
      <c r="P5" s="25"/>
      <c r="Q5" s="25"/>
      <c r="R5" s="25"/>
      <c r="S5" s="25"/>
      <c r="T5" s="25"/>
      <c r="U5" s="43"/>
      <c r="V5" s="739">
        <f t="shared" si="1"/>
        <v>39</v>
      </c>
    </row>
    <row r="6" spans="1:22" ht="14.25" customHeight="1" x14ac:dyDescent="0.2">
      <c r="A6" s="711" t="s">
        <v>771</v>
      </c>
      <c r="B6" s="740" t="s">
        <v>958</v>
      </c>
      <c r="C6" s="25">
        <v>87</v>
      </c>
      <c r="D6" s="25"/>
      <c r="E6" s="456"/>
      <c r="F6" s="25"/>
      <c r="G6" s="25"/>
      <c r="H6" s="25"/>
      <c r="I6" s="25"/>
      <c r="J6" s="25"/>
      <c r="K6" s="738">
        <f t="shared" si="0"/>
        <v>87</v>
      </c>
      <c r="L6" s="25"/>
      <c r="M6" s="25"/>
      <c r="N6" s="25">
        <v>-9785</v>
      </c>
      <c r="O6" s="25"/>
      <c r="P6" s="25"/>
      <c r="Q6" s="25"/>
      <c r="R6" s="25"/>
      <c r="S6" s="25"/>
      <c r="T6" s="25">
        <v>9872</v>
      </c>
      <c r="U6" s="43"/>
      <c r="V6" s="739">
        <f t="shared" si="1"/>
        <v>87</v>
      </c>
    </row>
    <row r="7" spans="1:22" ht="14.25" customHeight="1" x14ac:dyDescent="0.2">
      <c r="A7" s="711" t="s">
        <v>772</v>
      </c>
      <c r="B7" s="740" t="s">
        <v>959</v>
      </c>
      <c r="C7" s="25">
        <v>40</v>
      </c>
      <c r="D7" s="25"/>
      <c r="E7" s="456"/>
      <c r="F7" s="25"/>
      <c r="G7" s="25"/>
      <c r="H7" s="25"/>
      <c r="I7" s="25"/>
      <c r="J7" s="25"/>
      <c r="K7" s="738">
        <f t="shared" si="0"/>
        <v>40</v>
      </c>
      <c r="L7" s="25"/>
      <c r="M7" s="25">
        <v>40</v>
      </c>
      <c r="N7" s="25"/>
      <c r="O7" s="25"/>
      <c r="P7" s="25"/>
      <c r="Q7" s="25"/>
      <c r="R7" s="25"/>
      <c r="S7" s="25"/>
      <c r="T7" s="25"/>
      <c r="U7" s="43"/>
      <c r="V7" s="739">
        <f t="shared" si="1"/>
        <v>40</v>
      </c>
    </row>
    <row r="8" spans="1:22" ht="14.25" customHeight="1" x14ac:dyDescent="0.2">
      <c r="A8" s="711" t="s">
        <v>773</v>
      </c>
      <c r="B8" s="722" t="s">
        <v>960</v>
      </c>
      <c r="C8" s="456"/>
      <c r="D8" s="456"/>
      <c r="E8" s="456">
        <v>156</v>
      </c>
      <c r="F8" s="456"/>
      <c r="G8" s="456"/>
      <c r="H8" s="456"/>
      <c r="I8" s="456"/>
      <c r="J8" s="456"/>
      <c r="K8" s="738">
        <f t="shared" si="0"/>
        <v>156</v>
      </c>
      <c r="L8" s="456"/>
      <c r="M8" s="456">
        <v>156</v>
      </c>
      <c r="N8" s="456"/>
      <c r="O8" s="456"/>
      <c r="P8" s="456"/>
      <c r="Q8" s="456"/>
      <c r="R8" s="456"/>
      <c r="S8" s="456"/>
      <c r="T8" s="456"/>
      <c r="U8" s="316"/>
      <c r="V8" s="739">
        <f t="shared" si="1"/>
        <v>156</v>
      </c>
    </row>
    <row r="9" spans="1:22" ht="14.25" customHeight="1" x14ac:dyDescent="0.2">
      <c r="A9" s="711" t="s">
        <v>774</v>
      </c>
      <c r="B9" s="740" t="s">
        <v>961</v>
      </c>
      <c r="C9" s="456">
        <v>4073</v>
      </c>
      <c r="D9" s="456">
        <v>695</v>
      </c>
      <c r="E9" s="456"/>
      <c r="F9" s="456"/>
      <c r="G9" s="456"/>
      <c r="H9" s="456"/>
      <c r="I9" s="456"/>
      <c r="J9" s="456"/>
      <c r="K9" s="738">
        <f t="shared" si="0"/>
        <v>4768</v>
      </c>
      <c r="L9" s="456"/>
      <c r="M9" s="456"/>
      <c r="N9" s="456">
        <v>4768</v>
      </c>
      <c r="O9" s="456"/>
      <c r="P9" s="456"/>
      <c r="Q9" s="456"/>
      <c r="R9" s="456"/>
      <c r="S9" s="456"/>
      <c r="T9" s="456"/>
      <c r="U9" s="316"/>
      <c r="V9" s="739">
        <f t="shared" si="1"/>
        <v>4768</v>
      </c>
    </row>
    <row r="10" spans="1:22" ht="12.75" customHeight="1" x14ac:dyDescent="0.2">
      <c r="A10" s="711" t="s">
        <v>776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2.75" customHeight="1" x14ac:dyDescent="0.2">
      <c r="A11" s="711" t="s">
        <v>778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2.7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2.7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2.75" customHeight="1" x14ac:dyDescent="0.2">
      <c r="A14" s="741"/>
      <c r="B14" s="742" t="s">
        <v>278</v>
      </c>
      <c r="C14" s="743">
        <f t="shared" ref="C14:J14" si="3">SUM(C4:C13)</f>
        <v>4233</v>
      </c>
      <c r="D14" s="743">
        <f t="shared" si="3"/>
        <v>701</v>
      </c>
      <c r="E14" s="743">
        <f t="shared" si="3"/>
        <v>156</v>
      </c>
      <c r="F14" s="743">
        <f t="shared" si="3"/>
        <v>0</v>
      </c>
      <c r="G14" s="743">
        <f t="shared" si="3"/>
        <v>0</v>
      </c>
      <c r="H14" s="743">
        <f t="shared" si="3"/>
        <v>207</v>
      </c>
      <c r="I14" s="743">
        <f t="shared" si="3"/>
        <v>0</v>
      </c>
      <c r="J14" s="743">
        <f t="shared" si="3"/>
        <v>0</v>
      </c>
      <c r="K14" s="738">
        <f t="shared" si="2"/>
        <v>5297</v>
      </c>
      <c r="L14" s="743">
        <f t="shared" ref="L14:V14" si="4">SUM(L4:L13)</f>
        <v>0</v>
      </c>
      <c r="M14" s="743">
        <f t="shared" si="4"/>
        <v>196</v>
      </c>
      <c r="N14" s="743">
        <f t="shared" si="4"/>
        <v>-4771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9872</v>
      </c>
      <c r="U14" s="743">
        <f t="shared" si="4"/>
        <v>0</v>
      </c>
      <c r="V14" s="738">
        <f t="shared" si="4"/>
        <v>5297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V1:V3"/>
    <mergeCell ref="J2:J3"/>
    <mergeCell ref="R2:S2"/>
    <mergeCell ref="O2:P2"/>
    <mergeCell ref="Q2:Q3"/>
    <mergeCell ref="U1:U3"/>
    <mergeCell ref="T2:T3"/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Polgármesteri Hivatal&amp;R 12.b melléklet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4.125" customWidth="1"/>
    <col min="2" max="2" width="31.125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8" t="s">
        <v>720</v>
      </c>
      <c r="B1" s="900" t="s">
        <v>867</v>
      </c>
      <c r="C1" s="901" t="s">
        <v>114</v>
      </c>
      <c r="D1" s="768"/>
      <c r="E1" s="768"/>
      <c r="F1" s="768"/>
      <c r="G1" s="768"/>
      <c r="H1" s="768"/>
      <c r="I1" s="768"/>
      <c r="J1" s="775"/>
      <c r="K1" s="902" t="s">
        <v>651</v>
      </c>
      <c r="L1" s="901" t="s">
        <v>60</v>
      </c>
      <c r="M1" s="768"/>
      <c r="N1" s="768"/>
      <c r="O1" s="768"/>
      <c r="P1" s="768"/>
      <c r="Q1" s="768"/>
      <c r="R1" s="768"/>
      <c r="S1" s="768"/>
      <c r="T1" s="775"/>
      <c r="U1" s="900" t="s">
        <v>868</v>
      </c>
      <c r="V1" s="893" t="s">
        <v>947</v>
      </c>
    </row>
    <row r="2" spans="1:22" ht="31.5" customHeight="1" x14ac:dyDescent="0.2">
      <c r="A2" s="822"/>
      <c r="B2" s="804"/>
      <c r="C2" s="896" t="s">
        <v>948</v>
      </c>
      <c r="D2" s="896" t="s">
        <v>949</v>
      </c>
      <c r="E2" s="896" t="s">
        <v>126</v>
      </c>
      <c r="F2" s="903" t="s">
        <v>130</v>
      </c>
      <c r="G2" s="754"/>
      <c r="H2" s="896" t="s">
        <v>872</v>
      </c>
      <c r="I2" s="896" t="s">
        <v>790</v>
      </c>
      <c r="J2" s="896" t="s">
        <v>950</v>
      </c>
      <c r="K2" s="804"/>
      <c r="L2" s="896" t="s">
        <v>882</v>
      </c>
      <c r="M2" s="896" t="s">
        <v>883</v>
      </c>
      <c r="N2" s="896" t="s">
        <v>876</v>
      </c>
      <c r="O2" s="903" t="s">
        <v>951</v>
      </c>
      <c r="P2" s="754"/>
      <c r="Q2" s="896" t="s">
        <v>952</v>
      </c>
      <c r="R2" s="903" t="s">
        <v>953</v>
      </c>
      <c r="S2" s="754"/>
      <c r="T2" s="896" t="s">
        <v>954</v>
      </c>
      <c r="U2" s="804"/>
      <c r="V2" s="894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895"/>
    </row>
    <row r="4" spans="1:22" ht="23.25" customHeight="1" x14ac:dyDescent="0.2">
      <c r="A4" s="711" t="s">
        <v>73</v>
      </c>
      <c r="B4" s="722" t="s">
        <v>340</v>
      </c>
      <c r="C4" s="25">
        <v>15</v>
      </c>
      <c r="D4" s="25">
        <v>2</v>
      </c>
      <c r="E4" s="456"/>
      <c r="F4" s="25"/>
      <c r="G4" s="25"/>
      <c r="H4" s="25"/>
      <c r="I4" s="25"/>
      <c r="J4" s="25"/>
      <c r="K4" s="738">
        <f t="shared" ref="K4:K9" si="0">SUM(C4:J4)</f>
        <v>17</v>
      </c>
      <c r="L4" s="25"/>
      <c r="M4" s="25"/>
      <c r="N4" s="25">
        <v>17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17</v>
      </c>
    </row>
    <row r="5" spans="1:22" ht="14.25" customHeight="1" x14ac:dyDescent="0.2">
      <c r="A5" s="711" t="s">
        <v>75</v>
      </c>
      <c r="B5" s="740" t="s">
        <v>962</v>
      </c>
      <c r="C5" s="25">
        <v>-300</v>
      </c>
      <c r="D5" s="25"/>
      <c r="E5" s="456">
        <v>300</v>
      </c>
      <c r="F5" s="25"/>
      <c r="G5" s="25"/>
      <c r="H5" s="25"/>
      <c r="I5" s="25"/>
      <c r="J5" s="25"/>
      <c r="K5" s="738">
        <f t="shared" si="0"/>
        <v>0</v>
      </c>
      <c r="L5" s="25"/>
      <c r="M5" s="25"/>
      <c r="N5" s="25"/>
      <c r="O5" s="25"/>
      <c r="P5" s="25"/>
      <c r="Q5" s="25"/>
      <c r="R5" s="25"/>
      <c r="S5" s="25"/>
      <c r="T5" s="25"/>
      <c r="U5" s="43"/>
      <c r="V5" s="739">
        <f t="shared" si="1"/>
        <v>0</v>
      </c>
    </row>
    <row r="6" spans="1:22" ht="14.25" customHeight="1" x14ac:dyDescent="0.2">
      <c r="A6" s="711" t="s">
        <v>771</v>
      </c>
      <c r="B6" s="740" t="s">
        <v>963</v>
      </c>
      <c r="C6" s="25">
        <v>17</v>
      </c>
      <c r="D6" s="25"/>
      <c r="E6" s="456"/>
      <c r="F6" s="25"/>
      <c r="G6" s="25"/>
      <c r="H6" s="25"/>
      <c r="I6" s="25"/>
      <c r="J6" s="25"/>
      <c r="K6" s="738">
        <f t="shared" si="0"/>
        <v>17</v>
      </c>
      <c r="L6" s="25"/>
      <c r="M6" s="25"/>
      <c r="N6" s="25">
        <v>-4647</v>
      </c>
      <c r="O6" s="25"/>
      <c r="P6" s="25"/>
      <c r="Q6" s="25"/>
      <c r="R6" s="25"/>
      <c r="S6" s="25"/>
      <c r="T6" s="25">
        <v>4664</v>
      </c>
      <c r="U6" s="43"/>
      <c r="V6" s="739">
        <f t="shared" si="1"/>
        <v>17</v>
      </c>
    </row>
    <row r="7" spans="1:22" ht="14.25" customHeight="1" x14ac:dyDescent="0.2">
      <c r="A7" s="711" t="s">
        <v>772</v>
      </c>
      <c r="B7" s="740"/>
      <c r="C7" s="25"/>
      <c r="D7" s="25"/>
      <c r="E7" s="456"/>
      <c r="F7" s="25"/>
      <c r="G7" s="25"/>
      <c r="H7" s="25"/>
      <c r="I7" s="25"/>
      <c r="J7" s="25"/>
      <c r="K7" s="738">
        <f t="shared" si="0"/>
        <v>0</v>
      </c>
      <c r="L7" s="25"/>
      <c r="M7" s="25"/>
      <c r="N7" s="25"/>
      <c r="O7" s="25"/>
      <c r="P7" s="25"/>
      <c r="Q7" s="25"/>
      <c r="R7" s="25"/>
      <c r="S7" s="25"/>
      <c r="T7" s="25"/>
      <c r="U7" s="43"/>
      <c r="V7" s="739">
        <f t="shared" si="1"/>
        <v>0</v>
      </c>
    </row>
    <row r="8" spans="1:22" ht="14.25" customHeight="1" x14ac:dyDescent="0.2">
      <c r="A8" s="711" t="s">
        <v>773</v>
      </c>
      <c r="B8" s="722"/>
      <c r="C8" s="456"/>
      <c r="D8" s="456"/>
      <c r="E8" s="456"/>
      <c r="F8" s="456"/>
      <c r="G8" s="456"/>
      <c r="H8" s="456"/>
      <c r="I8" s="456"/>
      <c r="J8" s="456"/>
      <c r="K8" s="738">
        <f t="shared" si="0"/>
        <v>0</v>
      </c>
      <c r="L8" s="456"/>
      <c r="M8" s="456"/>
      <c r="N8" s="456"/>
      <c r="O8" s="456"/>
      <c r="P8" s="456"/>
      <c r="Q8" s="456"/>
      <c r="R8" s="456"/>
      <c r="S8" s="456"/>
      <c r="T8" s="456"/>
      <c r="U8" s="316"/>
      <c r="V8" s="739">
        <f t="shared" si="1"/>
        <v>0</v>
      </c>
    </row>
    <row r="9" spans="1:22" ht="14.25" customHeight="1" x14ac:dyDescent="0.2">
      <c r="A9" s="711" t="s">
        <v>774</v>
      </c>
      <c r="B9" s="740"/>
      <c r="C9" s="456"/>
      <c r="D9" s="456"/>
      <c r="E9" s="456"/>
      <c r="F9" s="456"/>
      <c r="G9" s="456"/>
      <c r="H9" s="456"/>
      <c r="I9" s="456"/>
      <c r="J9" s="456"/>
      <c r="K9" s="738">
        <f t="shared" si="0"/>
        <v>0</v>
      </c>
      <c r="L9" s="456"/>
      <c r="M9" s="456"/>
      <c r="N9" s="456"/>
      <c r="O9" s="456"/>
      <c r="P9" s="456"/>
      <c r="Q9" s="456"/>
      <c r="R9" s="456"/>
      <c r="S9" s="456"/>
      <c r="T9" s="456"/>
      <c r="U9" s="316"/>
      <c r="V9" s="739">
        <f t="shared" si="1"/>
        <v>0</v>
      </c>
    </row>
    <row r="10" spans="1:22" ht="14.25" customHeight="1" x14ac:dyDescent="0.2">
      <c r="A10" s="711" t="s">
        <v>775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4.25" customHeight="1" x14ac:dyDescent="0.2">
      <c r="A11" s="711" t="s">
        <v>776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4.2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4.2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5" customHeight="1" x14ac:dyDescent="0.2">
      <c r="A14" s="741"/>
      <c r="B14" s="742" t="s">
        <v>278</v>
      </c>
      <c r="C14" s="743">
        <f t="shared" ref="C14:J14" si="3">SUM(C4:C13)</f>
        <v>-268</v>
      </c>
      <c r="D14" s="743">
        <f t="shared" si="3"/>
        <v>2</v>
      </c>
      <c r="E14" s="743">
        <f t="shared" si="3"/>
        <v>300</v>
      </c>
      <c r="F14" s="743">
        <f t="shared" si="3"/>
        <v>0</v>
      </c>
      <c r="G14" s="743">
        <f t="shared" si="3"/>
        <v>0</v>
      </c>
      <c r="H14" s="743">
        <f t="shared" si="3"/>
        <v>0</v>
      </c>
      <c r="I14" s="743">
        <f t="shared" si="3"/>
        <v>0</v>
      </c>
      <c r="J14" s="743">
        <f t="shared" si="3"/>
        <v>0</v>
      </c>
      <c r="K14" s="738">
        <f t="shared" si="2"/>
        <v>34</v>
      </c>
      <c r="L14" s="743">
        <f t="shared" ref="L14:V14" si="4">SUM(L4:L13)</f>
        <v>0</v>
      </c>
      <c r="M14" s="743">
        <f t="shared" si="4"/>
        <v>0</v>
      </c>
      <c r="N14" s="743">
        <f t="shared" si="4"/>
        <v>-4630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4664</v>
      </c>
      <c r="U14" s="743">
        <f t="shared" si="4"/>
        <v>0</v>
      </c>
      <c r="V14" s="738">
        <f t="shared" si="4"/>
        <v>34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V1:V3"/>
    <mergeCell ref="J2:J3"/>
    <mergeCell ref="R2:S2"/>
    <mergeCell ref="O2:P2"/>
    <mergeCell ref="Q2:Q3"/>
    <mergeCell ref="U1:U3"/>
    <mergeCell ref="T2:T3"/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Brunszvik Teréz Óvoda&amp;R 12.c melléklet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16.5" customWidth="1"/>
    <col min="2" max="2" width="30.75" customWidth="1"/>
    <col min="3" max="3" width="10.875" customWidth="1"/>
    <col min="4" max="5" width="10.25" customWidth="1"/>
    <col min="6" max="6" width="39.75" customWidth="1"/>
    <col min="7" max="7" width="11.25" customWidth="1"/>
    <col min="8" max="9" width="10.875" customWidth="1"/>
    <col min="10" max="26" width="7.625" customWidth="1"/>
  </cols>
  <sheetData>
    <row r="1" spans="1:26" ht="16.5" customHeight="1" x14ac:dyDescent="0.25">
      <c r="A1" s="27"/>
      <c r="B1" s="28"/>
      <c r="C1" s="28"/>
      <c r="D1" s="28"/>
      <c r="E1" s="28"/>
      <c r="F1" s="28"/>
      <c r="G1" s="28"/>
      <c r="H1" s="28"/>
      <c r="I1" s="29"/>
      <c r="J1" s="30"/>
      <c r="K1" s="30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6.25" customHeight="1" x14ac:dyDescent="0.25">
      <c r="A2" s="27"/>
      <c r="B2" s="35" t="s">
        <v>83</v>
      </c>
      <c r="C2" s="36" t="s">
        <v>86</v>
      </c>
      <c r="D2" s="36" t="s">
        <v>65</v>
      </c>
      <c r="E2" s="36" t="s">
        <v>87</v>
      </c>
      <c r="F2" s="35" t="s">
        <v>88</v>
      </c>
      <c r="G2" s="36" t="s">
        <v>86</v>
      </c>
      <c r="H2" s="36" t="s">
        <v>65</v>
      </c>
      <c r="I2" s="36" t="s">
        <v>87</v>
      </c>
      <c r="J2" s="37"/>
      <c r="K2" s="30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3.5" customHeight="1" x14ac:dyDescent="0.25">
      <c r="A3" s="27"/>
      <c r="B3" s="38" t="s">
        <v>90</v>
      </c>
      <c r="C3" s="39">
        <f t="shared" ref="C3:E3" si="0">SUM(C4:C8)</f>
        <v>948716</v>
      </c>
      <c r="D3" s="39">
        <f t="shared" si="0"/>
        <v>13097</v>
      </c>
      <c r="E3" s="39">
        <f t="shared" si="0"/>
        <v>961813</v>
      </c>
      <c r="F3" s="40" t="s">
        <v>92</v>
      </c>
      <c r="G3" s="42">
        <f t="shared" ref="G3:I3" si="1">+G4+G5+G6+G8+G9+G10</f>
        <v>1216981.06</v>
      </c>
      <c r="H3" s="42">
        <f t="shared" si="1"/>
        <v>138754</v>
      </c>
      <c r="I3" s="42">
        <f t="shared" si="1"/>
        <v>1355735.06</v>
      </c>
      <c r="J3" s="37"/>
      <c r="K3" s="30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 x14ac:dyDescent="0.25">
      <c r="A4" s="27"/>
      <c r="B4" s="44" t="s">
        <v>95</v>
      </c>
      <c r="C4" s="45">
        <f>+'1.mell. Mérleg'!C7</f>
        <v>530425</v>
      </c>
      <c r="D4" s="45">
        <f>+'1.mell. Mérleg'!D7</f>
        <v>8709</v>
      </c>
      <c r="E4" s="45">
        <f>+'1.mell. Mérleg'!E7</f>
        <v>539134</v>
      </c>
      <c r="F4" s="46" t="s">
        <v>97</v>
      </c>
      <c r="G4" s="47">
        <f>+'1.mell. Mérleg'!C31</f>
        <v>376586</v>
      </c>
      <c r="H4" s="47">
        <f>+'1.mell. Mérleg'!D31</f>
        <v>4556</v>
      </c>
      <c r="I4" s="47">
        <f>+'1.mell. Mérleg'!E31</f>
        <v>381142</v>
      </c>
      <c r="J4" s="37"/>
      <c r="K4" s="30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 x14ac:dyDescent="0.25">
      <c r="A5" s="27"/>
      <c r="B5" s="44" t="s">
        <v>98</v>
      </c>
      <c r="C5" s="48">
        <f>+'3.mell. Bevétel'!C54</f>
        <v>344291</v>
      </c>
      <c r="D5" s="48">
        <f>+'3.mell. Bevétel'!D54</f>
        <v>568</v>
      </c>
      <c r="E5" s="48">
        <f>+'3.mell. Bevétel'!E54</f>
        <v>344859</v>
      </c>
      <c r="F5" s="49" t="s">
        <v>100</v>
      </c>
      <c r="G5" s="50">
        <f>+'1.mell. Mérleg'!C32</f>
        <v>73113.5</v>
      </c>
      <c r="H5" s="50">
        <f>+'1.mell. Mérleg'!D32</f>
        <v>783</v>
      </c>
      <c r="I5" s="50">
        <f>+'1.mell. Mérleg'!E32</f>
        <v>73896.5</v>
      </c>
      <c r="J5" s="37"/>
      <c r="K5" s="30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5" customHeight="1" x14ac:dyDescent="0.25">
      <c r="A6" s="27"/>
      <c r="B6" s="44" t="s">
        <v>90</v>
      </c>
      <c r="C6" s="48">
        <f>+'1.mell. Mérleg'!C13</f>
        <v>73257</v>
      </c>
      <c r="D6" s="48">
        <f>+'1.mell. Mérleg'!D13</f>
        <v>3820</v>
      </c>
      <c r="E6" s="48">
        <f>+'1.mell. Mérleg'!E13</f>
        <v>77077</v>
      </c>
      <c r="F6" s="49" t="s">
        <v>104</v>
      </c>
      <c r="G6" s="45">
        <f>+'1.mell. Mérleg'!C33</f>
        <v>405913.56</v>
      </c>
      <c r="H6" s="45">
        <f>+'1.mell. Mérleg'!D33</f>
        <v>5742</v>
      </c>
      <c r="I6" s="45">
        <f>+'1.mell. Mérleg'!E33</f>
        <v>411655.56</v>
      </c>
      <c r="J6" s="37"/>
      <c r="K6" s="30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5" customHeight="1" x14ac:dyDescent="0.25">
      <c r="A7" s="27"/>
      <c r="B7" s="44" t="s">
        <v>105</v>
      </c>
      <c r="C7" s="48">
        <f>+'1.mell. Mérleg'!C14</f>
        <v>743</v>
      </c>
      <c r="D7" s="48">
        <f>+'1.mell. Mérleg'!D14</f>
        <v>0</v>
      </c>
      <c r="E7" s="48">
        <f>+'1.mell. Mérleg'!E14</f>
        <v>743</v>
      </c>
      <c r="F7" s="51" t="s">
        <v>107</v>
      </c>
      <c r="G7" s="45">
        <f>+'5.b. mell. VF saját forrásból'!D30+'5.c. mell. VF Eu forrásból'!D30</f>
        <v>162765</v>
      </c>
      <c r="H7" s="45">
        <f>+'5.b. mell. VF saját forrásból'!E30+'5.c. mell. VF Eu forrásból'!E30</f>
        <v>0</v>
      </c>
      <c r="I7" s="45">
        <f>+'5.b. mell. VF saját forrásból'!F30+'5.c. mell. VF Eu forrásból'!F30</f>
        <v>162765</v>
      </c>
      <c r="J7" s="37"/>
      <c r="K7" s="30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5" customHeight="1" x14ac:dyDescent="0.25">
      <c r="A8" s="27"/>
      <c r="B8" s="44"/>
      <c r="C8" s="48"/>
      <c r="D8" s="45"/>
      <c r="E8" s="52"/>
      <c r="F8" s="49" t="s">
        <v>110</v>
      </c>
      <c r="G8" s="45">
        <f>+'5. mell. Önk.össz kiadás'!D16</f>
        <v>6761</v>
      </c>
      <c r="H8" s="45">
        <f>+'5. mell. Önk.össz kiadás'!E16</f>
        <v>0</v>
      </c>
      <c r="I8" s="45">
        <f>+'5. mell. Önk.össz kiadás'!F16</f>
        <v>6761</v>
      </c>
      <c r="J8" s="37"/>
      <c r="K8" s="30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25">
      <c r="A9" s="27"/>
      <c r="B9" s="44"/>
      <c r="C9" s="45"/>
      <c r="D9" s="45"/>
      <c r="E9" s="52"/>
      <c r="F9" s="49" t="s">
        <v>112</v>
      </c>
      <c r="G9" s="45">
        <f>+'1.mell. Mérleg'!C35</f>
        <v>290849</v>
      </c>
      <c r="H9" s="45">
        <f>+'1.mell. Mérleg'!D35</f>
        <v>8165</v>
      </c>
      <c r="I9" s="45">
        <f>+'1.mell. Mérleg'!E35</f>
        <v>299014</v>
      </c>
      <c r="J9" s="37"/>
      <c r="K9" s="30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25">
      <c r="A10" s="27"/>
      <c r="B10" s="56" t="s">
        <v>103</v>
      </c>
      <c r="C10" s="57">
        <f t="shared" ref="C10:E10" si="2">+C11</f>
        <v>220187</v>
      </c>
      <c r="D10" s="57">
        <f t="shared" si="2"/>
        <v>41851</v>
      </c>
      <c r="E10" s="57">
        <f t="shared" si="2"/>
        <v>262038</v>
      </c>
      <c r="F10" s="49" t="s">
        <v>116</v>
      </c>
      <c r="G10" s="45">
        <f>+'5. mell. Önk.össz kiadás'!D19</f>
        <v>63758</v>
      </c>
      <c r="H10" s="45">
        <f>+'5. mell. Önk.össz kiadás'!E19</f>
        <v>119508</v>
      </c>
      <c r="I10" s="45">
        <f>+'5. mell. Önk.össz kiadás'!F19</f>
        <v>183266</v>
      </c>
      <c r="J10" s="37"/>
      <c r="K10" s="30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25">
      <c r="A11" s="27"/>
      <c r="B11" s="44" t="s">
        <v>109</v>
      </c>
      <c r="C11" s="45">
        <f>+'1.mell. Mérleg'!C23</f>
        <v>220187</v>
      </c>
      <c r="D11" s="45">
        <f>+'1.mell. Mérleg'!D23</f>
        <v>41851</v>
      </c>
      <c r="E11" s="45">
        <f>+'1.mell. Mérleg'!E23</f>
        <v>262038</v>
      </c>
      <c r="F11" s="63" t="s">
        <v>117</v>
      </c>
      <c r="G11" s="45">
        <f>+'5.g. mell. Egyéb tev.'!D65</f>
        <v>11200</v>
      </c>
      <c r="H11" s="45">
        <f>+'5.g. mell. Egyéb tev.'!E65</f>
        <v>0</v>
      </c>
      <c r="I11" s="45">
        <f>+'5.g. mell. Egyéb tev.'!F65</f>
        <v>11200</v>
      </c>
      <c r="J11" s="37"/>
      <c r="K11" s="30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25">
      <c r="A12" s="27"/>
      <c r="B12" s="44"/>
      <c r="C12" s="64"/>
      <c r="D12" s="64"/>
      <c r="E12" s="64"/>
      <c r="F12" s="65" t="s">
        <v>122</v>
      </c>
      <c r="G12" s="45">
        <f>+'5.g. mell. Egyéb tev.'!AE66</f>
        <v>33000</v>
      </c>
      <c r="H12" s="45">
        <f>+'5.g. mell. Egyéb tev.'!AF66</f>
        <v>77677</v>
      </c>
      <c r="I12" s="45">
        <f>+'5.g. mell. Egyéb tev.'!AG66</f>
        <v>110677</v>
      </c>
      <c r="J12" s="37"/>
      <c r="K12" s="30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25">
      <c r="A13" s="27"/>
      <c r="B13" s="44"/>
      <c r="C13" s="45"/>
      <c r="D13" s="45"/>
      <c r="E13" s="45"/>
      <c r="F13" s="63" t="s">
        <v>123</v>
      </c>
      <c r="G13" s="45">
        <f>+'5.g. mell. Egyéb tev.'!AE68</f>
        <v>0</v>
      </c>
      <c r="H13" s="45">
        <f>+'5.g. mell. Egyéb tev.'!AF68</f>
        <v>40000</v>
      </c>
      <c r="I13" s="45">
        <f>+'5.g. mell. Egyéb tev.'!AG68</f>
        <v>40000</v>
      </c>
      <c r="J13" s="37"/>
      <c r="K13" s="30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5">
      <c r="A14" s="67"/>
      <c r="B14" s="44"/>
      <c r="C14" s="45"/>
      <c r="D14" s="45"/>
      <c r="E14" s="52"/>
      <c r="F14" s="65" t="s">
        <v>125</v>
      </c>
      <c r="G14" s="45">
        <f>+'5.g. mell. Egyéb tev.'!AE69</f>
        <v>10000</v>
      </c>
      <c r="H14" s="45">
        <f>+'5.g. mell. Egyéb tev.'!AF69</f>
        <v>-236</v>
      </c>
      <c r="I14" s="45">
        <f>+'5.g. mell. Egyéb tev.'!AG69</f>
        <v>9764</v>
      </c>
      <c r="J14" s="37"/>
      <c r="K14" s="30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2.75" customHeight="1" x14ac:dyDescent="0.25">
      <c r="A15" s="68"/>
      <c r="B15" s="69"/>
      <c r="C15" s="70"/>
      <c r="D15" s="70"/>
      <c r="E15" s="93"/>
      <c r="F15" s="65" t="s">
        <v>175</v>
      </c>
      <c r="G15" s="45">
        <f>+'5.g. mell. Egyéb tev.'!AE70</f>
        <v>9558</v>
      </c>
      <c r="H15" s="45">
        <f>+'5.g. mell. Egyéb tev.'!AF70</f>
        <v>2067</v>
      </c>
      <c r="I15" s="45">
        <f>+'5.g. mell. Egyéb tev.'!AG70</f>
        <v>11625</v>
      </c>
      <c r="J15" s="37"/>
      <c r="K15" s="30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2.75" customHeight="1" x14ac:dyDescent="0.25">
      <c r="A16" s="27"/>
      <c r="B16" s="94" t="s">
        <v>177</v>
      </c>
      <c r="C16" s="96">
        <f t="shared" ref="C16:E16" si="3">+C10+C3</f>
        <v>1168903</v>
      </c>
      <c r="D16" s="96">
        <f t="shared" si="3"/>
        <v>54948</v>
      </c>
      <c r="E16" s="96">
        <f t="shared" si="3"/>
        <v>1223851</v>
      </c>
      <c r="F16" s="97" t="s">
        <v>177</v>
      </c>
      <c r="G16" s="96">
        <f t="shared" ref="G16:I16" si="4">+G3</f>
        <v>1216981.06</v>
      </c>
      <c r="H16" s="96">
        <f t="shared" si="4"/>
        <v>138754</v>
      </c>
      <c r="I16" s="96">
        <f t="shared" si="4"/>
        <v>1355735.06</v>
      </c>
      <c r="J16" s="30"/>
      <c r="K16" s="98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 x14ac:dyDescent="0.25">
      <c r="A17" s="27"/>
      <c r="B17" s="99"/>
      <c r="C17" s="99"/>
      <c r="D17" s="99"/>
      <c r="E17" s="100"/>
      <c r="F17" s="101"/>
      <c r="G17" s="102"/>
      <c r="H17" s="101"/>
      <c r="I17" s="100"/>
      <c r="J17" s="30"/>
      <c r="K17" s="30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5.5" customHeight="1" x14ac:dyDescent="0.25">
      <c r="A18" s="102"/>
      <c r="B18" s="30"/>
      <c r="C18" s="102"/>
      <c r="D18" s="102"/>
      <c r="E18" s="103"/>
      <c r="F18" s="104"/>
      <c r="G18" s="104"/>
      <c r="H18" s="104"/>
      <c r="I18" s="105"/>
      <c r="J18" s="30"/>
      <c r="K18" s="30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2.75" customHeight="1" x14ac:dyDescent="0.25">
      <c r="A19" s="102"/>
      <c r="B19" s="106" t="s">
        <v>83</v>
      </c>
      <c r="C19" s="36" t="s">
        <v>86</v>
      </c>
      <c r="D19" s="36" t="s">
        <v>65</v>
      </c>
      <c r="E19" s="36" t="s">
        <v>87</v>
      </c>
      <c r="F19" s="107" t="s">
        <v>88</v>
      </c>
      <c r="G19" s="36" t="s">
        <v>86</v>
      </c>
      <c r="H19" s="36" t="s">
        <v>65</v>
      </c>
      <c r="I19" s="36" t="s">
        <v>87</v>
      </c>
      <c r="J19" s="37"/>
      <c r="K19" s="30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2.75" customHeight="1" x14ac:dyDescent="0.25">
      <c r="A20" s="102"/>
      <c r="B20" s="108" t="s">
        <v>179</v>
      </c>
      <c r="C20" s="109">
        <f t="shared" ref="C20:E20" si="5">+C21+C22+C23</f>
        <v>150106</v>
      </c>
      <c r="D20" s="109">
        <f t="shared" si="5"/>
        <v>0</v>
      </c>
      <c r="E20" s="109">
        <f t="shared" si="5"/>
        <v>150106</v>
      </c>
      <c r="F20" s="56" t="s">
        <v>137</v>
      </c>
      <c r="G20" s="110">
        <f t="shared" ref="G20:I20" si="6">(+G21+G22)+G23</f>
        <v>999511</v>
      </c>
      <c r="H20" s="110">
        <f t="shared" si="6"/>
        <v>38060</v>
      </c>
      <c r="I20" s="110">
        <f t="shared" si="6"/>
        <v>1037571</v>
      </c>
      <c r="J20" s="37"/>
      <c r="K20" s="111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2.75" customHeight="1" x14ac:dyDescent="0.25">
      <c r="A21" s="102"/>
      <c r="B21" s="49" t="s">
        <v>180</v>
      </c>
      <c r="C21" s="48">
        <f>+'1.mell. Mérleg'!C16</f>
        <v>117106</v>
      </c>
      <c r="D21" s="48">
        <f>+'1.mell. Mérleg'!D16</f>
        <v>0</v>
      </c>
      <c r="E21" s="48">
        <f>+'1.mell. Mérleg'!E16</f>
        <v>117106</v>
      </c>
      <c r="F21" s="44" t="s">
        <v>140</v>
      </c>
      <c r="G21" s="112">
        <f>+'1.mell. Mérleg'!C38</f>
        <v>885540</v>
      </c>
      <c r="H21" s="112">
        <f>+'1.mell. Mérleg'!D38</f>
        <v>24544</v>
      </c>
      <c r="I21" s="112">
        <f>+'1.mell. Mérleg'!E38</f>
        <v>910084</v>
      </c>
      <c r="J21" s="37"/>
      <c r="K21" s="30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2.75" customHeight="1" x14ac:dyDescent="0.25">
      <c r="A22" s="102"/>
      <c r="B22" s="49" t="s">
        <v>181</v>
      </c>
      <c r="C22" s="48">
        <f>+'3.mell. Bevétel'!C70</f>
        <v>0</v>
      </c>
      <c r="D22" s="48">
        <f>+'3.mell. Bevétel'!D70</f>
        <v>0</v>
      </c>
      <c r="E22" s="48">
        <f>+'3.mell. Bevétel'!E70</f>
        <v>0</v>
      </c>
      <c r="F22" s="44" t="s">
        <v>182</v>
      </c>
      <c r="G22" s="112">
        <f>+'5. mell. Önk.össz kiadás'!D23</f>
        <v>113971</v>
      </c>
      <c r="H22" s="112">
        <f>+'5. mell. Önk.össz kiadás'!E23</f>
        <v>13516</v>
      </c>
      <c r="I22" s="112">
        <f>+'5. mell. Önk.össz kiadás'!F23</f>
        <v>127487</v>
      </c>
      <c r="J22" s="37"/>
      <c r="K22" s="30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2.75" customHeight="1" x14ac:dyDescent="0.25">
      <c r="A23" s="102"/>
      <c r="B23" s="49" t="s">
        <v>183</v>
      </c>
      <c r="C23" s="45">
        <f>+'3.mell. Bevétel'!C66</f>
        <v>33000</v>
      </c>
      <c r="D23" s="113">
        <f>+'3.mell. Bevétel'!D66</f>
        <v>0</v>
      </c>
      <c r="E23" s="113">
        <f>+'3.mell. Bevétel'!E66</f>
        <v>33000</v>
      </c>
      <c r="F23" s="44" t="s">
        <v>184</v>
      </c>
      <c r="G23" s="112">
        <f>+'5. mell. Önk.össz kiadás'!D25</f>
        <v>0</v>
      </c>
      <c r="H23" s="112">
        <f>+'5. mell. Önk.össz kiadás'!E25</f>
        <v>0</v>
      </c>
      <c r="I23" s="112">
        <f>+'5. mell. Önk.össz kiadás'!F25</f>
        <v>0</v>
      </c>
      <c r="J23" s="37"/>
      <c r="K23" s="30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2.75" customHeight="1" x14ac:dyDescent="0.25">
      <c r="A24" s="102"/>
      <c r="B24" s="114" t="s">
        <v>103</v>
      </c>
      <c r="C24" s="115">
        <f t="shared" ref="C24:E24" si="7">+C25+C26</f>
        <v>897483</v>
      </c>
      <c r="D24" s="115">
        <f t="shared" si="7"/>
        <v>141162</v>
      </c>
      <c r="E24" s="115">
        <f t="shared" si="7"/>
        <v>1038645</v>
      </c>
      <c r="F24" s="44"/>
      <c r="G24" s="44"/>
      <c r="H24" s="116"/>
      <c r="I24" s="117"/>
      <c r="J24" s="37"/>
      <c r="K24" s="30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2.75" customHeight="1" x14ac:dyDescent="0.25">
      <c r="A25" s="102"/>
      <c r="B25" s="49" t="s">
        <v>111</v>
      </c>
      <c r="C25" s="45">
        <f>+'3.mell. Bevétel'!C77</f>
        <v>897483</v>
      </c>
      <c r="D25" s="45">
        <f>+'3.mell. Bevétel'!D77</f>
        <v>141162</v>
      </c>
      <c r="E25" s="45">
        <f>+'3.mell. Bevétel'!E77</f>
        <v>1038645</v>
      </c>
      <c r="F25" s="118" t="s">
        <v>154</v>
      </c>
      <c r="G25" s="119">
        <f>+'1.mell. Mérleg'!C42</f>
        <v>0</v>
      </c>
      <c r="H25" s="119">
        <f>+'1.mell. Mérleg'!D42</f>
        <v>19296</v>
      </c>
      <c r="I25" s="119">
        <f>+'1.mell. Mérleg'!E42</f>
        <v>19296</v>
      </c>
      <c r="J25" s="37"/>
      <c r="K25" s="30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8.75" customHeight="1" x14ac:dyDescent="0.25">
      <c r="A26" s="68"/>
      <c r="B26" s="120" t="s">
        <v>106</v>
      </c>
      <c r="C26" s="45">
        <f>+'3.mell. Bevétel'!C74</f>
        <v>0</v>
      </c>
      <c r="D26" s="45">
        <f>+'3.mell. Bevétel'!D74</f>
        <v>0</v>
      </c>
      <c r="E26" s="45">
        <f>+'3.mell. Bevétel'!E74</f>
        <v>0</v>
      </c>
      <c r="F26" s="44"/>
      <c r="G26" s="116"/>
      <c r="H26" s="112"/>
      <c r="I26" s="117"/>
      <c r="J26" s="37"/>
      <c r="K26" s="30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2.75" customHeight="1" x14ac:dyDescent="0.25">
      <c r="A27" s="68"/>
      <c r="B27" s="121" t="s">
        <v>195</v>
      </c>
      <c r="C27" s="122">
        <f t="shared" ref="C27:E27" si="8">+C20+C24</f>
        <v>1047589</v>
      </c>
      <c r="D27" s="122">
        <f t="shared" si="8"/>
        <v>141162</v>
      </c>
      <c r="E27" s="122">
        <f t="shared" si="8"/>
        <v>1188751</v>
      </c>
      <c r="F27" s="123" t="s">
        <v>195</v>
      </c>
      <c r="G27" s="124">
        <f t="shared" ref="G27:I27" si="9">+G25+G20</f>
        <v>999511</v>
      </c>
      <c r="H27" s="124">
        <f t="shared" si="9"/>
        <v>57356</v>
      </c>
      <c r="I27" s="124">
        <f t="shared" si="9"/>
        <v>1056867</v>
      </c>
      <c r="J27" s="37"/>
      <c r="K27" s="30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2.75" customHeight="1" x14ac:dyDescent="0.25">
      <c r="A28" s="27"/>
      <c r="B28" s="125" t="s">
        <v>196</v>
      </c>
      <c r="C28" s="126">
        <f t="shared" ref="C28:E28" si="10">C16+C27</f>
        <v>2216492</v>
      </c>
      <c r="D28" s="126">
        <f t="shared" si="10"/>
        <v>196110</v>
      </c>
      <c r="E28" s="126">
        <f t="shared" si="10"/>
        <v>2412602</v>
      </c>
      <c r="F28" s="127" t="s">
        <v>196</v>
      </c>
      <c r="G28" s="128">
        <f t="shared" ref="G28:I28" si="11">G16+G27</f>
        <v>2216492.06</v>
      </c>
      <c r="H28" s="128">
        <f t="shared" si="11"/>
        <v>196110</v>
      </c>
      <c r="I28" s="128">
        <f t="shared" si="11"/>
        <v>2412602.06</v>
      </c>
      <c r="J28" s="30"/>
      <c r="K28" s="129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5">
      <c r="A29" s="27"/>
      <c r="B29" s="131"/>
      <c r="C29" s="132"/>
      <c r="D29" s="133"/>
      <c r="E29" s="133"/>
      <c r="F29" s="131"/>
      <c r="G29" s="131"/>
      <c r="H29" s="131"/>
      <c r="I29" s="131"/>
      <c r="J29" s="30"/>
      <c r="K29" s="30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5">
      <c r="A30" s="27"/>
      <c r="B30" s="134"/>
      <c r="C30" s="132"/>
      <c r="D30" s="132"/>
      <c r="E30" s="132"/>
      <c r="F30" s="132"/>
      <c r="G30" s="132"/>
      <c r="H30" s="132"/>
      <c r="I30" s="132"/>
      <c r="J30" s="30"/>
      <c r="K30" s="30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5">
      <c r="A31" s="27"/>
      <c r="B31" s="30"/>
      <c r="C31" s="132"/>
      <c r="D31" s="132"/>
      <c r="E31" s="132"/>
      <c r="F31" s="132"/>
      <c r="G31" s="132"/>
      <c r="H31" s="132"/>
      <c r="I31" s="30"/>
      <c r="J31" s="30"/>
      <c r="K31" s="30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5">
      <c r="A32" s="27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5">
      <c r="A33" s="27"/>
      <c r="B33" s="30"/>
      <c r="C33" s="132"/>
      <c r="D33" s="132"/>
      <c r="E33" s="132"/>
      <c r="F33" s="30"/>
      <c r="G33" s="30"/>
      <c r="H33" s="30"/>
      <c r="I33" s="132"/>
      <c r="J33" s="102"/>
      <c r="K33" s="102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5">
      <c r="A34" s="27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5">
      <c r="A35" s="27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5">
      <c r="A36" s="27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5">
      <c r="A37" s="27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5">
      <c r="A38" s="27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5">
      <c r="A39" s="27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5">
      <c r="A40" s="27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5">
      <c r="A41" s="27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5">
      <c r="A42" s="27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5">
      <c r="A43" s="27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5">
      <c r="A44" s="27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5">
      <c r="A45" s="27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5">
      <c r="A46" s="27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5">
      <c r="A47" s="27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5">
      <c r="A48" s="27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5">
      <c r="A49" s="27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5">
      <c r="A50" s="27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5">
      <c r="A51" s="27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5">
      <c r="A52" s="27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5">
      <c r="A53" s="27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5">
      <c r="A54" s="27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5">
      <c r="A55" s="27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5">
      <c r="A56" s="27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5">
      <c r="A57" s="27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5">
      <c r="A58" s="27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5">
      <c r="A59" s="27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5">
      <c r="A60" s="27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5">
      <c r="A61" s="27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5">
      <c r="A62" s="27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5">
      <c r="A63" s="27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5">
      <c r="A64" s="27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5">
      <c r="A65" s="27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5">
      <c r="A66" s="27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5">
      <c r="A67" s="27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5">
      <c r="A68" s="27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5">
      <c r="A69" s="27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5">
      <c r="A70" s="27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5">
      <c r="A71" s="27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5">
      <c r="A72" s="27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5">
      <c r="A73" s="27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5">
      <c r="A74" s="27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5">
      <c r="A75" s="27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5">
      <c r="A76" s="27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5">
      <c r="A77" s="27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5">
      <c r="A78" s="27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5">
      <c r="A79" s="27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5">
      <c r="A80" s="27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5">
      <c r="A81" s="27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5">
      <c r="A82" s="27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5">
      <c r="A83" s="27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5">
      <c r="A84" s="27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5">
      <c r="A85" s="27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5">
      <c r="A86" s="27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5">
      <c r="A87" s="27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5">
      <c r="A88" s="27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5">
      <c r="A89" s="27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5">
      <c r="A90" s="27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5">
      <c r="A91" s="27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5">
      <c r="A92" s="27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5">
      <c r="A93" s="27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5">
      <c r="A94" s="27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5">
      <c r="A95" s="27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5">
      <c r="A96" s="27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5">
      <c r="A97" s="27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5">
      <c r="A98" s="27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5">
      <c r="A99" s="27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5">
      <c r="A100" s="27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5">
      <c r="A101" s="27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5">
      <c r="A102" s="27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5">
      <c r="A103" s="27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5">
      <c r="A104" s="27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5">
      <c r="A105" s="27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5">
      <c r="A106" s="27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5">
      <c r="A107" s="27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5">
      <c r="A108" s="27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5">
      <c r="A109" s="27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5">
      <c r="A110" s="27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5">
      <c r="A111" s="27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5">
      <c r="A112" s="27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5">
      <c r="A113" s="27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5">
      <c r="A114" s="27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5">
      <c r="A115" s="27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5">
      <c r="A116" s="27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5">
      <c r="A117" s="27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5">
      <c r="A118" s="27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5">
      <c r="A119" s="27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5">
      <c r="A120" s="27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5">
      <c r="A121" s="27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5">
      <c r="A122" s="27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5">
      <c r="A123" s="27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5">
      <c r="A124" s="27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5">
      <c r="A125" s="27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5">
      <c r="A126" s="27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5">
      <c r="A127" s="27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5">
      <c r="A128" s="27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5">
      <c r="A129" s="27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5">
      <c r="A130" s="27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5">
      <c r="A131" s="27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5">
      <c r="A132" s="27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5">
      <c r="A133" s="27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5">
      <c r="A134" s="27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5">
      <c r="A135" s="27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5">
      <c r="A136" s="27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5">
      <c r="A137" s="27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5">
      <c r="A138" s="27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5">
      <c r="A139" s="27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5">
      <c r="A140" s="27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5">
      <c r="A141" s="27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5">
      <c r="A142" s="27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5">
      <c r="A143" s="27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5">
      <c r="A144" s="27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5">
      <c r="A145" s="27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5">
      <c r="A146" s="27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5">
      <c r="A147" s="27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5">
      <c r="A148" s="27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5">
      <c r="A149" s="27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5">
      <c r="A150" s="27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5">
      <c r="A151" s="27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5">
      <c r="A152" s="27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5">
      <c r="A153" s="27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5">
      <c r="A154" s="27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5">
      <c r="A155" s="27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5">
      <c r="A156" s="27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5">
      <c r="A157" s="27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5">
      <c r="A158" s="27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5">
      <c r="A159" s="27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5">
      <c r="A160" s="27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5">
      <c r="A161" s="27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5">
      <c r="A162" s="27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5">
      <c r="A163" s="27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5">
      <c r="A164" s="27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5">
      <c r="A165" s="27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5">
      <c r="A166" s="27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5">
      <c r="A167" s="27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5">
      <c r="A168" s="27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5">
      <c r="A169" s="27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5">
      <c r="A170" s="27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5">
      <c r="A171" s="27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5">
      <c r="A172" s="27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5">
      <c r="A173" s="27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5">
      <c r="A174" s="27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5">
      <c r="A175" s="27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5">
      <c r="A176" s="27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5">
      <c r="A177" s="27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5">
      <c r="A178" s="27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5">
      <c r="A179" s="27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5">
      <c r="A180" s="27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5">
      <c r="A181" s="27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5">
      <c r="A182" s="27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5">
      <c r="A183" s="27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5">
      <c r="A184" s="27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5">
      <c r="A185" s="27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5">
      <c r="A186" s="27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5">
      <c r="A187" s="27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5">
      <c r="A188" s="27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5">
      <c r="A189" s="27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5">
      <c r="A190" s="27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5">
      <c r="A191" s="27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5">
      <c r="A192" s="27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5">
      <c r="A193" s="27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5">
      <c r="A194" s="27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5">
      <c r="A195" s="27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5">
      <c r="A196" s="27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5">
      <c r="A197" s="27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5">
      <c r="A198" s="27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5">
      <c r="A199" s="27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5">
      <c r="A200" s="27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5">
      <c r="A201" s="27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5">
      <c r="A202" s="27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5">
      <c r="A203" s="27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5">
      <c r="A204" s="27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5">
      <c r="A205" s="27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5">
      <c r="A206" s="27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5">
      <c r="A207" s="27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5">
      <c r="A208" s="27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5">
      <c r="A209" s="27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5">
      <c r="A210" s="27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5">
      <c r="A211" s="27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5">
      <c r="A212" s="27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5">
      <c r="A213" s="27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5">
      <c r="A214" s="27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5">
      <c r="A215" s="27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5">
      <c r="A216" s="27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5">
      <c r="A217" s="27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5">
      <c r="A218" s="27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5">
      <c r="A219" s="27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5">
      <c r="A220" s="27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5">
      <c r="A221" s="27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5">
      <c r="A222" s="27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5">
      <c r="A223" s="27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5">
      <c r="A224" s="27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5">
      <c r="A225" s="27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5">
      <c r="A226" s="27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5">
      <c r="A227" s="27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5">
      <c r="A228" s="27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5">
      <c r="A229" s="27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5">
      <c r="A230" s="27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5">
      <c r="A231" s="27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5">
      <c r="A232" s="27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5">
      <c r="A233" s="27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5">
      <c r="A234" s="27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5">
      <c r="A235" s="27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5">
      <c r="A236" s="27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5">
      <c r="A237" s="27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5">
      <c r="A238" s="27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5">
      <c r="A239" s="27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5">
      <c r="A240" s="27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5">
      <c r="A241" s="27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5">
      <c r="A242" s="27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5">
      <c r="A243" s="27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5">
      <c r="A244" s="27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5">
      <c r="A245" s="27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5">
      <c r="A246" s="27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5">
      <c r="A247" s="27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5">
      <c r="A248" s="27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5">
      <c r="A249" s="27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5">
      <c r="A250" s="27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5">
      <c r="A251" s="27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5">
      <c r="A252" s="27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5">
      <c r="A253" s="27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5">
      <c r="A254" s="27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5">
      <c r="A255" s="27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5">
      <c r="A256" s="27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5">
      <c r="A257" s="27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5">
      <c r="A258" s="27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5">
      <c r="A259" s="27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5">
      <c r="A260" s="27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5">
      <c r="A261" s="27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5">
      <c r="A262" s="27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5">
      <c r="A263" s="27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5">
      <c r="A264" s="27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5">
      <c r="A265" s="27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5">
      <c r="A266" s="27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5">
      <c r="A267" s="27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5">
      <c r="A268" s="27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5">
      <c r="A269" s="27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5">
      <c r="A270" s="27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5">
      <c r="A271" s="27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5">
      <c r="A272" s="27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5">
      <c r="A273" s="27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5">
      <c r="A274" s="27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5">
      <c r="A275" s="27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5">
      <c r="A276" s="27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5">
      <c r="A277" s="27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5">
      <c r="A278" s="27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5">
      <c r="A279" s="27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5">
      <c r="A280" s="27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5">
      <c r="A281" s="27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5">
      <c r="A282" s="27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5">
      <c r="A283" s="27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5">
      <c r="A284" s="27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5">
      <c r="A285" s="27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5">
      <c r="A286" s="27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5">
      <c r="A287" s="27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5">
      <c r="A288" s="27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5">
      <c r="A289" s="27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5">
      <c r="A290" s="27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5">
      <c r="A291" s="27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5">
      <c r="A292" s="27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5">
      <c r="A293" s="27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5">
      <c r="A294" s="27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5">
      <c r="A295" s="27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5">
      <c r="A296" s="27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5">
      <c r="A297" s="27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5">
      <c r="A298" s="27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5">
      <c r="A299" s="27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5">
      <c r="A300" s="27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5">
      <c r="A301" s="27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5">
      <c r="A302" s="27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5">
      <c r="A303" s="27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5">
      <c r="A304" s="27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5">
      <c r="A305" s="27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5">
      <c r="A306" s="27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5">
      <c r="A307" s="27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5">
      <c r="A308" s="27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5">
      <c r="A309" s="27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5">
      <c r="A310" s="27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5">
      <c r="A311" s="27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5">
      <c r="A312" s="27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5">
      <c r="A313" s="27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5">
      <c r="A314" s="27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5">
      <c r="A315" s="27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5">
      <c r="A316" s="27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5">
      <c r="A317" s="27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5">
      <c r="A318" s="27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5">
      <c r="A319" s="27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5">
      <c r="A320" s="27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5">
      <c r="A321" s="27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5">
      <c r="A322" s="27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5">
      <c r="A323" s="27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5">
      <c r="A324" s="27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5">
      <c r="A325" s="27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5">
      <c r="A326" s="27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5">
      <c r="A327" s="27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5">
      <c r="A328" s="27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5">
      <c r="A329" s="27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5">
      <c r="A330" s="27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5">
      <c r="A331" s="27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5">
      <c r="A332" s="27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5">
      <c r="A333" s="27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5">
      <c r="A334" s="27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5">
      <c r="A335" s="27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5">
      <c r="A336" s="27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5">
      <c r="A337" s="27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5">
      <c r="A338" s="27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5">
      <c r="A339" s="27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5">
      <c r="A340" s="27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5">
      <c r="A341" s="27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5">
      <c r="A342" s="27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5">
      <c r="A343" s="27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5">
      <c r="A344" s="27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5">
      <c r="A345" s="27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5">
      <c r="A346" s="27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5">
      <c r="A347" s="27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5">
      <c r="A348" s="27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5">
      <c r="A349" s="27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5">
      <c r="A350" s="27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5">
      <c r="A351" s="27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5">
      <c r="A352" s="27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5">
      <c r="A353" s="27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5">
      <c r="A354" s="27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5">
      <c r="A355" s="27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5">
      <c r="A356" s="27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5">
      <c r="A357" s="27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5">
      <c r="A358" s="27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5">
      <c r="A359" s="27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5">
      <c r="A360" s="27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5">
      <c r="A361" s="27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5">
      <c r="A362" s="27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5">
      <c r="A363" s="27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5">
      <c r="A364" s="27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5">
      <c r="A365" s="27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5">
      <c r="A366" s="27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5">
      <c r="A367" s="27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5">
      <c r="A368" s="27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5">
      <c r="A369" s="27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5">
      <c r="A370" s="27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5">
      <c r="A371" s="27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5">
      <c r="A372" s="27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5">
      <c r="A373" s="27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5">
      <c r="A374" s="27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5">
      <c r="A375" s="27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5">
      <c r="A376" s="27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5">
      <c r="A377" s="27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5">
      <c r="A378" s="27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5">
      <c r="A379" s="27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5">
      <c r="A380" s="27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5">
      <c r="A381" s="27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5">
      <c r="A382" s="27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5">
      <c r="A383" s="27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5">
      <c r="A384" s="27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5">
      <c r="A385" s="27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5">
      <c r="A386" s="27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5">
      <c r="A387" s="27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5">
      <c r="A388" s="27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5">
      <c r="A389" s="27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5">
      <c r="A390" s="27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5">
      <c r="A391" s="27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5">
      <c r="A392" s="27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5">
      <c r="A393" s="27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5">
      <c r="A394" s="27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5">
      <c r="A395" s="27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5">
      <c r="A396" s="27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5">
      <c r="A397" s="27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5">
      <c r="A398" s="27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5">
      <c r="A399" s="27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5">
      <c r="A400" s="27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5">
      <c r="A401" s="27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5">
      <c r="A402" s="27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5">
      <c r="A403" s="27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5">
      <c r="A404" s="27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5">
      <c r="A405" s="27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5">
      <c r="A406" s="27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5">
      <c r="A407" s="27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5">
      <c r="A408" s="27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5">
      <c r="A409" s="27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5">
      <c r="A410" s="27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5">
      <c r="A411" s="27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5">
      <c r="A412" s="27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5">
      <c r="A413" s="27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5">
      <c r="A414" s="27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5">
      <c r="A415" s="27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5">
      <c r="A416" s="27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5">
      <c r="A417" s="27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5">
      <c r="A418" s="27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5">
      <c r="A419" s="27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5">
      <c r="A420" s="27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5">
      <c r="A421" s="27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5">
      <c r="A422" s="27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5">
      <c r="A423" s="27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5">
      <c r="A424" s="27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5">
      <c r="A425" s="27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5">
      <c r="A426" s="27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5">
      <c r="A427" s="27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5">
      <c r="A428" s="27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5">
      <c r="A429" s="27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5">
      <c r="A430" s="27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5">
      <c r="A431" s="27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5">
      <c r="A432" s="27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5">
      <c r="A433" s="27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5">
      <c r="A434" s="27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5">
      <c r="A435" s="27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5">
      <c r="A436" s="27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5">
      <c r="A437" s="27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5">
      <c r="A438" s="27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5">
      <c r="A439" s="27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5">
      <c r="A440" s="27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5">
      <c r="A441" s="27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5">
      <c r="A442" s="27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5">
      <c r="A443" s="27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5">
      <c r="A444" s="27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5">
      <c r="A445" s="27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5">
      <c r="A446" s="27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5">
      <c r="A447" s="27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5">
      <c r="A448" s="27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5">
      <c r="A449" s="27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5">
      <c r="A450" s="27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5">
      <c r="A451" s="27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5">
      <c r="A452" s="27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5">
      <c r="A453" s="27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5">
      <c r="A454" s="27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5">
      <c r="A455" s="27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5">
      <c r="A456" s="27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5">
      <c r="A457" s="27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5">
      <c r="A458" s="27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5">
      <c r="A459" s="27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5">
      <c r="A460" s="27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5">
      <c r="A461" s="27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5">
      <c r="A462" s="27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5">
      <c r="A463" s="27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5">
      <c r="A464" s="27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5">
      <c r="A465" s="27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5">
      <c r="A466" s="27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5">
      <c r="A467" s="27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5">
      <c r="A468" s="27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5">
      <c r="A469" s="27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5">
      <c r="A470" s="27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5">
      <c r="A471" s="27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5">
      <c r="A472" s="27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5">
      <c r="A473" s="27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5">
      <c r="A474" s="27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5">
      <c r="A475" s="27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5">
      <c r="A476" s="27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5">
      <c r="A477" s="27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5">
      <c r="A478" s="27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5">
      <c r="A479" s="27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5">
      <c r="A480" s="27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5">
      <c r="A481" s="27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5">
      <c r="A482" s="27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5">
      <c r="A483" s="27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5">
      <c r="A484" s="27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5">
      <c r="A485" s="27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5">
      <c r="A486" s="27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5">
      <c r="A487" s="27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5">
      <c r="A488" s="27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5">
      <c r="A489" s="27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5">
      <c r="A490" s="27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5">
      <c r="A491" s="27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5">
      <c r="A492" s="27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5">
      <c r="A493" s="27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5">
      <c r="A494" s="27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5">
      <c r="A495" s="27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5">
      <c r="A496" s="27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5">
      <c r="A497" s="27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5">
      <c r="A498" s="27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5">
      <c r="A499" s="27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5">
      <c r="A500" s="27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5">
      <c r="A501" s="27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5">
      <c r="A502" s="27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5">
      <c r="A503" s="27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5">
      <c r="A504" s="27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5">
      <c r="A505" s="27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5">
      <c r="A506" s="27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5">
      <c r="A507" s="27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5">
      <c r="A508" s="27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5">
      <c r="A509" s="27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5">
      <c r="A510" s="27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5">
      <c r="A511" s="27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5">
      <c r="A512" s="27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5">
      <c r="A513" s="27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5">
      <c r="A514" s="27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5">
      <c r="A515" s="27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5">
      <c r="A516" s="27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5">
      <c r="A517" s="27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5">
      <c r="A518" s="27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5">
      <c r="A519" s="27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5">
      <c r="A520" s="27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5">
      <c r="A521" s="27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5">
      <c r="A522" s="27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5">
      <c r="A523" s="27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5">
      <c r="A524" s="27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5">
      <c r="A525" s="27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5">
      <c r="A526" s="27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5">
      <c r="A527" s="27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5">
      <c r="A528" s="27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5">
      <c r="A529" s="27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5">
      <c r="A530" s="27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5">
      <c r="A531" s="27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5">
      <c r="A532" s="27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5">
      <c r="A533" s="27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5">
      <c r="A534" s="27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5">
      <c r="A535" s="27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5">
      <c r="A536" s="27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5">
      <c r="A537" s="27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5">
      <c r="A538" s="27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5">
      <c r="A539" s="27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5">
      <c r="A540" s="27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5">
      <c r="A541" s="27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5">
      <c r="A542" s="27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5">
      <c r="A543" s="27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5">
      <c r="A544" s="27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5">
      <c r="A545" s="27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5">
      <c r="A546" s="27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5">
      <c r="A547" s="27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5">
      <c r="A548" s="27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5">
      <c r="A549" s="27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5">
      <c r="A550" s="27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5">
      <c r="A551" s="27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5">
      <c r="A552" s="27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5">
      <c r="A553" s="27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5">
      <c r="A554" s="27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5">
      <c r="A555" s="27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5">
      <c r="A556" s="27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5">
      <c r="A557" s="27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5">
      <c r="A558" s="27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5">
      <c r="A559" s="27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5">
      <c r="A560" s="27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5">
      <c r="A561" s="27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5">
      <c r="A562" s="27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5">
      <c r="A563" s="27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5">
      <c r="A564" s="27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5">
      <c r="A565" s="27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5">
      <c r="A566" s="27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5">
      <c r="A567" s="27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5">
      <c r="A568" s="27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5">
      <c r="A569" s="27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5">
      <c r="A570" s="27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5">
      <c r="A571" s="27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5">
      <c r="A572" s="27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5">
      <c r="A573" s="27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5">
      <c r="A574" s="27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5">
      <c r="A575" s="27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5">
      <c r="A576" s="27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5">
      <c r="A577" s="27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5">
      <c r="A578" s="27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5">
      <c r="A579" s="27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5">
      <c r="A580" s="27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5">
      <c r="A581" s="27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5">
      <c r="A582" s="27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5">
      <c r="A583" s="27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5">
      <c r="A584" s="27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5">
      <c r="A585" s="27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5">
      <c r="A586" s="27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5">
      <c r="A587" s="27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5">
      <c r="A588" s="27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5">
      <c r="A589" s="27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5">
      <c r="A590" s="27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5">
      <c r="A591" s="27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5">
      <c r="A592" s="27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5">
      <c r="A593" s="27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5">
      <c r="A594" s="27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5">
      <c r="A595" s="27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5">
      <c r="A596" s="27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5">
      <c r="A597" s="27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5">
      <c r="A598" s="27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5">
      <c r="A599" s="27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5">
      <c r="A600" s="27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5">
      <c r="A601" s="27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5">
      <c r="A602" s="27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5">
      <c r="A603" s="27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5">
      <c r="A604" s="27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5">
      <c r="A605" s="27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5">
      <c r="A606" s="27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5">
      <c r="A607" s="27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5">
      <c r="A608" s="27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5">
      <c r="A609" s="27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5">
      <c r="A610" s="27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5">
      <c r="A611" s="27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5">
      <c r="A612" s="27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5">
      <c r="A613" s="27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5">
      <c r="A614" s="27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5">
      <c r="A615" s="27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5">
      <c r="A616" s="27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5">
      <c r="A617" s="27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5">
      <c r="A618" s="27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5">
      <c r="A619" s="27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5">
      <c r="A620" s="27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5">
      <c r="A621" s="27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5">
      <c r="A622" s="27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5">
      <c r="A623" s="27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5">
      <c r="A624" s="27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5">
      <c r="A625" s="27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5">
      <c r="A626" s="27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5">
      <c r="A627" s="27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5">
      <c r="A628" s="27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5">
      <c r="A629" s="27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5">
      <c r="A630" s="27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5">
      <c r="A631" s="27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5">
      <c r="A632" s="27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5">
      <c r="A633" s="27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5">
      <c r="A634" s="27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5">
      <c r="A635" s="27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5">
      <c r="A636" s="27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5">
      <c r="A637" s="27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5">
      <c r="A638" s="27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5">
      <c r="A639" s="27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5">
      <c r="A640" s="27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5">
      <c r="A641" s="27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5">
      <c r="A642" s="27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5">
      <c r="A643" s="27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5">
      <c r="A644" s="27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5">
      <c r="A645" s="27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5">
      <c r="A646" s="27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5">
      <c r="A647" s="27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5">
      <c r="A648" s="27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5">
      <c r="A649" s="27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5">
      <c r="A650" s="27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5">
      <c r="A651" s="27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5">
      <c r="A652" s="27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5">
      <c r="A653" s="27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5">
      <c r="A654" s="27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5">
      <c r="A655" s="27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5">
      <c r="A656" s="27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5">
      <c r="A657" s="27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5">
      <c r="A658" s="27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5">
      <c r="A659" s="27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5">
      <c r="A660" s="27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5">
      <c r="A661" s="27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5">
      <c r="A662" s="27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5">
      <c r="A663" s="27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5">
      <c r="A664" s="27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5">
      <c r="A665" s="27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5">
      <c r="A666" s="27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5">
      <c r="A667" s="27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5">
      <c r="A668" s="27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5">
      <c r="A669" s="27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5">
      <c r="A670" s="27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5">
      <c r="A671" s="27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5">
      <c r="A672" s="27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5">
      <c r="A673" s="27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5">
      <c r="A674" s="27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5">
      <c r="A675" s="27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5">
      <c r="A676" s="27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5">
      <c r="A677" s="27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5">
      <c r="A678" s="27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5">
      <c r="A679" s="27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5">
      <c r="A680" s="27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5">
      <c r="A681" s="27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5">
      <c r="A682" s="27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5">
      <c r="A683" s="27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5">
      <c r="A684" s="27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5">
      <c r="A685" s="27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5">
      <c r="A686" s="27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5">
      <c r="A687" s="27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5">
      <c r="A688" s="27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5">
      <c r="A689" s="27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5">
      <c r="A690" s="27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5">
      <c r="A691" s="27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5">
      <c r="A692" s="27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5">
      <c r="A693" s="27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5">
      <c r="A694" s="27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5">
      <c r="A695" s="27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5">
      <c r="A696" s="27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5">
      <c r="A697" s="27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5">
      <c r="A698" s="27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5">
      <c r="A699" s="27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5">
      <c r="A700" s="27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5">
      <c r="A701" s="27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5">
      <c r="A702" s="27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5">
      <c r="A703" s="27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5">
      <c r="A704" s="27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5">
      <c r="A705" s="27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5">
      <c r="A706" s="27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5">
      <c r="A707" s="27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5">
      <c r="A708" s="27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5">
      <c r="A709" s="27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5">
      <c r="A710" s="27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5">
      <c r="A711" s="27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5">
      <c r="A712" s="27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5">
      <c r="A713" s="27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5">
      <c r="A714" s="27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5">
      <c r="A715" s="27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5">
      <c r="A716" s="27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5">
      <c r="A717" s="27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5">
      <c r="A718" s="27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5">
      <c r="A719" s="27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5">
      <c r="A720" s="27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5">
      <c r="A721" s="27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5">
      <c r="A722" s="27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5">
      <c r="A723" s="27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5">
      <c r="A724" s="27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5">
      <c r="A725" s="27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5">
      <c r="A726" s="27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5">
      <c r="A727" s="27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5">
      <c r="A728" s="27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5">
      <c r="A729" s="27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5">
      <c r="A730" s="27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5">
      <c r="A731" s="27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5">
      <c r="A732" s="27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5">
      <c r="A733" s="27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5">
      <c r="A734" s="27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5">
      <c r="A735" s="27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5">
      <c r="A736" s="27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5">
      <c r="A737" s="27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5">
      <c r="A738" s="27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5">
      <c r="A739" s="27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5">
      <c r="A740" s="27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5">
      <c r="A741" s="27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5">
      <c r="A742" s="27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5">
      <c r="A743" s="27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5">
      <c r="A744" s="27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5">
      <c r="A745" s="27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5">
      <c r="A746" s="27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5">
      <c r="A747" s="27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5">
      <c r="A748" s="27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5">
      <c r="A749" s="27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5">
      <c r="A750" s="27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5">
      <c r="A751" s="27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5">
      <c r="A752" s="27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5">
      <c r="A753" s="27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5">
      <c r="A754" s="27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5">
      <c r="A755" s="27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5">
      <c r="A756" s="27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5">
      <c r="A757" s="27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5">
      <c r="A758" s="27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5">
      <c r="A759" s="27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5">
      <c r="A760" s="27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5">
      <c r="A761" s="27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5">
      <c r="A762" s="27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5">
      <c r="A763" s="27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5">
      <c r="A764" s="27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5">
      <c r="A765" s="27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5">
      <c r="A766" s="27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5">
      <c r="A767" s="27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5">
      <c r="A768" s="27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5">
      <c r="A769" s="27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5">
      <c r="A770" s="27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5">
      <c r="A771" s="27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5">
      <c r="A772" s="27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5">
      <c r="A773" s="27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5">
      <c r="A774" s="27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5">
      <c r="A775" s="27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5">
      <c r="A776" s="27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5">
      <c r="A777" s="27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5">
      <c r="A778" s="27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5">
      <c r="A779" s="27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5">
      <c r="A780" s="27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5">
      <c r="A781" s="27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5">
      <c r="A782" s="27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5">
      <c r="A783" s="27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5">
      <c r="A784" s="27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5">
      <c r="A785" s="27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5">
      <c r="A786" s="27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5">
      <c r="A787" s="27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5">
      <c r="A788" s="27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5">
      <c r="A789" s="27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5">
      <c r="A790" s="27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5">
      <c r="A791" s="27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5">
      <c r="A792" s="27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5">
      <c r="A793" s="27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5">
      <c r="A794" s="27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5">
      <c r="A795" s="27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5">
      <c r="A796" s="27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5">
      <c r="A797" s="27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5">
      <c r="A798" s="27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5">
      <c r="A799" s="27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5">
      <c r="A800" s="27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5">
      <c r="A801" s="27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5">
      <c r="A802" s="27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5">
      <c r="A803" s="27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5">
      <c r="A804" s="27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5">
      <c r="A805" s="27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5">
      <c r="A806" s="27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5">
      <c r="A807" s="27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5">
      <c r="A808" s="27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5">
      <c r="A809" s="27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5">
      <c r="A810" s="27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5">
      <c r="A811" s="27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5">
      <c r="A812" s="27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5">
      <c r="A813" s="27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5">
      <c r="A814" s="27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5">
      <c r="A815" s="27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5">
      <c r="A816" s="27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5">
      <c r="A817" s="27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5">
      <c r="A818" s="27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5">
      <c r="A819" s="27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5">
      <c r="A820" s="27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5">
      <c r="A821" s="27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5">
      <c r="A822" s="27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5">
      <c r="A823" s="27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5">
      <c r="A824" s="27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5">
      <c r="A825" s="27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5">
      <c r="A826" s="27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5">
      <c r="A827" s="27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5">
      <c r="A828" s="27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5">
      <c r="A829" s="27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5">
      <c r="A830" s="27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5">
      <c r="A831" s="27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5">
      <c r="A832" s="27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5">
      <c r="A833" s="27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5">
      <c r="A834" s="27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5">
      <c r="A835" s="27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5">
      <c r="A836" s="27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5">
      <c r="A837" s="27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5">
      <c r="A838" s="27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5">
      <c r="A839" s="27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5">
      <c r="A840" s="27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5">
      <c r="A841" s="27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5">
      <c r="A842" s="27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5">
      <c r="A843" s="27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5">
      <c r="A844" s="27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5">
      <c r="A845" s="27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5">
      <c r="A846" s="27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5">
      <c r="A847" s="27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5">
      <c r="A848" s="27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5">
      <c r="A849" s="27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5">
      <c r="A850" s="27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5">
      <c r="A851" s="27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5">
      <c r="A852" s="27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5">
      <c r="A853" s="27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5">
      <c r="A854" s="27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5">
      <c r="A855" s="27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5">
      <c r="A856" s="27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5">
      <c r="A857" s="27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5">
      <c r="A858" s="27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5">
      <c r="A859" s="27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5">
      <c r="A860" s="27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5">
      <c r="A861" s="27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5">
      <c r="A862" s="27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5">
      <c r="A863" s="27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5">
      <c r="A864" s="27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5">
      <c r="A865" s="27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5">
      <c r="A866" s="27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5">
      <c r="A867" s="27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5">
      <c r="A868" s="27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5">
      <c r="A869" s="27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5">
      <c r="A870" s="27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5">
      <c r="A871" s="27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5">
      <c r="A872" s="27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5">
      <c r="A873" s="27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5">
      <c r="A874" s="27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5">
      <c r="A875" s="27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5">
      <c r="A876" s="27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5">
      <c r="A877" s="27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5">
      <c r="A878" s="27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5">
      <c r="A879" s="27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5">
      <c r="A880" s="27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5">
      <c r="A881" s="27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5">
      <c r="A882" s="27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5">
      <c r="A883" s="27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5">
      <c r="A884" s="27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5">
      <c r="A885" s="27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5">
      <c r="A886" s="27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5">
      <c r="A887" s="27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5">
      <c r="A888" s="27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5">
      <c r="A889" s="27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5">
      <c r="A890" s="27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5">
      <c r="A891" s="27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5">
      <c r="A892" s="27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5">
      <c r="A893" s="27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5">
      <c r="A894" s="27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5">
      <c r="A895" s="27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5">
      <c r="A896" s="27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5">
      <c r="A897" s="27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5">
      <c r="A898" s="27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5">
      <c r="A899" s="27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5">
      <c r="A900" s="27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5">
      <c r="A901" s="27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5">
      <c r="A902" s="27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5">
      <c r="A903" s="27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5">
      <c r="A904" s="27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5">
      <c r="A905" s="27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5">
      <c r="A906" s="27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5">
      <c r="A907" s="27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5">
      <c r="A908" s="27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5">
      <c r="A909" s="27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5">
      <c r="A910" s="27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5">
      <c r="A911" s="27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5">
      <c r="A912" s="27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5">
      <c r="A913" s="27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5">
      <c r="A914" s="27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5">
      <c r="A915" s="27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5">
      <c r="A916" s="27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5">
      <c r="A917" s="27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5">
      <c r="A918" s="27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5">
      <c r="A919" s="27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5">
      <c r="A920" s="27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5">
      <c r="A921" s="27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5">
      <c r="A922" s="27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5">
      <c r="A923" s="27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5">
      <c r="A924" s="27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5">
      <c r="A925" s="27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5">
      <c r="A926" s="27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5">
      <c r="A927" s="27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5">
      <c r="A928" s="27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5">
      <c r="A929" s="27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5">
      <c r="A930" s="27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5">
      <c r="A931" s="27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5">
      <c r="A932" s="27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5">
      <c r="A933" s="27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5">
      <c r="A934" s="27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5">
      <c r="A935" s="27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5">
      <c r="A936" s="27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5">
      <c r="A937" s="27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5">
      <c r="A938" s="27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5">
      <c r="A939" s="27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5">
      <c r="A940" s="27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5">
      <c r="A941" s="27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5">
      <c r="A942" s="27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5">
      <c r="A943" s="27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5">
      <c r="A944" s="27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5">
      <c r="A945" s="27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5">
      <c r="A946" s="27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5">
      <c r="A947" s="27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5">
      <c r="A948" s="27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5">
      <c r="A949" s="27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5">
      <c r="A950" s="27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5">
      <c r="A951" s="27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5">
      <c r="A952" s="27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5">
      <c r="A953" s="27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5">
      <c r="A954" s="27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5">
      <c r="A955" s="27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5">
      <c r="A956" s="27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5">
      <c r="A957" s="27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5">
      <c r="A958" s="27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5">
      <c r="A959" s="27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5">
      <c r="A960" s="27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5">
      <c r="A961" s="27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5">
      <c r="A962" s="27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5">
      <c r="A963" s="27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5">
      <c r="A964" s="27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5">
      <c r="A965" s="27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5">
      <c r="A966" s="27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5">
      <c r="A967" s="27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5">
      <c r="A968" s="27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5">
      <c r="A969" s="27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5">
      <c r="A970" s="27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5">
      <c r="A971" s="27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5">
      <c r="A972" s="27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5">
      <c r="A973" s="27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5">
      <c r="A974" s="27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5">
      <c r="A975" s="27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5">
      <c r="A976" s="27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5">
      <c r="A977" s="27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5">
      <c r="A978" s="27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5">
      <c r="A979" s="27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5">
      <c r="A980" s="27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5">
      <c r="A981" s="27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5">
      <c r="A982" s="27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5">
      <c r="A983" s="27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5">
      <c r="A984" s="27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5">
      <c r="A985" s="27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5">
      <c r="A986" s="27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5">
      <c r="A987" s="27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5">
      <c r="A988" s="27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5">
      <c r="A989" s="27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5">
      <c r="A990" s="27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5">
      <c r="A991" s="27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5">
      <c r="A992" s="27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5">
      <c r="A993" s="27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5">
      <c r="A994" s="27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5">
      <c r="A995" s="27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5">
      <c r="A996" s="27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5">
      <c r="A997" s="27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5">
      <c r="A998" s="27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5">
      <c r="A999" s="27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5">
      <c r="A1000" s="27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&amp;CMartonvásár Város Önkormányzata 2020. évi költségvetésének pénzügyi mérlege&amp;R 2. melléklet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7.625" customWidth="1"/>
    <col min="2" max="2" width="47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8" t="s">
        <v>720</v>
      </c>
      <c r="B1" s="900" t="s">
        <v>867</v>
      </c>
      <c r="C1" s="901" t="s">
        <v>114</v>
      </c>
      <c r="D1" s="768"/>
      <c r="E1" s="768"/>
      <c r="F1" s="768"/>
      <c r="G1" s="768"/>
      <c r="H1" s="768"/>
      <c r="I1" s="768"/>
      <c r="J1" s="775"/>
      <c r="K1" s="902" t="s">
        <v>651</v>
      </c>
      <c r="L1" s="901" t="s">
        <v>60</v>
      </c>
      <c r="M1" s="768"/>
      <c r="N1" s="768"/>
      <c r="O1" s="768"/>
      <c r="P1" s="768"/>
      <c r="Q1" s="768"/>
      <c r="R1" s="768"/>
      <c r="S1" s="768"/>
      <c r="T1" s="775"/>
      <c r="U1" s="900" t="s">
        <v>868</v>
      </c>
      <c r="V1" s="893" t="s">
        <v>947</v>
      </c>
    </row>
    <row r="2" spans="1:22" ht="31.5" customHeight="1" x14ac:dyDescent="0.2">
      <c r="A2" s="822"/>
      <c r="B2" s="804"/>
      <c r="C2" s="896" t="s">
        <v>948</v>
      </c>
      <c r="D2" s="896" t="s">
        <v>949</v>
      </c>
      <c r="E2" s="896" t="s">
        <v>126</v>
      </c>
      <c r="F2" s="903" t="s">
        <v>130</v>
      </c>
      <c r="G2" s="754"/>
      <c r="H2" s="896" t="s">
        <v>872</v>
      </c>
      <c r="I2" s="896" t="s">
        <v>790</v>
      </c>
      <c r="J2" s="896" t="s">
        <v>950</v>
      </c>
      <c r="K2" s="804"/>
      <c r="L2" s="896" t="s">
        <v>882</v>
      </c>
      <c r="M2" s="896" t="s">
        <v>883</v>
      </c>
      <c r="N2" s="896" t="s">
        <v>876</v>
      </c>
      <c r="O2" s="903" t="s">
        <v>951</v>
      </c>
      <c r="P2" s="754"/>
      <c r="Q2" s="896" t="s">
        <v>952</v>
      </c>
      <c r="R2" s="903" t="s">
        <v>953</v>
      </c>
      <c r="S2" s="754"/>
      <c r="T2" s="896" t="s">
        <v>954</v>
      </c>
      <c r="U2" s="804"/>
      <c r="V2" s="894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895"/>
    </row>
    <row r="4" spans="1:22" ht="23.25" customHeight="1" x14ac:dyDescent="0.2">
      <c r="A4" s="711" t="s">
        <v>73</v>
      </c>
      <c r="B4" s="722" t="s">
        <v>964</v>
      </c>
      <c r="C4" s="25">
        <v>357</v>
      </c>
      <c r="D4" s="25">
        <v>60</v>
      </c>
      <c r="E4" s="456"/>
      <c r="F4" s="25"/>
      <c r="G4" s="25"/>
      <c r="H4" s="25"/>
      <c r="I4" s="25"/>
      <c r="J4" s="25"/>
      <c r="K4" s="738">
        <f t="shared" ref="K4:K9" si="0">SUM(C4:J4)</f>
        <v>417</v>
      </c>
      <c r="L4" s="25"/>
      <c r="M4" s="25"/>
      <c r="N4" s="25">
        <v>417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417</v>
      </c>
    </row>
    <row r="5" spans="1:22" ht="14.25" customHeight="1" x14ac:dyDescent="0.2">
      <c r="A5" s="711" t="s">
        <v>75</v>
      </c>
      <c r="B5" s="740" t="s">
        <v>958</v>
      </c>
      <c r="C5" s="25"/>
      <c r="D5" s="25"/>
      <c r="E5" s="456">
        <v>15</v>
      </c>
      <c r="F5" s="25"/>
      <c r="G5" s="25"/>
      <c r="H5" s="25"/>
      <c r="I5" s="25"/>
      <c r="J5" s="25"/>
      <c r="K5" s="738">
        <f t="shared" si="0"/>
        <v>15</v>
      </c>
      <c r="L5" s="25"/>
      <c r="M5" s="25"/>
      <c r="N5" s="25">
        <v>-4295</v>
      </c>
      <c r="O5" s="25"/>
      <c r="P5" s="25"/>
      <c r="Q5" s="25"/>
      <c r="R5" s="25"/>
      <c r="S5" s="25"/>
      <c r="T5" s="25">
        <v>4310</v>
      </c>
      <c r="U5" s="43"/>
      <c r="V5" s="739">
        <f t="shared" si="1"/>
        <v>15</v>
      </c>
    </row>
    <row r="6" spans="1:22" ht="14.25" customHeight="1" x14ac:dyDescent="0.2">
      <c r="A6" s="711" t="s">
        <v>771</v>
      </c>
      <c r="B6" s="740"/>
      <c r="C6" s="25"/>
      <c r="D6" s="25"/>
      <c r="E6" s="456"/>
      <c r="F6" s="25"/>
      <c r="G6" s="25"/>
      <c r="H6" s="25"/>
      <c r="I6" s="25"/>
      <c r="J6" s="25"/>
      <c r="K6" s="738">
        <f t="shared" si="0"/>
        <v>0</v>
      </c>
      <c r="L6" s="25"/>
      <c r="M6" s="25"/>
      <c r="N6" s="25"/>
      <c r="O6" s="25"/>
      <c r="P6" s="25"/>
      <c r="Q6" s="25"/>
      <c r="R6" s="25"/>
      <c r="S6" s="25"/>
      <c r="T6" s="25"/>
      <c r="U6" s="43"/>
      <c r="V6" s="739">
        <f t="shared" si="1"/>
        <v>0</v>
      </c>
    </row>
    <row r="7" spans="1:22" ht="14.25" customHeight="1" x14ac:dyDescent="0.2">
      <c r="A7" s="711" t="s">
        <v>772</v>
      </c>
      <c r="B7" s="740"/>
      <c r="C7" s="25"/>
      <c r="D7" s="25"/>
      <c r="E7" s="456"/>
      <c r="F7" s="25"/>
      <c r="G7" s="25"/>
      <c r="H7" s="25"/>
      <c r="I7" s="25"/>
      <c r="J7" s="25"/>
      <c r="K7" s="738">
        <f t="shared" si="0"/>
        <v>0</v>
      </c>
      <c r="L7" s="25"/>
      <c r="M7" s="25"/>
      <c r="N7" s="25"/>
      <c r="O7" s="25"/>
      <c r="P7" s="25"/>
      <c r="Q7" s="25"/>
      <c r="R7" s="25"/>
      <c r="S7" s="25"/>
      <c r="T7" s="25"/>
      <c r="U7" s="43"/>
      <c r="V7" s="739">
        <f t="shared" si="1"/>
        <v>0</v>
      </c>
    </row>
    <row r="8" spans="1:22" ht="14.25" customHeight="1" x14ac:dyDescent="0.2">
      <c r="A8" s="711" t="s">
        <v>773</v>
      </c>
      <c r="B8" s="722"/>
      <c r="C8" s="456"/>
      <c r="D8" s="456"/>
      <c r="E8" s="456"/>
      <c r="F8" s="456"/>
      <c r="G8" s="456"/>
      <c r="H8" s="456"/>
      <c r="I8" s="456"/>
      <c r="J8" s="456"/>
      <c r="K8" s="738">
        <f t="shared" si="0"/>
        <v>0</v>
      </c>
      <c r="L8" s="456"/>
      <c r="M8" s="456"/>
      <c r="N8" s="456"/>
      <c r="O8" s="456"/>
      <c r="P8" s="456"/>
      <c r="Q8" s="456"/>
      <c r="R8" s="456"/>
      <c r="S8" s="456"/>
      <c r="T8" s="456"/>
      <c r="U8" s="316"/>
      <c r="V8" s="739">
        <f t="shared" si="1"/>
        <v>0</v>
      </c>
    </row>
    <row r="9" spans="1:22" ht="14.25" customHeight="1" x14ac:dyDescent="0.2">
      <c r="A9" s="711" t="s">
        <v>774</v>
      </c>
      <c r="B9" s="740"/>
      <c r="C9" s="456"/>
      <c r="D9" s="456"/>
      <c r="E9" s="456"/>
      <c r="F9" s="456"/>
      <c r="G9" s="456"/>
      <c r="H9" s="456"/>
      <c r="I9" s="456"/>
      <c r="J9" s="456"/>
      <c r="K9" s="738">
        <f t="shared" si="0"/>
        <v>0</v>
      </c>
      <c r="L9" s="456"/>
      <c r="M9" s="456"/>
      <c r="N9" s="456"/>
      <c r="O9" s="456"/>
      <c r="P9" s="456"/>
      <c r="Q9" s="456"/>
      <c r="R9" s="456"/>
      <c r="S9" s="456"/>
      <c r="T9" s="456"/>
      <c r="U9" s="316"/>
      <c r="V9" s="739">
        <f t="shared" si="1"/>
        <v>0</v>
      </c>
    </row>
    <row r="10" spans="1:22" ht="14.25" customHeight="1" x14ac:dyDescent="0.2">
      <c r="A10" s="711" t="s">
        <v>776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4.25" customHeight="1" x14ac:dyDescent="0.2">
      <c r="A11" s="711" t="s">
        <v>778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4.2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4.2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4.25" customHeight="1" x14ac:dyDescent="0.2">
      <c r="A14" s="741"/>
      <c r="B14" s="742" t="s">
        <v>278</v>
      </c>
      <c r="C14" s="743">
        <f t="shared" ref="C14:J14" si="3">SUM(C4:C13)</f>
        <v>357</v>
      </c>
      <c r="D14" s="743">
        <f t="shared" si="3"/>
        <v>60</v>
      </c>
      <c r="E14" s="743">
        <f t="shared" si="3"/>
        <v>15</v>
      </c>
      <c r="F14" s="743">
        <f t="shared" si="3"/>
        <v>0</v>
      </c>
      <c r="G14" s="743">
        <f t="shared" si="3"/>
        <v>0</v>
      </c>
      <c r="H14" s="743">
        <f t="shared" si="3"/>
        <v>0</v>
      </c>
      <c r="I14" s="743">
        <f t="shared" si="3"/>
        <v>0</v>
      </c>
      <c r="J14" s="743">
        <f t="shared" si="3"/>
        <v>0</v>
      </c>
      <c r="K14" s="738">
        <f t="shared" si="2"/>
        <v>432</v>
      </c>
      <c r="L14" s="743">
        <f t="shared" ref="L14:V14" si="4">SUM(L4:L13)</f>
        <v>0</v>
      </c>
      <c r="M14" s="743">
        <f t="shared" si="4"/>
        <v>0</v>
      </c>
      <c r="N14" s="743">
        <f t="shared" si="4"/>
        <v>-3878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4310</v>
      </c>
      <c r="U14" s="743">
        <f t="shared" si="4"/>
        <v>0</v>
      </c>
      <c r="V14" s="738">
        <f t="shared" si="4"/>
        <v>432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V1:V3"/>
    <mergeCell ref="J2:J3"/>
    <mergeCell ref="R2:S2"/>
    <mergeCell ref="O2:P2"/>
    <mergeCell ref="Q2:Q3"/>
    <mergeCell ref="U1:U3"/>
    <mergeCell ref="T2:T3"/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Brunszvik Beethoven Kultúrális Központ&amp;R 12.d melléklet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/>
  </sheetViews>
  <sheetFormatPr defaultColWidth="12.625" defaultRowHeight="15" customHeight="1" x14ac:dyDescent="0.2"/>
  <cols>
    <col min="1" max="1" width="5" customWidth="1"/>
    <col min="2" max="2" width="18.375" customWidth="1"/>
    <col min="3" max="3" width="6.5" customWidth="1"/>
    <col min="4" max="4" width="6.625" customWidth="1"/>
    <col min="5" max="5" width="6.375" customWidth="1"/>
    <col min="6" max="6" width="6.5" customWidth="1"/>
    <col min="7" max="7" width="5.875" customWidth="1"/>
    <col min="8" max="8" width="6.875" customWidth="1"/>
    <col min="9" max="9" width="6.625" customWidth="1"/>
    <col min="10" max="10" width="7.625" customWidth="1"/>
    <col min="11" max="11" width="7" customWidth="1"/>
    <col min="12" max="12" width="7.75" customWidth="1"/>
    <col min="13" max="13" width="7.125" customWidth="1"/>
    <col min="14" max="14" width="7.5" customWidth="1"/>
    <col min="15" max="15" width="6.875" customWidth="1"/>
    <col min="16" max="18" width="7.125" customWidth="1"/>
    <col min="19" max="19" width="8.75" customWidth="1"/>
    <col min="20" max="20" width="7.125" customWidth="1"/>
    <col min="21" max="21" width="7.75" customWidth="1"/>
    <col min="22" max="22" width="7.875" customWidth="1"/>
    <col min="23" max="23" width="8.25" customWidth="1"/>
    <col min="24" max="25" width="6.25" customWidth="1"/>
    <col min="26" max="27" width="7.125" customWidth="1"/>
    <col min="28" max="28" width="6.375" customWidth="1"/>
    <col min="29" max="29" width="6.875" customWidth="1"/>
    <col min="30" max="30" width="8" customWidth="1"/>
    <col min="31" max="31" width="7.5" customWidth="1"/>
    <col min="32" max="32" width="6.75" customWidth="1"/>
    <col min="33" max="33" width="6.625" customWidth="1"/>
    <col min="34" max="34" width="7.625" customWidth="1"/>
    <col min="35" max="35" width="8.125" customWidth="1"/>
    <col min="36" max="40" width="8" customWidth="1"/>
  </cols>
  <sheetData>
    <row r="1" spans="1:40" ht="12.75" customHeight="1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892" t="s">
        <v>414</v>
      </c>
      <c r="AH1" s="771"/>
      <c r="AI1" s="771"/>
      <c r="AJ1" s="5"/>
      <c r="AK1" s="5"/>
      <c r="AL1" s="5"/>
      <c r="AM1" s="5"/>
      <c r="AN1" s="5"/>
    </row>
    <row r="2" spans="1:40" ht="31.5" customHeight="1" x14ac:dyDescent="0.2">
      <c r="A2" s="898" t="s">
        <v>720</v>
      </c>
      <c r="B2" s="900" t="s">
        <v>867</v>
      </c>
      <c r="C2" s="901" t="s">
        <v>114</v>
      </c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75"/>
      <c r="V2" s="905" t="s">
        <v>651</v>
      </c>
      <c r="W2" s="906" t="s">
        <v>60</v>
      </c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75"/>
      <c r="AI2" s="905" t="s">
        <v>868</v>
      </c>
      <c r="AJ2" s="5"/>
      <c r="AK2" s="5"/>
      <c r="AL2" s="5"/>
      <c r="AM2" s="5"/>
      <c r="AN2" s="709"/>
    </row>
    <row r="3" spans="1:40" ht="25.5" customHeight="1" x14ac:dyDescent="0.2">
      <c r="A3" s="822"/>
      <c r="B3" s="804"/>
      <c r="C3" s="896" t="s">
        <v>948</v>
      </c>
      <c r="D3" s="896" t="s">
        <v>949</v>
      </c>
      <c r="E3" s="896" t="s">
        <v>126</v>
      </c>
      <c r="F3" s="896" t="s">
        <v>965</v>
      </c>
      <c r="G3" s="903" t="s">
        <v>130</v>
      </c>
      <c r="H3" s="754"/>
      <c r="I3" s="896" t="s">
        <v>872</v>
      </c>
      <c r="J3" s="896" t="s">
        <v>790</v>
      </c>
      <c r="K3" s="896" t="s">
        <v>966</v>
      </c>
      <c r="L3" s="896" t="s">
        <v>967</v>
      </c>
      <c r="M3" s="896" t="s">
        <v>876</v>
      </c>
      <c r="N3" s="896" t="s">
        <v>877</v>
      </c>
      <c r="O3" s="896" t="s">
        <v>125</v>
      </c>
      <c r="P3" s="896" t="s">
        <v>968</v>
      </c>
      <c r="Q3" s="896" t="s">
        <v>123</v>
      </c>
      <c r="R3" s="896" t="s">
        <v>879</v>
      </c>
      <c r="S3" s="896" t="s">
        <v>880</v>
      </c>
      <c r="T3" s="896" t="s">
        <v>122</v>
      </c>
      <c r="U3" s="896" t="s">
        <v>969</v>
      </c>
      <c r="V3" s="894"/>
      <c r="W3" s="907" t="s">
        <v>882</v>
      </c>
      <c r="X3" s="896" t="s">
        <v>883</v>
      </c>
      <c r="Y3" s="896" t="s">
        <v>876</v>
      </c>
      <c r="Z3" s="896" t="s">
        <v>884</v>
      </c>
      <c r="AA3" s="896" t="s">
        <v>885</v>
      </c>
      <c r="AB3" s="896" t="s">
        <v>886</v>
      </c>
      <c r="AC3" s="896" t="s">
        <v>183</v>
      </c>
      <c r="AD3" s="896" t="s">
        <v>887</v>
      </c>
      <c r="AE3" s="896" t="s">
        <v>888</v>
      </c>
      <c r="AF3" s="896" t="s">
        <v>889</v>
      </c>
      <c r="AG3" s="896" t="s">
        <v>890</v>
      </c>
      <c r="AH3" s="896" t="s">
        <v>954</v>
      </c>
      <c r="AI3" s="894"/>
      <c r="AJ3" s="5"/>
      <c r="AK3" s="5"/>
      <c r="AL3" s="5"/>
      <c r="AM3" s="5"/>
      <c r="AN3" s="5"/>
    </row>
    <row r="4" spans="1:40" ht="27" customHeight="1" x14ac:dyDescent="0.2">
      <c r="A4" s="773"/>
      <c r="B4" s="764"/>
      <c r="C4" s="764"/>
      <c r="D4" s="764"/>
      <c r="E4" s="764"/>
      <c r="F4" s="764"/>
      <c r="G4" s="710" t="s">
        <v>892</v>
      </c>
      <c r="H4" s="710" t="s">
        <v>893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895"/>
      <c r="W4" s="796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895"/>
      <c r="AJ4" s="5"/>
      <c r="AK4" s="5"/>
      <c r="AL4" s="5"/>
      <c r="AM4" s="5"/>
      <c r="AN4" s="5"/>
    </row>
    <row r="5" spans="1:40" ht="12.75" customHeight="1" x14ac:dyDescent="0.2">
      <c r="A5" s="156">
        <v>1</v>
      </c>
      <c r="B5" s="342" t="s">
        <v>275</v>
      </c>
      <c r="C5" s="54">
        <f>+'12.a Tételes mód ÖNK'!D47</f>
        <v>234</v>
      </c>
      <c r="D5" s="54">
        <f>+'12.a Tételes mód ÖNK'!E47</f>
        <v>20</v>
      </c>
      <c r="E5" s="54">
        <f>+'12.a Tételes mód ÖNK'!F47</f>
        <v>5272</v>
      </c>
      <c r="F5" s="54">
        <f>+'12.a Tételes mód ÖNK'!G47</f>
        <v>0</v>
      </c>
      <c r="G5" s="54">
        <f>+'12.a Tételes mód ÖNK'!H47</f>
        <v>8165</v>
      </c>
      <c r="H5" s="54">
        <f>+'12.a Tételes mód ÖNK'!I47</f>
        <v>0</v>
      </c>
      <c r="I5" s="54">
        <f>+'12.a Tételes mód ÖNK'!J47</f>
        <v>24336</v>
      </c>
      <c r="J5" s="54">
        <f>+'12.a Tételes mód ÖNK'!K47</f>
        <v>13516</v>
      </c>
      <c r="K5" s="54">
        <f>+'12.a Tételes mód ÖNK'!L47</f>
        <v>0</v>
      </c>
      <c r="L5" s="54">
        <f>+'12.a Tételes mód ÖNK'!M47</f>
        <v>19296</v>
      </c>
      <c r="M5" s="54">
        <f>+'12.a Tételes mód ÖNK'!N47</f>
        <v>-13279</v>
      </c>
      <c r="N5" s="54">
        <f>+'12.a Tételes mód ÖNK'!O47</f>
        <v>0</v>
      </c>
      <c r="O5" s="54">
        <f>+'12.a Tételes mód ÖNK'!P47</f>
        <v>0</v>
      </c>
      <c r="P5" s="54">
        <f>+'12.a Tételes mód ÖNK'!Q47</f>
        <v>0</v>
      </c>
      <c r="Q5" s="54">
        <f>+'12.a Tételes mód ÖNK'!R47</f>
        <v>39764</v>
      </c>
      <c r="R5" s="54">
        <f>+'12.a Tételes mód ÖNK'!S47</f>
        <v>2067</v>
      </c>
      <c r="S5" s="54">
        <f>+'12.a Tételes mód ÖNK'!T47</f>
        <v>0</v>
      </c>
      <c r="T5" s="54">
        <f>+'12.a Tételes mód ÖNK'!U47</f>
        <v>77677</v>
      </c>
      <c r="U5" s="54">
        <f>+'12.a Tételes mód ÖNK'!V47</f>
        <v>0</v>
      </c>
      <c r="V5" s="158">
        <f t="shared" ref="V5:V12" si="0">SUM(C5:U5)</f>
        <v>177068</v>
      </c>
      <c r="W5" s="203">
        <f>+'12.a Tételes mód ÖNK'!X47</f>
        <v>568</v>
      </c>
      <c r="X5" s="54">
        <f>+'12.a Tételes mód ÖNK'!Y47</f>
        <v>3624</v>
      </c>
      <c r="Y5" s="54"/>
      <c r="Z5" s="54">
        <f>+'12.a Tételes mód ÖNK'!Z47</f>
        <v>7505</v>
      </c>
      <c r="AA5" s="54">
        <f>+'12.a Tételes mód ÖNK'!AA47</f>
        <v>1204</v>
      </c>
      <c r="AB5" s="54">
        <f>+'12.a Tételes mód ÖNK'!AB47</f>
        <v>0</v>
      </c>
      <c r="AC5" s="54">
        <f>+'12.a Tételes mód ÖNK'!AD47</f>
        <v>0</v>
      </c>
      <c r="AD5" s="54"/>
      <c r="AE5" s="54">
        <f>+'12.a Tételes mód ÖNK'!AE47</f>
        <v>0</v>
      </c>
      <c r="AF5" s="54"/>
      <c r="AG5" s="54">
        <f>+'12.a Tételes mód ÖNK'!AG47</f>
        <v>0</v>
      </c>
      <c r="AH5" s="54">
        <f>+'12.a Tételes mód ÖNK'!AH47</f>
        <v>164167</v>
      </c>
      <c r="AI5" s="158">
        <f>SUM(W5:AH5)</f>
        <v>177068</v>
      </c>
      <c r="AJ5" s="5"/>
      <c r="AK5" s="5"/>
      <c r="AL5" s="5"/>
      <c r="AM5" s="5"/>
      <c r="AN5" s="5"/>
    </row>
    <row r="6" spans="1:40" ht="12.75" customHeight="1" x14ac:dyDescent="0.2">
      <c r="A6" s="156">
        <v>2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158">
        <f t="shared" si="0"/>
        <v>0</v>
      </c>
      <c r="W6" s="205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744"/>
      <c r="AJ6" s="5"/>
      <c r="AK6" s="5"/>
      <c r="AL6" s="5"/>
      <c r="AM6" s="5"/>
      <c r="AN6" s="5"/>
    </row>
    <row r="7" spans="1:40" ht="12.75" customHeight="1" x14ac:dyDescent="0.2">
      <c r="A7" s="156">
        <v>3</v>
      </c>
      <c r="B7" s="336" t="s">
        <v>609</v>
      </c>
      <c r="C7" s="66">
        <f>+'12.b Tételes mód PH'!C14</f>
        <v>4233</v>
      </c>
      <c r="D7" s="66">
        <f>+'12.b Tételes mód PH'!D14</f>
        <v>701</v>
      </c>
      <c r="E7" s="66">
        <f>+'12.b Tételes mód PH'!E14</f>
        <v>156</v>
      </c>
      <c r="F7" s="66"/>
      <c r="G7" s="66">
        <f>+'12.b Tételes mód PH'!F14</f>
        <v>0</v>
      </c>
      <c r="H7" s="66">
        <f>+'12.b Tételes mód PH'!G14</f>
        <v>0</v>
      </c>
      <c r="I7" s="66">
        <f>+'12.b Tételes mód PH'!H14</f>
        <v>207</v>
      </c>
      <c r="J7" s="66">
        <f>+'12.b Tételes mód PH'!I14</f>
        <v>0</v>
      </c>
      <c r="K7" s="66">
        <f>+'12.b Tételes mód PH'!J14</f>
        <v>0</v>
      </c>
      <c r="L7" s="66"/>
      <c r="M7" s="66"/>
      <c r="N7" s="336"/>
      <c r="O7" s="336"/>
      <c r="P7" s="336"/>
      <c r="Q7" s="336"/>
      <c r="R7" s="336"/>
      <c r="S7" s="336"/>
      <c r="T7" s="336"/>
      <c r="U7" s="336"/>
      <c r="V7" s="158">
        <f t="shared" si="0"/>
        <v>5297</v>
      </c>
      <c r="W7" s="199"/>
      <c r="X7" s="66">
        <f>+'12.b Tételes mód PH'!M14</f>
        <v>196</v>
      </c>
      <c r="Y7" s="66">
        <f>+'12.b Tételes mód PH'!N14</f>
        <v>-4771</v>
      </c>
      <c r="Z7" s="66"/>
      <c r="AA7" s="66">
        <f>+'12.b Tételes mód PH'!O14</f>
        <v>0</v>
      </c>
      <c r="AB7" s="66">
        <f>+'12.b Tételes mód PH'!P14</f>
        <v>0</v>
      </c>
      <c r="AC7" s="66"/>
      <c r="AD7" s="66"/>
      <c r="AE7" s="336"/>
      <c r="AF7" s="66"/>
      <c r="AG7" s="66"/>
      <c r="AH7" s="66">
        <f>+'12.b Tételes mód PH'!T14</f>
        <v>9872</v>
      </c>
      <c r="AI7" s="158">
        <f t="shared" ref="AI7:AI8" si="1">SUM(W7:AH7)</f>
        <v>5297</v>
      </c>
      <c r="AJ7" s="5"/>
      <c r="AK7" s="5"/>
      <c r="AL7" s="5"/>
      <c r="AM7" s="5"/>
      <c r="AN7" s="5"/>
    </row>
    <row r="8" spans="1:40" ht="12.75" customHeight="1" x14ac:dyDescent="0.2">
      <c r="A8" s="156">
        <v>4</v>
      </c>
      <c r="B8" s="336" t="s">
        <v>610</v>
      </c>
      <c r="C8" s="66">
        <f>+'12.c Tételes mód Óvoda'!C14</f>
        <v>-268</v>
      </c>
      <c r="D8" s="66">
        <f>+'12.c Tételes mód Óvoda'!D14</f>
        <v>2</v>
      </c>
      <c r="E8" s="66">
        <f>+'12.c Tételes mód Óvoda'!E14</f>
        <v>300</v>
      </c>
      <c r="F8" s="66"/>
      <c r="G8" s="66">
        <f>+'12.c Tételes mód Óvoda'!F14</f>
        <v>0</v>
      </c>
      <c r="H8" s="66">
        <f>+'12.c Tételes mód Óvoda'!G14</f>
        <v>0</v>
      </c>
      <c r="I8" s="66">
        <f>+'12.c Tételes mód Óvoda'!H14</f>
        <v>0</v>
      </c>
      <c r="J8" s="66"/>
      <c r="K8" s="6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158">
        <f t="shared" si="0"/>
        <v>34</v>
      </c>
      <c r="W8" s="199"/>
      <c r="X8" s="66">
        <f>+'12.c Tételes mód Óvoda'!M14</f>
        <v>0</v>
      </c>
      <c r="Y8" s="66">
        <f>+'12.c Tételes mód Óvoda'!N14</f>
        <v>-4630</v>
      </c>
      <c r="Z8" s="66"/>
      <c r="AA8" s="66"/>
      <c r="AB8" s="66"/>
      <c r="AC8" s="66"/>
      <c r="AD8" s="66"/>
      <c r="AE8" s="66"/>
      <c r="AF8" s="66"/>
      <c r="AG8" s="66"/>
      <c r="AH8" s="66">
        <f>+'12.c Tételes mód Óvoda'!T14</f>
        <v>4664</v>
      </c>
      <c r="AI8" s="158">
        <f t="shared" si="1"/>
        <v>34</v>
      </c>
      <c r="AJ8" s="5"/>
      <c r="AK8" s="5"/>
      <c r="AL8" s="5"/>
      <c r="AM8" s="5"/>
      <c r="AN8" s="5"/>
    </row>
    <row r="9" spans="1:40" ht="12.75" customHeight="1" x14ac:dyDescent="0.2">
      <c r="A9" s="156">
        <v>5</v>
      </c>
      <c r="B9" s="336" t="s">
        <v>826</v>
      </c>
      <c r="C9" s="66">
        <f>+'12.d Tételes mód BBK'!C14</f>
        <v>357</v>
      </c>
      <c r="D9" s="66">
        <f>+'12.d Tételes mód BBK'!D14</f>
        <v>60</v>
      </c>
      <c r="E9" s="66">
        <f>+'12.d Tételes mód BBK'!E14</f>
        <v>15</v>
      </c>
      <c r="F9" s="66"/>
      <c r="G9" s="66">
        <f>+'12.d Tételes mód BBK'!F14</f>
        <v>0</v>
      </c>
      <c r="H9" s="66">
        <f>+'12.d Tételes mód BBK'!G14</f>
        <v>0</v>
      </c>
      <c r="I9" s="66">
        <f>+'12.d Tételes mód BBK'!H14</f>
        <v>0</v>
      </c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336"/>
      <c r="V9" s="158">
        <f t="shared" si="0"/>
        <v>432</v>
      </c>
      <c r="W9" s="199"/>
      <c r="X9" s="66">
        <f>+'12.d Tételes mód BBK'!M14</f>
        <v>0</v>
      </c>
      <c r="Y9" s="66">
        <f>+'12.d Tételes mód BBK'!N14</f>
        <v>-3878</v>
      </c>
      <c r="Z9" s="66"/>
      <c r="AA9" s="66"/>
      <c r="AB9" s="66"/>
      <c r="AC9" s="66"/>
      <c r="AD9" s="66"/>
      <c r="AE9" s="66"/>
      <c r="AF9" s="66"/>
      <c r="AG9" s="66"/>
      <c r="AH9" s="66">
        <f>+'12.d Tételes mód BBK'!T14</f>
        <v>4310</v>
      </c>
      <c r="AI9" s="158">
        <f>SUM(X9:AH9)</f>
        <v>432</v>
      </c>
      <c r="AJ9" s="5"/>
      <c r="AK9" s="5"/>
      <c r="AL9" s="5"/>
      <c r="AM9" s="5"/>
      <c r="AN9" s="5"/>
    </row>
    <row r="10" spans="1:40" ht="12.75" customHeight="1" x14ac:dyDescent="0.2">
      <c r="A10" s="156">
        <v>6</v>
      </c>
      <c r="B10" s="342" t="s">
        <v>608</v>
      </c>
      <c r="C10" s="54">
        <f t="shared" ref="C10:K10" si="2">SUM(C7:C9)</f>
        <v>4322</v>
      </c>
      <c r="D10" s="54">
        <f t="shared" si="2"/>
        <v>763</v>
      </c>
      <c r="E10" s="54">
        <f t="shared" si="2"/>
        <v>471</v>
      </c>
      <c r="F10" s="54">
        <f t="shared" si="2"/>
        <v>0</v>
      </c>
      <c r="G10" s="54">
        <f t="shared" si="2"/>
        <v>0</v>
      </c>
      <c r="H10" s="54">
        <f t="shared" si="2"/>
        <v>0</v>
      </c>
      <c r="I10" s="54">
        <f t="shared" si="2"/>
        <v>207</v>
      </c>
      <c r="J10" s="54">
        <f t="shared" si="2"/>
        <v>0</v>
      </c>
      <c r="K10" s="54">
        <f t="shared" si="2"/>
        <v>0</v>
      </c>
      <c r="L10" s="342"/>
      <c r="M10" s="54">
        <f t="shared" ref="M10:O10" si="3">SUM(M7:M9)</f>
        <v>0</v>
      </c>
      <c r="N10" s="342">
        <f t="shared" si="3"/>
        <v>0</v>
      </c>
      <c r="O10" s="342">
        <f t="shared" si="3"/>
        <v>0</v>
      </c>
      <c r="P10" s="342"/>
      <c r="Q10" s="342"/>
      <c r="R10" s="342"/>
      <c r="S10" s="342">
        <f>SUM(S7:S9)</f>
        <v>0</v>
      </c>
      <c r="T10" s="342"/>
      <c r="U10" s="342">
        <f>SUM(U7:U9)</f>
        <v>0</v>
      </c>
      <c r="V10" s="158">
        <f t="shared" si="0"/>
        <v>5763</v>
      </c>
      <c r="W10" s="203">
        <f t="shared" ref="W10:AD10" si="4">SUM(W7:W9)</f>
        <v>0</v>
      </c>
      <c r="X10" s="54">
        <f t="shared" si="4"/>
        <v>196</v>
      </c>
      <c r="Y10" s="54">
        <f t="shared" si="4"/>
        <v>-13279</v>
      </c>
      <c r="Z10" s="54">
        <f t="shared" si="4"/>
        <v>0</v>
      </c>
      <c r="AA10" s="54">
        <f t="shared" si="4"/>
        <v>0</v>
      </c>
      <c r="AB10" s="54">
        <f t="shared" si="4"/>
        <v>0</v>
      </c>
      <c r="AC10" s="54">
        <f t="shared" si="4"/>
        <v>0</v>
      </c>
      <c r="AD10" s="54">
        <f t="shared" si="4"/>
        <v>0</v>
      </c>
      <c r="AE10" s="342"/>
      <c r="AF10" s="54">
        <f t="shared" ref="AF10:AI10" si="5">SUM(AF7:AF9)</f>
        <v>0</v>
      </c>
      <c r="AG10" s="54">
        <f t="shared" si="5"/>
        <v>0</v>
      </c>
      <c r="AH10" s="54">
        <f t="shared" si="5"/>
        <v>18846</v>
      </c>
      <c r="AI10" s="158">
        <f t="shared" si="5"/>
        <v>5763</v>
      </c>
      <c r="AJ10" s="5"/>
      <c r="AK10" s="5"/>
      <c r="AL10" s="5"/>
      <c r="AM10" s="5"/>
      <c r="AN10" s="5"/>
    </row>
    <row r="11" spans="1:40" ht="12.75" customHeight="1" x14ac:dyDescent="0.2">
      <c r="A11" s="156">
        <v>7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744">
        <f t="shared" si="0"/>
        <v>0</v>
      </c>
      <c r="W11" s="205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745">
        <f>SUM(X11:AH11)</f>
        <v>0</v>
      </c>
      <c r="AJ11" s="5"/>
      <c r="AK11" s="5"/>
      <c r="AL11" s="5"/>
      <c r="AM11" s="5"/>
      <c r="AN11" s="5"/>
    </row>
    <row r="12" spans="1:40" ht="12.75" customHeight="1" x14ac:dyDescent="0.2">
      <c r="A12" s="741">
        <v>8</v>
      </c>
      <c r="B12" s="746" t="s">
        <v>196</v>
      </c>
      <c r="C12" s="747">
        <f t="shared" ref="C12:L12" si="6">C5+C10</f>
        <v>4556</v>
      </c>
      <c r="D12" s="747">
        <f t="shared" si="6"/>
        <v>783</v>
      </c>
      <c r="E12" s="747">
        <f t="shared" si="6"/>
        <v>5743</v>
      </c>
      <c r="F12" s="747">
        <f t="shared" si="6"/>
        <v>0</v>
      </c>
      <c r="G12" s="747">
        <f t="shared" si="6"/>
        <v>8165</v>
      </c>
      <c r="H12" s="747">
        <f t="shared" si="6"/>
        <v>0</v>
      </c>
      <c r="I12" s="747">
        <f t="shared" si="6"/>
        <v>24543</v>
      </c>
      <c r="J12" s="747">
        <f t="shared" si="6"/>
        <v>13516</v>
      </c>
      <c r="K12" s="747">
        <f t="shared" si="6"/>
        <v>0</v>
      </c>
      <c r="L12" s="747">
        <f t="shared" si="6"/>
        <v>19296</v>
      </c>
      <c r="M12" s="747"/>
      <c r="N12" s="747">
        <f t="shared" ref="N12:U12" si="7">N5+N10</f>
        <v>0</v>
      </c>
      <c r="O12" s="747">
        <f t="shared" si="7"/>
        <v>0</v>
      </c>
      <c r="P12" s="747">
        <f t="shared" si="7"/>
        <v>0</v>
      </c>
      <c r="Q12" s="747">
        <f t="shared" si="7"/>
        <v>39764</v>
      </c>
      <c r="R12" s="747">
        <f t="shared" si="7"/>
        <v>2067</v>
      </c>
      <c r="S12" s="747">
        <f t="shared" si="7"/>
        <v>0</v>
      </c>
      <c r="T12" s="747">
        <f t="shared" si="7"/>
        <v>77677</v>
      </c>
      <c r="U12" s="747">
        <f t="shared" si="7"/>
        <v>0</v>
      </c>
      <c r="V12" s="748">
        <f t="shared" si="0"/>
        <v>196110</v>
      </c>
      <c r="W12" s="749">
        <f t="shared" ref="W12:X12" si="8">W5+W10</f>
        <v>568</v>
      </c>
      <c r="X12" s="747">
        <f t="shared" si="8"/>
        <v>3820</v>
      </c>
      <c r="Y12" s="747"/>
      <c r="Z12" s="747">
        <f>SUM(Z5+Z10)</f>
        <v>7505</v>
      </c>
      <c r="AA12" s="747">
        <f t="shared" ref="AA12:AH12" si="9">AA5+AA10</f>
        <v>1204</v>
      </c>
      <c r="AB12" s="747">
        <f t="shared" si="9"/>
        <v>0</v>
      </c>
      <c r="AC12" s="747">
        <f t="shared" si="9"/>
        <v>0</v>
      </c>
      <c r="AD12" s="747">
        <f t="shared" si="9"/>
        <v>0</v>
      </c>
      <c r="AE12" s="747">
        <f t="shared" si="9"/>
        <v>0</v>
      </c>
      <c r="AF12" s="747">
        <f t="shared" si="9"/>
        <v>0</v>
      </c>
      <c r="AG12" s="747">
        <f t="shared" si="9"/>
        <v>0</v>
      </c>
      <c r="AH12" s="747">
        <f t="shared" si="9"/>
        <v>183013</v>
      </c>
      <c r="AI12" s="748">
        <f>SUM(W12:AH12)</f>
        <v>196110</v>
      </c>
      <c r="AJ12" s="5"/>
      <c r="AK12" s="5"/>
      <c r="AL12" s="5"/>
      <c r="AM12" s="5"/>
      <c r="AN12" s="5"/>
    </row>
    <row r="13" spans="1:40" ht="12.7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ht="12.75" customHeight="1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2.7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ht="12.7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0" ht="12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ht="12.75" customHeight="1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12.75" customHeight="1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2.7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2.75" customHeight="1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2.75" customHeight="1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2.75" customHeight="1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2.75" customHeight="1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2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2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2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  <row r="957" spans="1:40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</row>
    <row r="958" spans="1:40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</row>
    <row r="959" spans="1:40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</row>
    <row r="960" spans="1:40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</row>
    <row r="961" spans="1:40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</row>
    <row r="962" spans="1:40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</row>
    <row r="963" spans="1:40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</row>
    <row r="964" spans="1:40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</row>
    <row r="965" spans="1:40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</row>
    <row r="966" spans="1:40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</row>
    <row r="967" spans="1:40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</row>
    <row r="968" spans="1:40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</row>
    <row r="969" spans="1:40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</row>
    <row r="970" spans="1:40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</row>
    <row r="971" spans="1:40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</row>
    <row r="972" spans="1:40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</row>
    <row r="973" spans="1:40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</row>
    <row r="974" spans="1:40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</row>
    <row r="975" spans="1:40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</row>
    <row r="976" spans="1:40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</row>
    <row r="977" spans="1:40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</row>
    <row r="978" spans="1:40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</row>
    <row r="979" spans="1:40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</row>
    <row r="980" spans="1:40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</row>
    <row r="981" spans="1:40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</row>
    <row r="982" spans="1:40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</row>
    <row r="983" spans="1:40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</row>
    <row r="984" spans="1:40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</row>
    <row r="985" spans="1:40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</row>
    <row r="986" spans="1:40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</row>
    <row r="987" spans="1:40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</row>
    <row r="988" spans="1:40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</row>
    <row r="989" spans="1:40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</row>
    <row r="990" spans="1:40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</row>
    <row r="991" spans="1:40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</row>
    <row r="992" spans="1:40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</row>
    <row r="993" spans="1:40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</row>
    <row r="994" spans="1:40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</row>
    <row r="995" spans="1:40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</row>
    <row r="996" spans="1:40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</row>
    <row r="997" spans="1:40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</row>
    <row r="998" spans="1:40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</row>
    <row r="999" spans="1:40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</row>
    <row r="1000" spans="1:40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</row>
  </sheetData>
  <mergeCells count="37">
    <mergeCell ref="AD3:AD4"/>
    <mergeCell ref="AE3:AE4"/>
    <mergeCell ref="AF3:AF4"/>
    <mergeCell ref="AG3:AG4"/>
    <mergeCell ref="AH3:AH4"/>
    <mergeCell ref="AG1:AI1"/>
    <mergeCell ref="A2:A4"/>
    <mergeCell ref="B2:B4"/>
    <mergeCell ref="C2:U2"/>
    <mergeCell ref="V2:V4"/>
    <mergeCell ref="W2:AH2"/>
    <mergeCell ref="AI2:AI4"/>
    <mergeCell ref="T3:T4"/>
    <mergeCell ref="U3:U4"/>
    <mergeCell ref="W3:W4"/>
    <mergeCell ref="X3:X4"/>
    <mergeCell ref="Y3:Y4"/>
    <mergeCell ref="Z3:Z4"/>
    <mergeCell ref="AA3:AA4"/>
    <mergeCell ref="AB3:AB4"/>
    <mergeCell ref="AC3:AC4"/>
    <mergeCell ref="P3:P4"/>
    <mergeCell ref="Q3:Q4"/>
    <mergeCell ref="R3:R4"/>
    <mergeCell ref="S3:S4"/>
    <mergeCell ref="G3:H3"/>
    <mergeCell ref="I3:I4"/>
    <mergeCell ref="K3:K4"/>
    <mergeCell ref="L3:L4"/>
    <mergeCell ref="M3:M4"/>
    <mergeCell ref="N3:N4"/>
    <mergeCell ref="O3:O4"/>
    <mergeCell ref="C3:C4"/>
    <mergeCell ref="D3:D4"/>
    <mergeCell ref="E3:E4"/>
    <mergeCell ref="F3:F4"/>
    <mergeCell ref="J3:J4"/>
  </mergeCells>
  <printOptions horizontalCentered="1"/>
  <pageMargins left="0.70866141732283472" right="0.70866141732283472" top="0.74803149606299213" bottom="0.74803149606299213" header="0" footer="0"/>
  <pageSetup paperSize="8" orientation="landscape"/>
  <headerFooter>
    <oddHeader>&amp;CMartonvásár Város Önkormányzatának 2020. évi költségvetés módosításainak részletezése (Intézményekkel együtt)&amp;R 12.e. melléklet</oddHeader>
  </headerFooter>
  <colBreaks count="1" manualBreakCount="1">
    <brk id="22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I30"/>
    </sheetView>
  </sheetViews>
  <sheetFormatPr defaultRowHeight="14.25" x14ac:dyDescent="0.2"/>
  <cols>
    <col min="2" max="2" width="28.625" bestFit="1" customWidth="1"/>
    <col min="3" max="5" width="10.5" bestFit="1" customWidth="1"/>
    <col min="6" max="6" width="30" bestFit="1" customWidth="1"/>
    <col min="7" max="9" width="10.5" bestFit="1" customWidth="1"/>
  </cols>
  <sheetData>
    <row r="1" spans="1:9" ht="16.5" thickBot="1" x14ac:dyDescent="0.3">
      <c r="A1" s="908"/>
      <c r="B1" s="909" t="s">
        <v>970</v>
      </c>
      <c r="C1" s="909"/>
      <c r="D1" s="909"/>
      <c r="E1" s="909"/>
      <c r="F1" s="909"/>
      <c r="G1" s="909"/>
      <c r="H1" s="909"/>
      <c r="I1" s="909"/>
    </row>
    <row r="2" spans="1:9" ht="51.75" thickBot="1" x14ac:dyDescent="0.25">
      <c r="A2" s="908"/>
      <c r="B2" s="910" t="s">
        <v>83</v>
      </c>
      <c r="C2" s="911" t="s">
        <v>971</v>
      </c>
      <c r="D2" s="912" t="s">
        <v>972</v>
      </c>
      <c r="E2" s="913" t="s">
        <v>973</v>
      </c>
      <c r="F2" s="910" t="s">
        <v>88</v>
      </c>
      <c r="G2" s="914" t="s">
        <v>971</v>
      </c>
      <c r="H2" s="912" t="s">
        <v>972</v>
      </c>
      <c r="I2" s="915" t="s">
        <v>973</v>
      </c>
    </row>
    <row r="3" spans="1:9" x14ac:dyDescent="0.2">
      <c r="A3" s="908"/>
      <c r="B3" s="916" t="s">
        <v>90</v>
      </c>
      <c r="C3" s="917">
        <f>SUM(C4:C8)</f>
        <v>1180084</v>
      </c>
      <c r="D3" s="917">
        <f>SUM(D4:D8)</f>
        <v>954542</v>
      </c>
      <c r="E3" s="918">
        <f>SUM(E4:E8)</f>
        <v>948716</v>
      </c>
      <c r="F3" s="919" t="s">
        <v>92</v>
      </c>
      <c r="G3" s="920">
        <f>SUM(G4:G11)</f>
        <v>1132666</v>
      </c>
      <c r="H3" s="917">
        <f>SUM(H4:H11)</f>
        <v>1383699</v>
      </c>
      <c r="I3" s="921">
        <f>SUM(I4:I11)</f>
        <v>1216981.06</v>
      </c>
    </row>
    <row r="4" spans="1:9" x14ac:dyDescent="0.2">
      <c r="A4" s="908"/>
      <c r="B4" s="922" t="s">
        <v>95</v>
      </c>
      <c r="C4" s="923">
        <v>564011</v>
      </c>
      <c r="D4" s="923">
        <v>556486</v>
      </c>
      <c r="E4" s="924">
        <f>+'[1]2.mell. Mérleg'!D4</f>
        <v>530425</v>
      </c>
      <c r="F4" s="925" t="s">
        <v>97</v>
      </c>
      <c r="G4" s="926">
        <v>336182</v>
      </c>
      <c r="H4" s="927">
        <v>367217</v>
      </c>
      <c r="I4" s="925">
        <f>+'[1]2.mell. Mérleg'!J4</f>
        <v>376586</v>
      </c>
    </row>
    <row r="5" spans="1:9" x14ac:dyDescent="0.2">
      <c r="A5" s="908"/>
      <c r="B5" s="922" t="s">
        <v>98</v>
      </c>
      <c r="C5" s="923">
        <v>364964</v>
      </c>
      <c r="D5" s="923">
        <v>298459</v>
      </c>
      <c r="E5" s="924">
        <f>+'[1]2.mell. Mérleg'!D5</f>
        <v>344291</v>
      </c>
      <c r="F5" s="928" t="s">
        <v>100</v>
      </c>
      <c r="G5" s="929">
        <v>72148</v>
      </c>
      <c r="H5" s="923">
        <v>75730</v>
      </c>
      <c r="I5" s="930">
        <f>+'[1]2.mell. Mérleg'!J5</f>
        <v>73113.5</v>
      </c>
    </row>
    <row r="6" spans="1:9" x14ac:dyDescent="0.2">
      <c r="A6" s="908"/>
      <c r="B6" s="922" t="s">
        <v>90</v>
      </c>
      <c r="C6" s="923">
        <v>249318</v>
      </c>
      <c r="D6" s="923">
        <v>98854</v>
      </c>
      <c r="E6" s="924">
        <f>+'[1]2.mell. Mérleg'!D6</f>
        <v>73257</v>
      </c>
      <c r="F6" s="928" t="s">
        <v>104</v>
      </c>
      <c r="G6" s="929">
        <v>429882</v>
      </c>
      <c r="H6" s="923">
        <v>492267</v>
      </c>
      <c r="I6" s="930">
        <f>+'[1]2.mell. Mérleg'!J6</f>
        <v>405913.56</v>
      </c>
    </row>
    <row r="7" spans="1:9" x14ac:dyDescent="0.2">
      <c r="A7" s="908"/>
      <c r="B7" s="922" t="s">
        <v>105</v>
      </c>
      <c r="C7" s="923">
        <v>1791</v>
      </c>
      <c r="D7" s="923">
        <v>743</v>
      </c>
      <c r="E7" s="924">
        <f>+'[1]2.mell. Mérleg'!D7</f>
        <v>743</v>
      </c>
      <c r="F7" s="928" t="s">
        <v>110</v>
      </c>
      <c r="G7" s="929">
        <v>23530</v>
      </c>
      <c r="H7" s="923">
        <v>16536</v>
      </c>
      <c r="I7" s="928">
        <f>+'[1]2.mell. Mérleg'!J8</f>
        <v>6761</v>
      </c>
    </row>
    <row r="8" spans="1:9" x14ac:dyDescent="0.2">
      <c r="A8" s="908"/>
      <c r="B8" s="922"/>
      <c r="C8" s="923"/>
      <c r="D8" s="923"/>
      <c r="E8" s="924"/>
      <c r="F8" s="928" t="s">
        <v>112</v>
      </c>
      <c r="G8" s="929">
        <v>270924</v>
      </c>
      <c r="H8" s="923">
        <v>314373</v>
      </c>
      <c r="I8" s="928">
        <f>+'[1]2.mell. Mérleg'!J9</f>
        <v>290849</v>
      </c>
    </row>
    <row r="9" spans="1:9" x14ac:dyDescent="0.2">
      <c r="A9" s="908"/>
      <c r="B9" s="922"/>
      <c r="C9" s="923"/>
      <c r="D9" s="923"/>
      <c r="E9" s="924"/>
      <c r="F9" s="928" t="s">
        <v>133</v>
      </c>
      <c r="G9" s="929"/>
      <c r="H9" s="923">
        <v>117576</v>
      </c>
      <c r="I9" s="928">
        <f>+'[1]2.mell. Mérleg'!J10</f>
        <v>63758</v>
      </c>
    </row>
    <row r="10" spans="1:9" x14ac:dyDescent="0.2">
      <c r="A10" s="908"/>
      <c r="B10" s="931" t="s">
        <v>103</v>
      </c>
      <c r="C10" s="932">
        <f>SUM(C11:C13)</f>
        <v>1919333</v>
      </c>
      <c r="D10" s="932">
        <f>+D11+D12+D13</f>
        <v>574969</v>
      </c>
      <c r="E10" s="933">
        <f>+E11+E12</f>
        <v>220187</v>
      </c>
      <c r="F10" s="934"/>
      <c r="G10" s="935"/>
      <c r="H10" s="923"/>
      <c r="I10" s="936"/>
    </row>
    <row r="11" spans="1:9" x14ac:dyDescent="0.2">
      <c r="A11" s="908"/>
      <c r="B11" s="937" t="s">
        <v>109</v>
      </c>
      <c r="C11" s="923">
        <v>790742</v>
      </c>
      <c r="D11" s="923">
        <v>457469</v>
      </c>
      <c r="E11" s="938">
        <f>+'[1]2.mell. Mérleg'!D11</f>
        <v>220187</v>
      </c>
      <c r="F11" s="928"/>
      <c r="G11" s="929"/>
      <c r="H11" s="923"/>
      <c r="I11" s="928"/>
    </row>
    <row r="12" spans="1:9" x14ac:dyDescent="0.2">
      <c r="A12" s="908"/>
      <c r="B12" s="937" t="s">
        <v>974</v>
      </c>
      <c r="C12" s="923">
        <v>1112500</v>
      </c>
      <c r="D12" s="923">
        <v>117500</v>
      </c>
      <c r="E12" s="939">
        <v>0</v>
      </c>
      <c r="F12" s="940" t="s">
        <v>154</v>
      </c>
      <c r="G12" s="941">
        <f>SUM(G13:G15)</f>
        <v>866154</v>
      </c>
      <c r="H12" s="942">
        <f>+H13+H14+H15</f>
        <v>16091</v>
      </c>
      <c r="I12" s="943">
        <f>+I13+I14+I15</f>
        <v>0</v>
      </c>
    </row>
    <row r="13" spans="1:9" x14ac:dyDescent="0.2">
      <c r="A13" s="908"/>
      <c r="B13" s="937" t="s">
        <v>975</v>
      </c>
      <c r="C13" s="923">
        <v>16091</v>
      </c>
      <c r="D13" s="923"/>
      <c r="E13" s="924"/>
      <c r="F13" s="944"/>
      <c r="G13" s="945"/>
      <c r="H13" s="946"/>
      <c r="I13" s="944"/>
    </row>
    <row r="14" spans="1:9" x14ac:dyDescent="0.2">
      <c r="A14" s="908"/>
      <c r="B14" s="947"/>
      <c r="C14" s="948"/>
      <c r="D14" s="948"/>
      <c r="E14" s="949"/>
      <c r="F14" s="944" t="s">
        <v>969</v>
      </c>
      <c r="G14" s="945">
        <v>850000</v>
      </c>
      <c r="H14" s="946"/>
      <c r="I14" s="944"/>
    </row>
    <row r="15" spans="1:9" ht="15" thickBot="1" x14ac:dyDescent="0.25">
      <c r="A15" s="950"/>
      <c r="B15" s="951"/>
      <c r="C15" s="952"/>
      <c r="D15" s="952"/>
      <c r="E15" s="953"/>
      <c r="F15" s="954" t="s">
        <v>976</v>
      </c>
      <c r="G15" s="945">
        <v>16154</v>
      </c>
      <c r="H15" s="946">
        <v>16091</v>
      </c>
      <c r="I15" s="954"/>
    </row>
    <row r="16" spans="1:9" ht="15" thickBot="1" x14ac:dyDescent="0.25">
      <c r="A16" s="955"/>
      <c r="B16" s="956" t="s">
        <v>177</v>
      </c>
      <c r="C16" s="957">
        <f>+C10+C3</f>
        <v>3099417</v>
      </c>
      <c r="D16" s="957">
        <f>+D10+D3</f>
        <v>1529511</v>
      </c>
      <c r="E16" s="958">
        <f>+E10+E3</f>
        <v>1168903</v>
      </c>
      <c r="F16" s="959" t="s">
        <v>177</v>
      </c>
      <c r="G16" s="960">
        <f>+G12+G3</f>
        <v>1998820</v>
      </c>
      <c r="H16" s="957">
        <f>+H12+H3</f>
        <v>1399790</v>
      </c>
      <c r="I16" s="961">
        <f>+I12+I3</f>
        <v>1216981.06</v>
      </c>
    </row>
    <row r="17" spans="1:9" x14ac:dyDescent="0.2">
      <c r="A17" s="908"/>
      <c r="B17" s="962"/>
      <c r="C17" s="963"/>
      <c r="D17" s="963"/>
      <c r="E17" s="964"/>
      <c r="F17" s="965"/>
      <c r="G17" s="966"/>
      <c r="H17" s="966"/>
      <c r="I17" s="965"/>
    </row>
    <row r="18" spans="1:9" ht="15.75" thickBot="1" x14ac:dyDescent="0.3">
      <c r="A18" s="908"/>
      <c r="B18" s="967"/>
      <c r="C18" s="968"/>
      <c r="D18" s="968"/>
      <c r="E18" s="969"/>
      <c r="F18" s="967"/>
      <c r="G18" s="968"/>
      <c r="H18" s="968"/>
      <c r="I18" s="967"/>
    </row>
    <row r="19" spans="1:9" ht="51.75" thickBot="1" x14ac:dyDescent="0.25">
      <c r="A19" s="970"/>
      <c r="B19" s="971" t="s">
        <v>83</v>
      </c>
      <c r="C19" s="911" t="s">
        <v>971</v>
      </c>
      <c r="D19" s="912" t="s">
        <v>972</v>
      </c>
      <c r="E19" s="915" t="s">
        <v>973</v>
      </c>
      <c r="F19" s="910" t="s">
        <v>88</v>
      </c>
      <c r="G19" s="911" t="s">
        <v>971</v>
      </c>
      <c r="H19" s="912" t="s">
        <v>972</v>
      </c>
      <c r="I19" s="915" t="s">
        <v>973</v>
      </c>
    </row>
    <row r="20" spans="1:9" x14ac:dyDescent="0.2">
      <c r="A20" s="970"/>
      <c r="B20" s="972" t="s">
        <v>179</v>
      </c>
      <c r="C20" s="973">
        <f>+C21+C22+C23</f>
        <v>746385</v>
      </c>
      <c r="D20" s="973">
        <f>+D21+D22+D23</f>
        <v>216166</v>
      </c>
      <c r="E20" s="974">
        <f>+E21+E22+E23</f>
        <v>150106</v>
      </c>
      <c r="F20" s="975" t="s">
        <v>137</v>
      </c>
      <c r="G20" s="973">
        <f>+G21+G22+G23</f>
        <v>798192</v>
      </c>
      <c r="H20" s="973">
        <f>+H21+H22+H23</f>
        <v>1560115</v>
      </c>
      <c r="I20" s="976">
        <f>+I21+I22+I23</f>
        <v>999511</v>
      </c>
    </row>
    <row r="21" spans="1:9" x14ac:dyDescent="0.2">
      <c r="A21" s="970"/>
      <c r="B21" s="977" t="s">
        <v>977</v>
      </c>
      <c r="C21" s="923">
        <v>746077</v>
      </c>
      <c r="D21" s="923">
        <v>196666</v>
      </c>
      <c r="E21" s="939">
        <f>+'[1]2.mell. Mérleg'!D23</f>
        <v>117106</v>
      </c>
      <c r="F21" s="928" t="s">
        <v>140</v>
      </c>
      <c r="G21" s="923">
        <v>687160</v>
      </c>
      <c r="H21" s="923">
        <v>1494006</v>
      </c>
      <c r="I21" s="928">
        <f>+'[1]2.mell. Mérleg'!J23</f>
        <v>885540</v>
      </c>
    </row>
    <row r="22" spans="1:9" x14ac:dyDescent="0.2">
      <c r="A22" s="970"/>
      <c r="B22" s="977" t="s">
        <v>181</v>
      </c>
      <c r="C22" s="923"/>
      <c r="D22" s="923"/>
      <c r="E22" s="939">
        <f>+'[1]2.mell. Mérleg'!D24</f>
        <v>0</v>
      </c>
      <c r="F22" s="928" t="s">
        <v>182</v>
      </c>
      <c r="G22" s="923">
        <v>111032</v>
      </c>
      <c r="H22" s="923">
        <v>61109</v>
      </c>
      <c r="I22" s="928">
        <f>+'[1]2.mell. Mérleg'!J24</f>
        <v>113971</v>
      </c>
    </row>
    <row r="23" spans="1:9" x14ac:dyDescent="0.2">
      <c r="A23" s="970"/>
      <c r="B23" s="977" t="s">
        <v>179</v>
      </c>
      <c r="C23" s="923">
        <v>308</v>
      </c>
      <c r="D23" s="923">
        <v>19500</v>
      </c>
      <c r="E23" s="939">
        <f>+'[1]2.mell. Mérleg'!D25</f>
        <v>33000</v>
      </c>
      <c r="F23" s="928" t="s">
        <v>184</v>
      </c>
      <c r="G23" s="923">
        <v>0</v>
      </c>
      <c r="H23" s="923">
        <v>5000</v>
      </c>
      <c r="I23" s="928">
        <f>+'[2]2.mell. Mérleg'!J26</f>
        <v>0</v>
      </c>
    </row>
    <row r="24" spans="1:9" x14ac:dyDescent="0.2">
      <c r="A24" s="970"/>
      <c r="B24" s="978" t="s">
        <v>103</v>
      </c>
      <c r="C24" s="932">
        <f>+C25</f>
        <v>622908</v>
      </c>
      <c r="D24" s="932">
        <f t="shared" ref="D24:E24" si="0">+D25</f>
        <v>1214228</v>
      </c>
      <c r="E24" s="979">
        <f t="shared" si="0"/>
        <v>897483</v>
      </c>
      <c r="F24" s="940" t="s">
        <v>154</v>
      </c>
      <c r="G24" s="942">
        <f>+G25+G26+G27+G28</f>
        <v>0</v>
      </c>
      <c r="H24" s="942">
        <f t="shared" ref="H24:I24" si="1">+H25+H26+H27+H28</f>
        <v>0</v>
      </c>
      <c r="I24" s="943">
        <f t="shared" si="1"/>
        <v>0</v>
      </c>
    </row>
    <row r="25" spans="1:9" x14ac:dyDescent="0.2">
      <c r="A25" s="970"/>
      <c r="B25" s="977" t="s">
        <v>111</v>
      </c>
      <c r="C25" s="923">
        <v>622908</v>
      </c>
      <c r="D25" s="923">
        <v>1214228</v>
      </c>
      <c r="E25" s="939">
        <f>+'[1]2.mell. Mérleg'!D28</f>
        <v>897483</v>
      </c>
      <c r="F25" s="928" t="s">
        <v>978</v>
      </c>
      <c r="G25" s="923"/>
      <c r="H25" s="923"/>
      <c r="I25" s="928"/>
    </row>
    <row r="26" spans="1:9" x14ac:dyDescent="0.2">
      <c r="A26" s="970"/>
      <c r="B26" s="977"/>
      <c r="C26" s="923"/>
      <c r="D26" s="923"/>
      <c r="E26" s="939"/>
      <c r="F26" s="928" t="s">
        <v>979</v>
      </c>
      <c r="G26" s="923"/>
      <c r="H26" s="923"/>
      <c r="I26" s="980"/>
    </row>
    <row r="27" spans="1:9" x14ac:dyDescent="0.2">
      <c r="A27" s="970"/>
      <c r="B27" s="977"/>
      <c r="C27" s="923"/>
      <c r="D27" s="923"/>
      <c r="E27" s="939"/>
      <c r="F27" s="928" t="s">
        <v>980</v>
      </c>
      <c r="G27" s="923"/>
      <c r="H27" s="923"/>
      <c r="I27" s="980"/>
    </row>
    <row r="28" spans="1:9" x14ac:dyDescent="0.2">
      <c r="A28" s="970"/>
      <c r="B28" s="977"/>
      <c r="C28" s="923"/>
      <c r="D28" s="923"/>
      <c r="E28" s="939"/>
      <c r="F28" s="928" t="s">
        <v>981</v>
      </c>
      <c r="G28" s="923"/>
      <c r="H28" s="923"/>
      <c r="I28" s="980"/>
    </row>
    <row r="29" spans="1:9" x14ac:dyDescent="0.2">
      <c r="A29" s="955"/>
      <c r="B29" s="981" t="s">
        <v>195</v>
      </c>
      <c r="C29" s="932">
        <f>+C24+C20</f>
        <v>1369293</v>
      </c>
      <c r="D29" s="932">
        <f>+D24+D20</f>
        <v>1430394</v>
      </c>
      <c r="E29" s="982">
        <f>+E20+E24</f>
        <v>1047589</v>
      </c>
      <c r="F29" s="983" t="s">
        <v>195</v>
      </c>
      <c r="G29" s="932">
        <f>+G24+G20</f>
        <v>798192</v>
      </c>
      <c r="H29" s="932">
        <f t="shared" ref="H29:I29" si="2">+H24+H20</f>
        <v>1560115</v>
      </c>
      <c r="I29" s="979">
        <f t="shared" si="2"/>
        <v>999511</v>
      </c>
    </row>
    <row r="30" spans="1:9" ht="15" thickBot="1" x14ac:dyDescent="0.25">
      <c r="A30" s="955"/>
      <c r="B30" s="984" t="s">
        <v>196</v>
      </c>
      <c r="C30" s="985">
        <f>+C29+C16</f>
        <v>4468710</v>
      </c>
      <c r="D30" s="985">
        <f>+D29+D16</f>
        <v>2959905</v>
      </c>
      <c r="E30" s="986">
        <f>E16+E29</f>
        <v>2216492</v>
      </c>
      <c r="F30" s="987" t="s">
        <v>196</v>
      </c>
      <c r="G30" s="985">
        <f>+G29+G16</f>
        <v>2797012</v>
      </c>
      <c r="H30" s="985">
        <f>+H29+H16</f>
        <v>2959905</v>
      </c>
      <c r="I30" s="988">
        <f>I16+I29</f>
        <v>2216492.06</v>
      </c>
    </row>
  </sheetData>
  <mergeCells count="1">
    <mergeCell ref="B1:I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workbookViewId="0">
      <selection activeCell="O26" sqref="O26"/>
    </sheetView>
  </sheetViews>
  <sheetFormatPr defaultRowHeight="14.25" x14ac:dyDescent="0.2"/>
  <sheetData>
    <row r="1" spans="1:11" ht="15.75" thickBot="1" x14ac:dyDescent="0.3">
      <c r="A1" s="989"/>
      <c r="B1" s="989"/>
      <c r="C1" s="989"/>
      <c r="D1" s="989"/>
      <c r="E1" s="990"/>
      <c r="F1" s="989"/>
      <c r="G1" s="989"/>
      <c r="H1" s="990"/>
      <c r="I1" s="989"/>
      <c r="J1" s="989"/>
      <c r="K1" s="991" t="s">
        <v>850</v>
      </c>
    </row>
    <row r="2" spans="1:11" ht="78.75" x14ac:dyDescent="0.2">
      <c r="A2" s="992" t="s">
        <v>982</v>
      </c>
      <c r="B2" s="993" t="s">
        <v>983</v>
      </c>
      <c r="C2" s="993" t="s">
        <v>984</v>
      </c>
      <c r="D2" s="993" t="s">
        <v>985</v>
      </c>
      <c r="E2" s="993" t="s">
        <v>986</v>
      </c>
      <c r="F2" s="993" t="s">
        <v>987</v>
      </c>
      <c r="G2" s="993" t="s">
        <v>988</v>
      </c>
      <c r="H2" s="993" t="s">
        <v>989</v>
      </c>
      <c r="I2" s="993" t="s">
        <v>990</v>
      </c>
      <c r="J2" s="993" t="s">
        <v>991</v>
      </c>
      <c r="K2" s="993" t="s">
        <v>992</v>
      </c>
    </row>
    <row r="3" spans="1:11" ht="15.75" x14ac:dyDescent="0.2">
      <c r="A3" s="994" t="s">
        <v>73</v>
      </c>
      <c r="B3" s="995" t="s">
        <v>75</v>
      </c>
      <c r="C3" s="995" t="s">
        <v>771</v>
      </c>
      <c r="D3" s="995" t="s">
        <v>772</v>
      </c>
      <c r="E3" s="995" t="s">
        <v>773</v>
      </c>
      <c r="F3" s="995" t="s">
        <v>774</v>
      </c>
      <c r="G3" s="995" t="s">
        <v>775</v>
      </c>
      <c r="H3" s="995" t="s">
        <v>776</v>
      </c>
      <c r="I3" s="995" t="s">
        <v>778</v>
      </c>
      <c r="J3" s="995" t="s">
        <v>779</v>
      </c>
      <c r="K3" s="996" t="s">
        <v>780</v>
      </c>
    </row>
    <row r="4" spans="1:11" ht="15.75" x14ac:dyDescent="0.25">
      <c r="A4" s="997" t="s">
        <v>993</v>
      </c>
      <c r="B4" s="998">
        <v>448500</v>
      </c>
      <c r="C4" s="998">
        <v>2403</v>
      </c>
      <c r="D4" s="998">
        <v>4206</v>
      </c>
      <c r="E4" s="999">
        <f>B4+C4+D4</f>
        <v>455109</v>
      </c>
      <c r="F4" s="998">
        <v>49157</v>
      </c>
      <c r="G4" s="998">
        <v>84074</v>
      </c>
      <c r="H4" s="1000">
        <f>E4-F4-G4</f>
        <v>321878</v>
      </c>
      <c r="I4" s="999"/>
      <c r="J4" s="1001">
        <v>52884</v>
      </c>
      <c r="K4" s="1002">
        <f>H4+I4+J4</f>
        <v>374762</v>
      </c>
    </row>
    <row r="5" spans="1:11" ht="15.75" x14ac:dyDescent="0.25">
      <c r="A5" s="1003" t="s">
        <v>994</v>
      </c>
      <c r="B5" s="1004">
        <v>87750</v>
      </c>
      <c r="C5" s="1004">
        <v>85797</v>
      </c>
      <c r="D5" s="1004">
        <v>375</v>
      </c>
      <c r="E5" s="1005">
        <f>B5+C5+D5</f>
        <v>173922</v>
      </c>
      <c r="F5" s="1004">
        <v>30674</v>
      </c>
      <c r="G5" s="1004">
        <v>141278</v>
      </c>
      <c r="H5" s="1006">
        <f>E5-F5-G5</f>
        <v>1970</v>
      </c>
      <c r="I5" s="1005"/>
      <c r="J5" s="1005"/>
      <c r="K5" s="1002">
        <f t="shared" ref="K5:K17" si="0">H5+I5+J5</f>
        <v>1970</v>
      </c>
    </row>
    <row r="6" spans="1:11" ht="15.75" x14ac:dyDescent="0.25">
      <c r="A6" s="1007" t="s">
        <v>995</v>
      </c>
      <c r="B6" s="1008">
        <v>65561</v>
      </c>
      <c r="C6" s="1008">
        <v>0</v>
      </c>
      <c r="D6" s="1008">
        <v>0</v>
      </c>
      <c r="E6" s="1001">
        <f t="shared" ref="E6:E16" si="1">B6+C6+D6</f>
        <v>65561</v>
      </c>
      <c r="F6" s="1008">
        <v>7669</v>
      </c>
      <c r="G6" s="1008">
        <v>43554</v>
      </c>
      <c r="H6" s="1001">
        <f t="shared" ref="H6:H16" si="2">E6-F6-G6</f>
        <v>14338</v>
      </c>
      <c r="I6" s="1001"/>
      <c r="J6" s="1001"/>
      <c r="K6" s="1002">
        <f t="shared" si="0"/>
        <v>14338</v>
      </c>
    </row>
    <row r="7" spans="1:11" ht="15.75" x14ac:dyDescent="0.25">
      <c r="A7" s="1007" t="s">
        <v>996</v>
      </c>
      <c r="B7" s="1008">
        <v>59755</v>
      </c>
      <c r="C7" s="1008">
        <v>0</v>
      </c>
      <c r="D7" s="1008">
        <v>0</v>
      </c>
      <c r="E7" s="1001">
        <f t="shared" si="1"/>
        <v>59755</v>
      </c>
      <c r="F7" s="1008">
        <v>4620</v>
      </c>
      <c r="G7" s="1008">
        <v>40553</v>
      </c>
      <c r="H7" s="1001">
        <f t="shared" si="2"/>
        <v>14582</v>
      </c>
      <c r="I7" s="1001"/>
      <c r="J7" s="1001"/>
      <c r="K7" s="1002">
        <f t="shared" si="0"/>
        <v>14582</v>
      </c>
    </row>
    <row r="8" spans="1:11" ht="15.75" x14ac:dyDescent="0.25">
      <c r="A8" s="1007" t="s">
        <v>997</v>
      </c>
      <c r="B8" s="1009">
        <v>22723</v>
      </c>
      <c r="C8" s="1008">
        <v>0</v>
      </c>
      <c r="D8" s="1008">
        <v>0</v>
      </c>
      <c r="E8" s="1001">
        <f t="shared" si="1"/>
        <v>22723</v>
      </c>
      <c r="F8" s="1008">
        <v>3653</v>
      </c>
      <c r="G8" s="1008">
        <v>4814</v>
      </c>
      <c r="H8" s="1001">
        <f t="shared" si="2"/>
        <v>14256</v>
      </c>
      <c r="I8" s="1001"/>
      <c r="J8" s="1001"/>
      <c r="K8" s="1002">
        <f t="shared" si="0"/>
        <v>14256</v>
      </c>
    </row>
    <row r="9" spans="1:11" ht="15.75" x14ac:dyDescent="0.25">
      <c r="A9" s="1007" t="s">
        <v>736</v>
      </c>
      <c r="B9" s="1008">
        <v>24745</v>
      </c>
      <c r="C9" s="1008">
        <v>1314</v>
      </c>
      <c r="D9" s="1008">
        <v>0</v>
      </c>
      <c r="E9" s="1001">
        <f t="shared" si="1"/>
        <v>26059</v>
      </c>
      <c r="F9" s="1008">
        <v>24115</v>
      </c>
      <c r="G9" s="1008">
        <v>1944</v>
      </c>
      <c r="H9" s="1001">
        <f t="shared" si="2"/>
        <v>0</v>
      </c>
      <c r="I9" s="1001"/>
      <c r="J9" s="1001"/>
      <c r="K9" s="1002">
        <f t="shared" si="0"/>
        <v>0</v>
      </c>
    </row>
    <row r="10" spans="1:11" ht="15.75" x14ac:dyDescent="0.25">
      <c r="A10" s="1010" t="s">
        <v>998</v>
      </c>
      <c r="B10" s="1008">
        <v>50979</v>
      </c>
      <c r="C10" s="1008">
        <v>89910</v>
      </c>
      <c r="D10" s="1008">
        <v>0</v>
      </c>
      <c r="E10" s="1001">
        <f>B10+C10+D10</f>
        <v>140889</v>
      </c>
      <c r="F10" s="1008">
        <v>8880</v>
      </c>
      <c r="G10" s="1008">
        <v>4536</v>
      </c>
      <c r="H10" s="1001">
        <f t="shared" si="2"/>
        <v>127473</v>
      </c>
      <c r="I10" s="1001">
        <v>58309</v>
      </c>
      <c r="J10" s="1001"/>
      <c r="K10" s="1002">
        <f t="shared" si="0"/>
        <v>185782</v>
      </c>
    </row>
    <row r="11" spans="1:11" ht="15.75" x14ac:dyDescent="0.25">
      <c r="A11" s="1010" t="s">
        <v>999</v>
      </c>
      <c r="B11" s="1008">
        <v>0</v>
      </c>
      <c r="C11" s="1008">
        <v>8823</v>
      </c>
      <c r="D11" s="1008">
        <v>0</v>
      </c>
      <c r="E11" s="1001">
        <f>B11+C11+D11</f>
        <v>8823</v>
      </c>
      <c r="F11" s="1008">
        <v>0</v>
      </c>
      <c r="G11" s="1008">
        <v>234</v>
      </c>
      <c r="H11" s="1001">
        <f t="shared" si="2"/>
        <v>8589</v>
      </c>
      <c r="I11" s="1001">
        <v>50000</v>
      </c>
      <c r="J11" s="1001"/>
      <c r="K11" s="1002">
        <f t="shared" si="0"/>
        <v>58589</v>
      </c>
    </row>
    <row r="12" spans="1:11" ht="15.75" x14ac:dyDescent="0.25">
      <c r="A12" s="1003" t="s">
        <v>1000</v>
      </c>
      <c r="B12" s="1004">
        <v>77819</v>
      </c>
      <c r="C12" s="1004">
        <v>12008</v>
      </c>
      <c r="D12" s="1004">
        <v>263</v>
      </c>
      <c r="E12" s="1005">
        <f>B12+C12+D12</f>
        <v>90090</v>
      </c>
      <c r="F12" s="1004">
        <v>88868</v>
      </c>
      <c r="G12" s="1004">
        <v>787</v>
      </c>
      <c r="H12" s="1011">
        <f>E12-F12-G12</f>
        <v>435</v>
      </c>
      <c r="I12" s="1005"/>
      <c r="J12" s="1005"/>
      <c r="K12" s="1002">
        <f t="shared" si="0"/>
        <v>435</v>
      </c>
    </row>
    <row r="13" spans="1:11" ht="15.75" x14ac:dyDescent="0.25">
      <c r="A13" s="1007" t="s">
        <v>1001</v>
      </c>
      <c r="B13" s="1008">
        <v>800000</v>
      </c>
      <c r="C13" s="1008"/>
      <c r="D13" s="1008"/>
      <c r="E13" s="1001">
        <f t="shared" si="1"/>
        <v>800000</v>
      </c>
      <c r="F13" s="1012">
        <v>458002</v>
      </c>
      <c r="G13" s="1012">
        <v>211350</v>
      </c>
      <c r="H13" s="1001">
        <f t="shared" si="2"/>
        <v>130648</v>
      </c>
      <c r="I13" s="1001"/>
      <c r="J13" s="1001"/>
      <c r="K13" s="1002">
        <f t="shared" si="0"/>
        <v>130648</v>
      </c>
    </row>
    <row r="14" spans="1:11" ht="15.75" x14ac:dyDescent="0.25">
      <c r="A14" s="1007" t="s">
        <v>1002</v>
      </c>
      <c r="B14" s="1008">
        <v>400000</v>
      </c>
      <c r="C14" s="1008">
        <v>20014</v>
      </c>
      <c r="D14" s="1008">
        <v>0</v>
      </c>
      <c r="E14" s="1001">
        <f t="shared" si="1"/>
        <v>420014</v>
      </c>
      <c r="F14" s="1008">
        <v>0</v>
      </c>
      <c r="G14" s="1008">
        <v>44535</v>
      </c>
      <c r="H14" s="1001">
        <f t="shared" si="2"/>
        <v>375479</v>
      </c>
      <c r="I14" s="1001"/>
      <c r="J14" s="1001"/>
      <c r="K14" s="1002">
        <f t="shared" si="0"/>
        <v>375479</v>
      </c>
    </row>
    <row r="15" spans="1:11" ht="15.75" x14ac:dyDescent="0.25">
      <c r="A15" s="1007" t="s">
        <v>1003</v>
      </c>
      <c r="B15" s="1008">
        <v>0</v>
      </c>
      <c r="C15" s="1008">
        <v>17068</v>
      </c>
      <c r="D15" s="1008">
        <v>0</v>
      </c>
      <c r="E15" s="1001">
        <f t="shared" si="1"/>
        <v>17068</v>
      </c>
      <c r="F15" s="1008"/>
      <c r="G15" s="1008">
        <v>0</v>
      </c>
      <c r="H15" s="1001">
        <v>17068</v>
      </c>
      <c r="I15" s="1001"/>
      <c r="J15" s="1001"/>
      <c r="K15" s="1002">
        <f t="shared" si="0"/>
        <v>17068</v>
      </c>
    </row>
    <row r="16" spans="1:11" ht="16.5" thickBot="1" x14ac:dyDescent="0.3">
      <c r="A16" s="1013" t="s">
        <v>1004</v>
      </c>
      <c r="B16" s="1014">
        <v>0</v>
      </c>
      <c r="C16" s="1014">
        <v>0</v>
      </c>
      <c r="D16" s="1014">
        <v>0</v>
      </c>
      <c r="E16" s="1015">
        <f t="shared" si="1"/>
        <v>0</v>
      </c>
      <c r="F16" s="1014">
        <v>0</v>
      </c>
      <c r="G16" s="1014">
        <v>0</v>
      </c>
      <c r="H16" s="1016">
        <f t="shared" si="2"/>
        <v>0</v>
      </c>
      <c r="I16" s="1015">
        <v>8797</v>
      </c>
      <c r="J16" s="1017">
        <v>1553</v>
      </c>
      <c r="K16" s="1018">
        <f t="shared" si="0"/>
        <v>10350</v>
      </c>
    </row>
    <row r="17" spans="1:11" ht="16.5" thickBot="1" x14ac:dyDescent="0.3">
      <c r="A17" s="1019" t="s">
        <v>278</v>
      </c>
      <c r="B17" s="1020">
        <f t="shared" ref="B17:G17" si="3">SUM(B4:B16)</f>
        <v>2037832</v>
      </c>
      <c r="C17" s="1020">
        <f>SUM(C4:C16)</f>
        <v>237337</v>
      </c>
      <c r="D17" s="1020">
        <f t="shared" si="3"/>
        <v>4844</v>
      </c>
      <c r="E17" s="1020">
        <f t="shared" si="3"/>
        <v>2280013</v>
      </c>
      <c r="F17" s="1020">
        <f t="shared" si="3"/>
        <v>675638</v>
      </c>
      <c r="G17" s="1020">
        <f t="shared" si="3"/>
        <v>577659</v>
      </c>
      <c r="H17" s="1020">
        <f>SUM(H4:H16)</f>
        <v>1026716</v>
      </c>
      <c r="I17" s="1020">
        <f>SUM(I4:I16)</f>
        <v>117106</v>
      </c>
      <c r="J17" s="1020">
        <f>SUM(J4:J16)</f>
        <v>54437</v>
      </c>
      <c r="K17" s="1020">
        <f t="shared" si="0"/>
        <v>1198259</v>
      </c>
    </row>
    <row r="18" spans="1:11" ht="15.75" x14ac:dyDescent="0.25">
      <c r="A18" s="1021"/>
      <c r="B18" s="1022"/>
      <c r="C18" s="1022"/>
      <c r="D18" s="1022"/>
      <c r="E18" s="1023"/>
      <c r="F18" s="1022"/>
      <c r="G18" s="1022"/>
      <c r="H18" s="1023"/>
      <c r="I18" s="1022"/>
      <c r="J18" s="1022"/>
      <c r="K18" s="1022"/>
    </row>
    <row r="19" spans="1:11" ht="15" x14ac:dyDescent="0.25">
      <c r="A19" s="989"/>
      <c r="B19" s="1024"/>
      <c r="C19" s="1024"/>
      <c r="D19" s="1024"/>
      <c r="E19" s="1025"/>
      <c r="F19" s="1024"/>
      <c r="G19" s="1024"/>
      <c r="H19" s="1025"/>
      <c r="I19" s="1024"/>
      <c r="J19" s="1024"/>
      <c r="K19" s="1024"/>
    </row>
    <row r="20" spans="1:11" ht="15.75" x14ac:dyDescent="0.25">
      <c r="A20" s="1007" t="s">
        <v>1005</v>
      </c>
      <c r="B20" s="1009">
        <v>14277</v>
      </c>
      <c r="C20" s="1008">
        <v>0</v>
      </c>
      <c r="D20" s="1008">
        <v>0</v>
      </c>
      <c r="E20" s="1001">
        <f>B20+C20+D20</f>
        <v>14277</v>
      </c>
      <c r="F20" s="1008">
        <v>1179</v>
      </c>
      <c r="G20" s="1026">
        <f>2432+88</f>
        <v>2520</v>
      </c>
      <c r="H20" s="1001">
        <f>E20-F20-G20</f>
        <v>10578</v>
      </c>
      <c r="I20" s="1008">
        <v>0</v>
      </c>
      <c r="J20" s="1027"/>
      <c r="K20" s="1001">
        <f t="shared" ref="K20" si="4">H20+I20+J20</f>
        <v>10578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5.5" customWidth="1"/>
    <col min="2" max="2" width="49.875" customWidth="1"/>
    <col min="3" max="3" width="11.25" customWidth="1"/>
    <col min="4" max="4" width="11.125" customWidth="1"/>
    <col min="5" max="5" width="10.875" customWidth="1"/>
    <col min="6" max="26" width="8" customWidth="1"/>
  </cols>
  <sheetData>
    <row r="1" spans="1:26" ht="12.75" customHeight="1" x14ac:dyDescent="0.25">
      <c r="A1" s="760"/>
      <c r="B1" s="751"/>
      <c r="C1" s="751"/>
      <c r="D1" s="751"/>
      <c r="E1" s="751"/>
      <c r="F1" s="5"/>
      <c r="G1" s="3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1.25" customHeight="1" x14ac:dyDescent="0.2">
      <c r="A2" s="32"/>
      <c r="B2" s="33"/>
      <c r="C2" s="761" t="s">
        <v>62</v>
      </c>
      <c r="D2" s="762"/>
      <c r="E2" s="76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" customHeight="1" x14ac:dyDescent="0.2">
      <c r="A3" s="763" t="s">
        <v>118</v>
      </c>
      <c r="B3" s="763" t="s">
        <v>63</v>
      </c>
      <c r="C3" s="765" t="s">
        <v>120</v>
      </c>
      <c r="D3" s="766"/>
      <c r="E3" s="754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2.75" customHeight="1" x14ac:dyDescent="0.2">
      <c r="A4" s="764"/>
      <c r="B4" s="764"/>
      <c r="C4" s="72" t="s">
        <v>64</v>
      </c>
      <c r="D4" s="72" t="s">
        <v>65</v>
      </c>
      <c r="E4" s="72" t="s">
        <v>128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ht="12.75" customHeight="1" x14ac:dyDescent="0.2">
      <c r="A5" s="74" t="s">
        <v>131</v>
      </c>
      <c r="B5" s="71" t="s">
        <v>132</v>
      </c>
      <c r="C5" s="75">
        <v>125016</v>
      </c>
      <c r="D5" s="75">
        <f>84+59+59</f>
        <v>202</v>
      </c>
      <c r="E5" s="75">
        <f t="shared" ref="E5:E9" si="0">+C5+D5</f>
        <v>125218</v>
      </c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2.75" customHeight="1" x14ac:dyDescent="0.2">
      <c r="A6" s="74" t="s">
        <v>134</v>
      </c>
      <c r="B6" s="24" t="s">
        <v>135</v>
      </c>
      <c r="C6" s="75">
        <v>153992</v>
      </c>
      <c r="D6" s="75"/>
      <c r="E6" s="75">
        <f t="shared" si="0"/>
        <v>153992</v>
      </c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2.75" customHeight="1" x14ac:dyDescent="0.2">
      <c r="A7" s="74" t="s">
        <v>138</v>
      </c>
      <c r="B7" s="24" t="s">
        <v>139</v>
      </c>
      <c r="C7" s="75">
        <v>196217</v>
      </c>
      <c r="D7" s="75">
        <f>2028+3098+1758</f>
        <v>6884</v>
      </c>
      <c r="E7" s="75">
        <f t="shared" si="0"/>
        <v>203101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2.75" customHeight="1" x14ac:dyDescent="0.2">
      <c r="A8" s="74" t="s">
        <v>141</v>
      </c>
      <c r="B8" s="24" t="s">
        <v>142</v>
      </c>
      <c r="C8" s="75">
        <v>7184</v>
      </c>
      <c r="D8" s="75">
        <f>137+132+150</f>
        <v>419</v>
      </c>
      <c r="E8" s="75">
        <f t="shared" si="0"/>
        <v>7603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74" t="s">
        <v>143</v>
      </c>
      <c r="B9" s="24" t="s">
        <v>144</v>
      </c>
      <c r="C9" s="75">
        <v>19200</v>
      </c>
      <c r="D9" s="75"/>
      <c r="E9" s="75">
        <f t="shared" si="0"/>
        <v>19200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74" t="s">
        <v>146</v>
      </c>
      <c r="B10" s="24" t="s">
        <v>147</v>
      </c>
      <c r="C10" s="75"/>
      <c r="D10" s="75"/>
      <c r="E10" s="7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78" t="s">
        <v>148</v>
      </c>
      <c r="B11" s="14" t="s">
        <v>70</v>
      </c>
      <c r="C11" s="79">
        <f t="shared" ref="C11:E11" si="1">SUM(C5:C10)</f>
        <v>501609</v>
      </c>
      <c r="D11" s="79">
        <f t="shared" si="1"/>
        <v>7505</v>
      </c>
      <c r="E11" s="79">
        <f t="shared" si="1"/>
        <v>509114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78" t="s">
        <v>151</v>
      </c>
      <c r="B12" s="14" t="s">
        <v>72</v>
      </c>
      <c r="C12" s="79">
        <f t="shared" ref="C12:E12" si="2">SUM(C13:C22)</f>
        <v>28816</v>
      </c>
      <c r="D12" s="79">
        <f t="shared" si="2"/>
        <v>1204</v>
      </c>
      <c r="E12" s="79">
        <f t="shared" si="2"/>
        <v>30020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81"/>
      <c r="B13" s="19" t="s">
        <v>152</v>
      </c>
      <c r="C13" s="82"/>
      <c r="D13" s="82"/>
      <c r="E13" s="75">
        <f t="shared" ref="E13:E22" si="3">+C13+D13</f>
        <v>0</v>
      </c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2.75" customHeight="1" x14ac:dyDescent="0.2">
      <c r="A14" s="81"/>
      <c r="B14" s="19" t="s">
        <v>155</v>
      </c>
      <c r="C14" s="82"/>
      <c r="D14" s="82"/>
      <c r="E14" s="75">
        <f t="shared" si="3"/>
        <v>0</v>
      </c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2.75" customHeight="1" x14ac:dyDescent="0.2">
      <c r="A15" s="81"/>
      <c r="B15" s="19" t="s">
        <v>157</v>
      </c>
      <c r="C15" s="82"/>
      <c r="D15" s="82"/>
      <c r="E15" s="75">
        <f t="shared" si="3"/>
        <v>0</v>
      </c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2.75" customHeight="1" x14ac:dyDescent="0.2">
      <c r="A16" s="81"/>
      <c r="B16" s="19" t="s">
        <v>158</v>
      </c>
      <c r="C16" s="82">
        <f>1080+280</f>
        <v>1360</v>
      </c>
      <c r="D16" s="82"/>
      <c r="E16" s="75">
        <f t="shared" si="3"/>
        <v>1360</v>
      </c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2.75" customHeight="1" x14ac:dyDescent="0.2">
      <c r="A17" s="81"/>
      <c r="B17" s="19" t="s">
        <v>159</v>
      </c>
      <c r="C17" s="82">
        <v>21456</v>
      </c>
      <c r="D17" s="82"/>
      <c r="E17" s="75">
        <f t="shared" si="3"/>
        <v>21456</v>
      </c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2.75" customHeight="1" x14ac:dyDescent="0.2">
      <c r="A18" s="81"/>
      <c r="B18" s="19" t="s">
        <v>161</v>
      </c>
      <c r="C18" s="82"/>
      <c r="D18" s="82">
        <v>246</v>
      </c>
      <c r="E18" s="75">
        <f t="shared" si="3"/>
        <v>246</v>
      </c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2.75" customHeight="1" x14ac:dyDescent="0.2">
      <c r="A19" s="81"/>
      <c r="B19" s="19" t="s">
        <v>163</v>
      </c>
      <c r="C19" s="82"/>
      <c r="D19" s="82"/>
      <c r="E19" s="75">
        <f t="shared" si="3"/>
        <v>0</v>
      </c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2.75" customHeight="1" x14ac:dyDescent="0.2">
      <c r="A20" s="81"/>
      <c r="B20" s="19" t="s">
        <v>164</v>
      </c>
      <c r="C20" s="82">
        <f>4000+2000</f>
        <v>6000</v>
      </c>
      <c r="D20" s="82">
        <v>958</v>
      </c>
      <c r="E20" s="75">
        <f t="shared" si="3"/>
        <v>6958</v>
      </c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2.75" customHeight="1" x14ac:dyDescent="0.2">
      <c r="A21" s="81"/>
      <c r="B21" s="19" t="s">
        <v>171</v>
      </c>
      <c r="C21" s="82"/>
      <c r="D21" s="82"/>
      <c r="E21" s="75">
        <f t="shared" si="3"/>
        <v>0</v>
      </c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2.75" customHeight="1" x14ac:dyDescent="0.2">
      <c r="A22" s="81"/>
      <c r="B22" s="19" t="s">
        <v>174</v>
      </c>
      <c r="C22" s="82"/>
      <c r="D22" s="82"/>
      <c r="E22" s="75">
        <f t="shared" si="3"/>
        <v>0</v>
      </c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2.75" customHeight="1" x14ac:dyDescent="0.2">
      <c r="A23" s="78" t="s">
        <v>185</v>
      </c>
      <c r="B23" s="14" t="s">
        <v>74</v>
      </c>
      <c r="C23" s="79">
        <f>C11+C12</f>
        <v>530425</v>
      </c>
      <c r="D23" s="79">
        <f t="shared" ref="D23:E23" si="4">+D11+D12</f>
        <v>8709</v>
      </c>
      <c r="E23" s="79">
        <f t="shared" si="4"/>
        <v>539134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74" t="s">
        <v>186</v>
      </c>
      <c r="B24" s="24" t="s">
        <v>187</v>
      </c>
      <c r="C24" s="75"/>
      <c r="D24" s="75"/>
      <c r="E24" s="7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74" t="s">
        <v>188</v>
      </c>
      <c r="B25" s="24" t="s">
        <v>189</v>
      </c>
      <c r="C25" s="75"/>
      <c r="D25" s="75"/>
      <c r="E25" s="75">
        <f t="shared" ref="E25:E36" si="5">+C25+D25</f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74" t="s">
        <v>190</v>
      </c>
      <c r="B26" s="24" t="s">
        <v>191</v>
      </c>
      <c r="C26" s="75">
        <f t="shared" ref="C26:D26" si="6">SUM(C27:C36)</f>
        <v>117106</v>
      </c>
      <c r="D26" s="75">
        <f t="shared" si="6"/>
        <v>0</v>
      </c>
      <c r="E26" s="75">
        <f t="shared" si="5"/>
        <v>117106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81"/>
      <c r="B27" s="19" t="s">
        <v>192</v>
      </c>
      <c r="C27" s="82"/>
      <c r="D27" s="82"/>
      <c r="E27" s="75">
        <f t="shared" si="5"/>
        <v>0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2.75" customHeight="1" x14ac:dyDescent="0.2">
      <c r="A28" s="81"/>
      <c r="B28" s="19" t="s">
        <v>155</v>
      </c>
      <c r="C28" s="82"/>
      <c r="D28" s="82"/>
      <c r="E28" s="75">
        <f t="shared" si="5"/>
        <v>0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30.75" customHeight="1" x14ac:dyDescent="0.2">
      <c r="A29" s="81"/>
      <c r="B29" s="19" t="s">
        <v>157</v>
      </c>
      <c r="C29" s="82">
        <f>50000+58309+8797</f>
        <v>117106</v>
      </c>
      <c r="D29" s="82"/>
      <c r="E29" s="75">
        <f t="shared" si="5"/>
        <v>117106</v>
      </c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2.75" customHeight="1" x14ac:dyDescent="0.2">
      <c r="A30" s="81"/>
      <c r="B30" s="19" t="s">
        <v>158</v>
      </c>
      <c r="C30" s="82"/>
      <c r="D30" s="82"/>
      <c r="E30" s="75">
        <f t="shared" si="5"/>
        <v>0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2.75" customHeight="1" x14ac:dyDescent="0.2">
      <c r="A31" s="81"/>
      <c r="B31" s="19" t="s">
        <v>159</v>
      </c>
      <c r="C31" s="82"/>
      <c r="D31" s="82"/>
      <c r="E31" s="75">
        <f t="shared" si="5"/>
        <v>0</v>
      </c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2.75" customHeight="1" x14ac:dyDescent="0.2">
      <c r="A32" s="81"/>
      <c r="B32" s="19" t="s">
        <v>161</v>
      </c>
      <c r="C32" s="82"/>
      <c r="D32" s="82"/>
      <c r="E32" s="75">
        <f t="shared" si="5"/>
        <v>0</v>
      </c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2.75" customHeight="1" x14ac:dyDescent="0.2">
      <c r="A33" s="81"/>
      <c r="B33" s="19" t="s">
        <v>163</v>
      </c>
      <c r="C33" s="82"/>
      <c r="D33" s="82"/>
      <c r="E33" s="75">
        <f t="shared" si="5"/>
        <v>0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2.75" customHeight="1" x14ac:dyDescent="0.2">
      <c r="A34" s="81"/>
      <c r="B34" s="19" t="s">
        <v>164</v>
      </c>
      <c r="C34" s="82"/>
      <c r="D34" s="82"/>
      <c r="E34" s="75">
        <f t="shared" si="5"/>
        <v>0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2.75" customHeight="1" x14ac:dyDescent="0.2">
      <c r="A35" s="81"/>
      <c r="B35" s="19" t="s">
        <v>171</v>
      </c>
      <c r="C35" s="82"/>
      <c r="D35" s="82"/>
      <c r="E35" s="75">
        <f t="shared" si="5"/>
        <v>0</v>
      </c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2.75" customHeight="1" x14ac:dyDescent="0.2">
      <c r="A36" s="81"/>
      <c r="B36" s="19" t="s">
        <v>174</v>
      </c>
      <c r="C36" s="82"/>
      <c r="D36" s="82"/>
      <c r="E36" s="75">
        <f t="shared" si="5"/>
        <v>0</v>
      </c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2.75" customHeight="1" x14ac:dyDescent="0.2">
      <c r="A37" s="78" t="s">
        <v>193</v>
      </c>
      <c r="B37" s="14" t="s">
        <v>96</v>
      </c>
      <c r="C37" s="79">
        <f>C24+C25+C26</f>
        <v>117106</v>
      </c>
      <c r="D37" s="79">
        <f t="shared" ref="D37:E37" si="7">+D26+D25+D24</f>
        <v>0</v>
      </c>
      <c r="E37" s="79">
        <f t="shared" si="7"/>
        <v>117106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74" t="s">
        <v>194</v>
      </c>
      <c r="B38" s="24" t="s">
        <v>197</v>
      </c>
      <c r="C38" s="75"/>
      <c r="D38" s="75"/>
      <c r="E38" s="75">
        <f t="shared" ref="E38:E53" si="8">+C38+D38</f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74" t="s">
        <v>198</v>
      </c>
      <c r="B39" s="24" t="s">
        <v>199</v>
      </c>
      <c r="C39" s="75"/>
      <c r="D39" s="75"/>
      <c r="E39" s="75">
        <f t="shared" si="8"/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78" t="s">
        <v>200</v>
      </c>
      <c r="B40" s="14" t="s">
        <v>78</v>
      </c>
      <c r="C40" s="79">
        <f>SUM(C38:C39)</f>
        <v>0</v>
      </c>
      <c r="D40" s="75"/>
      <c r="E40" s="75">
        <f t="shared" si="8"/>
        <v>0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74" t="s">
        <v>201</v>
      </c>
      <c r="B41" s="24" t="s">
        <v>202</v>
      </c>
      <c r="C41" s="75"/>
      <c r="D41" s="75"/>
      <c r="E41" s="75">
        <f t="shared" si="8"/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74" t="s">
        <v>203</v>
      </c>
      <c r="B42" s="24" t="s">
        <v>204</v>
      </c>
      <c r="C42" s="75"/>
      <c r="D42" s="75"/>
      <c r="E42" s="75">
        <f t="shared" si="8"/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78" t="s">
        <v>205</v>
      </c>
      <c r="B43" s="14" t="s">
        <v>80</v>
      </c>
      <c r="C43" s="79">
        <f>SUM(C44:C46)</f>
        <v>157800</v>
      </c>
      <c r="D43" s="79">
        <f>+D44+D45+D46</f>
        <v>0</v>
      </c>
      <c r="E43" s="79">
        <f t="shared" si="8"/>
        <v>157800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74"/>
      <c r="B44" s="19" t="s">
        <v>206</v>
      </c>
      <c r="C44" s="82">
        <v>31000</v>
      </c>
      <c r="D44" s="75"/>
      <c r="E44" s="75">
        <f t="shared" si="8"/>
        <v>31000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74"/>
      <c r="B45" s="19" t="s">
        <v>207</v>
      </c>
      <c r="C45" s="82">
        <v>72000</v>
      </c>
      <c r="D45" s="75"/>
      <c r="E45" s="75">
        <f t="shared" si="8"/>
        <v>72000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74"/>
      <c r="B46" s="19" t="s">
        <v>208</v>
      </c>
      <c r="C46" s="82">
        <v>54800</v>
      </c>
      <c r="D46" s="75"/>
      <c r="E46" s="75">
        <f t="shared" si="8"/>
        <v>54800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78" t="s">
        <v>209</v>
      </c>
      <c r="B47" s="14" t="s">
        <v>210</v>
      </c>
      <c r="C47" s="79">
        <v>149600</v>
      </c>
      <c r="D47" s="79"/>
      <c r="E47" s="79">
        <f t="shared" si="8"/>
        <v>149600</v>
      </c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2.75" customHeight="1" x14ac:dyDescent="0.2">
      <c r="A48" s="74" t="s">
        <v>211</v>
      </c>
      <c r="B48" s="24" t="s">
        <v>212</v>
      </c>
      <c r="C48" s="75"/>
      <c r="D48" s="75"/>
      <c r="E48" s="75">
        <f t="shared" si="8"/>
        <v>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74" t="s">
        <v>213</v>
      </c>
      <c r="B49" s="24" t="s">
        <v>214</v>
      </c>
      <c r="C49" s="75"/>
      <c r="D49" s="75"/>
      <c r="E49" s="75">
        <f t="shared" si="8"/>
        <v>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74" t="s">
        <v>215</v>
      </c>
      <c r="B50" s="24" t="s">
        <v>216</v>
      </c>
      <c r="C50" s="75">
        <v>19000</v>
      </c>
      <c r="D50" s="75"/>
      <c r="E50" s="75">
        <f t="shared" si="8"/>
        <v>19000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74" t="s">
        <v>217</v>
      </c>
      <c r="B51" s="24" t="s">
        <v>218</v>
      </c>
      <c r="C51" s="75"/>
      <c r="D51" s="75"/>
      <c r="E51" s="75">
        <f t="shared" si="8"/>
        <v>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78" t="s">
        <v>219</v>
      </c>
      <c r="B52" s="14" t="s">
        <v>82</v>
      </c>
      <c r="C52" s="79">
        <f>SUM(C47:C51)</f>
        <v>168600</v>
      </c>
      <c r="D52" s="79">
        <f>+D51+D50+D49+D48+D47</f>
        <v>0</v>
      </c>
      <c r="E52" s="79">
        <f t="shared" si="8"/>
        <v>168600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78" t="s">
        <v>220</v>
      </c>
      <c r="B53" s="14" t="s">
        <v>85</v>
      </c>
      <c r="C53" s="79">
        <f>3500+2000+2000+10391</f>
        <v>17891</v>
      </c>
      <c r="D53" s="79">
        <v>568</v>
      </c>
      <c r="E53" s="79">
        <f t="shared" si="8"/>
        <v>18459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78" t="s">
        <v>221</v>
      </c>
      <c r="B54" s="14" t="s">
        <v>76</v>
      </c>
      <c r="C54" s="79">
        <f>C40+C43+C52+C53</f>
        <v>344291</v>
      </c>
      <c r="D54" s="79">
        <f t="shared" ref="D54:E54" si="9">+D53+D52+D40+D41+D42+D43</f>
        <v>568</v>
      </c>
      <c r="E54" s="79">
        <f t="shared" si="9"/>
        <v>344859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74" t="s">
        <v>222</v>
      </c>
      <c r="B55" s="24" t="s">
        <v>223</v>
      </c>
      <c r="C55" s="75"/>
      <c r="D55" s="75"/>
      <c r="E55" s="75">
        <f t="shared" ref="E55:E58" si="10">+C55+D55</f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74" t="s">
        <v>224</v>
      </c>
      <c r="B56" s="24" t="s">
        <v>225</v>
      </c>
      <c r="C56" s="75">
        <f>275+21557</f>
        <v>21832</v>
      </c>
      <c r="D56" s="75"/>
      <c r="E56" s="75">
        <f t="shared" si="10"/>
        <v>21832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74" t="s">
        <v>226</v>
      </c>
      <c r="B57" s="24" t="s">
        <v>227</v>
      </c>
      <c r="C57" s="75">
        <v>500</v>
      </c>
      <c r="D57" s="75"/>
      <c r="E57" s="75">
        <f t="shared" si="10"/>
        <v>500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74" t="s">
        <v>228</v>
      </c>
      <c r="B58" s="24" t="s">
        <v>229</v>
      </c>
      <c r="C58" s="75">
        <f>18248+4431+480</f>
        <v>23159</v>
      </c>
      <c r="D58" s="75"/>
      <c r="E58" s="75">
        <f t="shared" si="10"/>
        <v>23159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74" t="s">
        <v>230</v>
      </c>
      <c r="B59" s="24" t="s">
        <v>231</v>
      </c>
      <c r="C59" s="75"/>
      <c r="D59" s="75"/>
      <c r="E59" s="7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74" t="s">
        <v>232</v>
      </c>
      <c r="B60" s="24" t="s">
        <v>233</v>
      </c>
      <c r="C60" s="75">
        <v>10956</v>
      </c>
      <c r="D60" s="75"/>
      <c r="E60" s="75">
        <f t="shared" ref="E60:E64" si="11">+C60+D60</f>
        <v>10956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74" t="s">
        <v>234</v>
      </c>
      <c r="B61" s="24" t="s">
        <v>235</v>
      </c>
      <c r="C61" s="75">
        <v>6133</v>
      </c>
      <c r="D61" s="75"/>
      <c r="E61" s="75">
        <f t="shared" si="11"/>
        <v>6133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74" t="s">
        <v>236</v>
      </c>
      <c r="B62" s="24" t="s">
        <v>237</v>
      </c>
      <c r="C62" s="75"/>
      <c r="D62" s="75"/>
      <c r="E62" s="75">
        <f t="shared" si="11"/>
        <v>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74" t="s">
        <v>238</v>
      </c>
      <c r="B63" s="24" t="s">
        <v>239</v>
      </c>
      <c r="C63" s="75"/>
      <c r="D63" s="75"/>
      <c r="E63" s="75">
        <f t="shared" si="11"/>
        <v>0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74" t="s">
        <v>240</v>
      </c>
      <c r="B64" s="24" t="s">
        <v>241</v>
      </c>
      <c r="C64" s="75"/>
      <c r="D64" s="75">
        <v>3624</v>
      </c>
      <c r="E64" s="75">
        <f t="shared" si="11"/>
        <v>3624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78" t="s">
        <v>242</v>
      </c>
      <c r="B65" s="14" t="s">
        <v>89</v>
      </c>
      <c r="C65" s="79">
        <f t="shared" ref="C65:E65" si="12">SUM(C55:C64)</f>
        <v>62580</v>
      </c>
      <c r="D65" s="79">
        <f t="shared" si="12"/>
        <v>3624</v>
      </c>
      <c r="E65" s="79">
        <f t="shared" si="12"/>
        <v>66204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78" t="s">
        <v>243</v>
      </c>
      <c r="B66" s="14" t="s">
        <v>94</v>
      </c>
      <c r="C66" s="79">
        <f>10000+23000</f>
        <v>33000</v>
      </c>
      <c r="D66" s="75"/>
      <c r="E66" s="79">
        <f>+C66+D66</f>
        <v>33000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74" t="s">
        <v>244</v>
      </c>
      <c r="B67" s="24" t="s">
        <v>245</v>
      </c>
      <c r="C67" s="75"/>
      <c r="D67" s="75"/>
      <c r="E67" s="7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74" t="s">
        <v>246</v>
      </c>
      <c r="B68" s="24" t="s">
        <v>247</v>
      </c>
      <c r="C68" s="75">
        <v>43</v>
      </c>
      <c r="D68" s="75"/>
      <c r="E68" s="75">
        <f>+C68+D68</f>
        <v>43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78" t="s">
        <v>248</v>
      </c>
      <c r="B69" s="14" t="s">
        <v>91</v>
      </c>
      <c r="C69" s="79">
        <f>SUM(C67:C68)</f>
        <v>43</v>
      </c>
      <c r="D69" s="79">
        <f t="shared" ref="D69:E69" si="13">+D68+D67</f>
        <v>0</v>
      </c>
      <c r="E69" s="79">
        <f t="shared" si="13"/>
        <v>43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74" t="s">
        <v>249</v>
      </c>
      <c r="B70" s="24" t="s">
        <v>250</v>
      </c>
      <c r="C70" s="75"/>
      <c r="D70" s="75"/>
      <c r="E70" s="75">
        <f t="shared" ref="E70:E71" si="14">+C70+D70</f>
        <v>0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78" t="s">
        <v>251</v>
      </c>
      <c r="B71" s="14" t="s">
        <v>99</v>
      </c>
      <c r="C71" s="79">
        <f>SUM(C70)</f>
        <v>0</v>
      </c>
      <c r="D71" s="79"/>
      <c r="E71" s="75">
        <f t="shared" si="14"/>
        <v>0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78" t="s">
        <v>252</v>
      </c>
      <c r="B72" s="14" t="s">
        <v>253</v>
      </c>
      <c r="C72" s="79">
        <f>C23+C37+C54+C65+C66+C69+C71</f>
        <v>1087445</v>
      </c>
      <c r="D72" s="79">
        <f t="shared" ref="D72:E72" si="15">+D71+D69+D66+D65+D54+D37+D23</f>
        <v>12901</v>
      </c>
      <c r="E72" s="79">
        <f t="shared" si="15"/>
        <v>1100346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35" t="s">
        <v>254</v>
      </c>
      <c r="B73" s="14" t="s">
        <v>255</v>
      </c>
      <c r="C73" s="75"/>
      <c r="D73" s="79"/>
      <c r="E73" s="79">
        <f t="shared" ref="E73:E78" si="16">+C73+D73</f>
        <v>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35" t="s">
        <v>256</v>
      </c>
      <c r="B74" s="14" t="s">
        <v>257</v>
      </c>
      <c r="C74" s="79"/>
      <c r="D74" s="79"/>
      <c r="E74" s="79">
        <f t="shared" si="16"/>
        <v>0</v>
      </c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">
      <c r="A75" s="120" t="s">
        <v>258</v>
      </c>
      <c r="B75" s="24" t="s">
        <v>259</v>
      </c>
      <c r="C75" s="136">
        <f>C76+C77</f>
        <v>1102963</v>
      </c>
      <c r="D75" s="136">
        <f>+D76+D77</f>
        <v>164167</v>
      </c>
      <c r="E75" s="75">
        <f t="shared" si="16"/>
        <v>1267130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37"/>
      <c r="B76" s="137" t="s">
        <v>260</v>
      </c>
      <c r="C76" s="82">
        <f>11200+13668+19558+29431+49669+288+67726+1230+10827+706+777+400</f>
        <v>205480</v>
      </c>
      <c r="D76" s="75">
        <f>1227+2482+19296</f>
        <v>23005</v>
      </c>
      <c r="E76" s="75">
        <f t="shared" si="16"/>
        <v>228485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2.75" customHeight="1" x14ac:dyDescent="0.2">
      <c r="A77" s="137"/>
      <c r="B77" s="137" t="s">
        <v>261</v>
      </c>
      <c r="C77" s="82">
        <f>3810+101217+325810+146+279752+739+3429+8589+13632+13805+127473+1553+17068+460</f>
        <v>897483</v>
      </c>
      <c r="D77" s="75">
        <f>9110+6332+125720</f>
        <v>141162</v>
      </c>
      <c r="E77" s="75">
        <f t="shared" si="16"/>
        <v>1038645</v>
      </c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2.75" customHeight="1" x14ac:dyDescent="0.2">
      <c r="A78" s="138" t="s">
        <v>262</v>
      </c>
      <c r="B78" s="138" t="s">
        <v>108</v>
      </c>
      <c r="C78" s="79">
        <f>C75</f>
        <v>1102963</v>
      </c>
      <c r="D78" s="79">
        <f>+D75</f>
        <v>164167</v>
      </c>
      <c r="E78" s="79">
        <f t="shared" si="16"/>
        <v>1267130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38" t="s">
        <v>263</v>
      </c>
      <c r="B79" s="135" t="s">
        <v>264</v>
      </c>
      <c r="C79" s="79">
        <f>C74+C78</f>
        <v>1102963</v>
      </c>
      <c r="D79" s="79">
        <f t="shared" ref="D79:E79" si="17">+D78+D74</f>
        <v>164167</v>
      </c>
      <c r="E79" s="79">
        <f t="shared" si="17"/>
        <v>1267130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3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32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32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3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3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32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32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32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3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32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32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3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3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32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3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3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3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32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32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3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3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32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32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32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3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3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32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32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32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3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3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3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32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3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3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3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3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32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3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3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32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3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3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3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3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32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3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3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32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32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32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3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3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32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32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3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32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3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32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32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3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32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3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3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3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32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32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3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3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32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32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32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3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3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32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32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3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3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3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3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3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3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3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3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3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3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3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3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3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3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3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3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3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3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3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3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3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3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3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3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3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3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3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3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3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3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3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3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3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3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3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3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3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3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3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3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3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3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3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3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3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3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3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3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3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3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3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3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3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3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3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3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3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3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3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3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3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3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3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3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3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3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3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3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3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3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3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3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3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3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3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3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3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3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3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3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3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3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3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3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3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3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3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3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3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3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3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3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3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3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3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3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3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3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3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3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3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3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3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3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3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3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32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32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32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3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3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3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3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3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3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3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3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3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3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3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3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3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3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3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3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3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3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3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3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3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3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3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3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3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3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3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3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3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3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3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3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3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32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32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32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32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3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3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32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32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32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3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3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3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32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32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32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32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32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32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32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32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32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3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32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32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32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32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3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32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3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32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32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32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32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32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32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32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32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32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32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32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3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32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32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32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32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32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32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32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32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32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32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32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32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32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32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32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32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32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32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32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32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32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32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32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32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32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32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32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32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3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32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32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32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32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32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32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32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32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32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32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32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32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32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3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32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32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32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32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32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32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32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32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32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32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32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32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32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3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32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3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32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32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32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32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32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32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32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32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32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32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32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32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3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32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32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32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32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32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32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32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32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32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32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32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32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32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3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32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32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32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3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32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32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32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32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32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32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32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32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32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32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32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32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32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32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32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32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32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32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32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32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32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32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32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32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3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32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32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32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32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32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32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32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32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32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32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32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32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32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3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32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32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32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32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32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32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32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32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32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32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32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32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32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3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32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32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32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32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32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32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32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32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32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32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32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32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32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32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3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32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32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32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32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32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32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32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32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32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32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32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32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32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3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32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32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32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32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32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32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32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32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32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32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32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32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32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32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32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32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32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32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32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32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32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32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32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32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32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32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32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32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3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32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32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32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32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32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32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32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32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32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32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32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32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32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3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32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32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32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32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32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32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32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32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32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32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3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32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32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3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32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32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32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32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32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32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32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32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32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32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32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32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32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32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3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32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32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32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32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32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32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32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32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32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32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32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32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32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3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32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32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32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32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32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32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32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32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32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32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32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32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32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32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32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32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32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32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32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32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32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32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32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32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32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32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32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32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3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32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32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32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32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32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32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32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32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32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32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32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32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32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3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32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32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32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32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32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32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32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32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32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32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32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32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32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3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32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32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32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32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32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32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32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32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32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32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32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32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32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32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3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32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32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32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32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32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32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32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32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32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32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32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32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32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3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32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32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32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32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32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32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32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32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32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32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32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32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32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32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32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32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32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32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32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32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32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32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32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32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32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32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32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32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3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32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32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32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32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32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32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32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32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32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32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32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32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32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3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32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32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32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32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32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32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32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32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32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32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32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32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32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3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32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32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32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32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32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32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32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32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32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32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32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32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32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32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3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32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32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32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32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32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32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32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32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32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32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32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32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32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3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32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32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32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32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32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32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32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32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32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32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32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32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32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32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32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32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32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32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32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32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32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32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32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32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32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32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32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32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32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32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32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32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32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32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32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32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32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32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32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32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32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32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32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32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32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32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32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32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32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32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32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32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32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32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32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32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32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32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32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32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32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32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32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32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32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32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32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32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32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32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32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32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32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32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32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32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32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32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32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32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32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32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32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32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32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32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32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32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32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32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32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32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32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32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32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32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32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32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32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32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32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32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32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32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32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32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32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32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32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32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32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32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32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32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32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32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32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32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32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32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32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32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32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32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32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32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32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32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32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32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32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32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32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32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32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32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32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32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32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32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32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32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32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32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32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32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32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32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32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32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32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32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32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32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32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32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32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32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32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32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32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32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32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32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32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32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32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32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32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32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32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32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32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32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32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32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32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32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32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32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32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32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32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32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32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32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32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32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32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32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32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32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32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32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32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32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32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32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32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32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32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32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32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32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32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32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32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32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32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32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32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32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32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32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32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32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32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32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32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32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32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32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32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32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32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32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32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32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32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32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32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32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1:E1"/>
    <mergeCell ref="C2:E2"/>
    <mergeCell ref="A3:A4"/>
    <mergeCell ref="B3:B4"/>
    <mergeCell ref="C3:E3"/>
  </mergeCells>
  <pageMargins left="0.70866141732283472" right="0.70866141732283472" top="0.74803149606299213" bottom="0.74803149606299213" header="0" footer="0"/>
  <pageSetup paperSize="9" orientation="portrait" cellComments="atEnd"/>
  <headerFooter>
    <oddHeader>&amp;CMartonvásár Város Önkormányzatának bevételei 2020. (intézmények nélkül)&amp;R 3. melléklet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38" customWidth="1"/>
    <col min="2" max="2" width="13.5" customWidth="1"/>
    <col min="3" max="3" width="11.375" customWidth="1"/>
    <col min="4" max="4" width="12.625" customWidth="1"/>
    <col min="5" max="26" width="8" customWidth="1"/>
  </cols>
  <sheetData>
    <row r="1" spans="1:26" ht="13.5" customHeight="1" x14ac:dyDescent="0.25">
      <c r="A1" s="139"/>
      <c r="B1" s="139"/>
      <c r="C1" s="139"/>
      <c r="D1" s="140" t="s">
        <v>62</v>
      </c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13.5" customHeight="1" x14ac:dyDescent="0.25">
      <c r="A2" s="767" t="s">
        <v>265</v>
      </c>
      <c r="B2" s="768"/>
      <c r="C2" s="768"/>
      <c r="D2" s="76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3.5" customHeight="1" x14ac:dyDescent="0.25">
      <c r="A3" s="141"/>
      <c r="B3" s="142"/>
      <c r="C3" s="143"/>
      <c r="D3" s="144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27.75" customHeight="1" x14ac:dyDescent="0.25">
      <c r="A4" s="145" t="s">
        <v>266</v>
      </c>
      <c r="B4" s="146" t="s">
        <v>86</v>
      </c>
      <c r="C4" s="147" t="s">
        <v>65</v>
      </c>
      <c r="D4" s="148" t="s">
        <v>87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26" ht="13.5" customHeight="1" x14ac:dyDescent="0.25">
      <c r="A5" s="150" t="s">
        <v>267</v>
      </c>
      <c r="B5" s="151">
        <f>4*270</f>
        <v>1080</v>
      </c>
      <c r="C5" s="66"/>
      <c r="D5" s="152">
        <f t="shared" ref="D5:D12" si="0">B5+C5</f>
        <v>1080</v>
      </c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13.5" customHeight="1" x14ac:dyDescent="0.25">
      <c r="A6" s="150" t="s">
        <v>268</v>
      </c>
      <c r="B6" s="151"/>
      <c r="C6" s="66">
        <v>246</v>
      </c>
      <c r="D6" s="152">
        <f t="shared" si="0"/>
        <v>246</v>
      </c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13.5" customHeight="1" x14ac:dyDescent="0.25">
      <c r="A7" s="150" t="s">
        <v>269</v>
      </c>
      <c r="B7" s="151"/>
      <c r="C7" s="66"/>
      <c r="D7" s="152">
        <f t="shared" si="0"/>
        <v>0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13.5" customHeight="1" x14ac:dyDescent="0.25">
      <c r="A8" s="150" t="s">
        <v>270</v>
      </c>
      <c r="B8" s="151">
        <f>4000+2000</f>
        <v>6000</v>
      </c>
      <c r="C8" s="153">
        <v>958</v>
      </c>
      <c r="D8" s="152">
        <f t="shared" si="0"/>
        <v>6958</v>
      </c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13.5" customHeight="1" x14ac:dyDescent="0.25">
      <c r="A9" s="150" t="s">
        <v>271</v>
      </c>
      <c r="B9" s="151">
        <v>21456</v>
      </c>
      <c r="C9" s="153"/>
      <c r="D9" s="152">
        <f t="shared" si="0"/>
        <v>21456</v>
      </c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13.5" customHeight="1" x14ac:dyDescent="0.25">
      <c r="A10" s="154" t="s">
        <v>272</v>
      </c>
      <c r="B10" s="155">
        <v>280</v>
      </c>
      <c r="C10" s="153"/>
      <c r="D10" s="152">
        <f t="shared" si="0"/>
        <v>280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13.5" customHeight="1" x14ac:dyDescent="0.25">
      <c r="A11" s="156" t="s">
        <v>273</v>
      </c>
      <c r="B11" s="66">
        <v>19200</v>
      </c>
      <c r="C11" s="153"/>
      <c r="D11" s="152">
        <f t="shared" si="0"/>
        <v>19200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13.5" customHeight="1" x14ac:dyDescent="0.25">
      <c r="A12" s="156" t="s">
        <v>274</v>
      </c>
      <c r="B12" s="66"/>
      <c r="C12" s="54"/>
      <c r="D12" s="152">
        <f t="shared" si="0"/>
        <v>0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13.5" customHeight="1" x14ac:dyDescent="0.25">
      <c r="A13" s="157" t="s">
        <v>275</v>
      </c>
      <c r="B13" s="54">
        <f t="shared" ref="B13:D13" si="1">SUM(B5:B12)</f>
        <v>48016</v>
      </c>
      <c r="C13" s="54">
        <f t="shared" si="1"/>
        <v>1204</v>
      </c>
      <c r="D13" s="158">
        <f t="shared" si="1"/>
        <v>49220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13.5" customHeight="1" x14ac:dyDescent="0.25">
      <c r="A14" s="156"/>
      <c r="B14" s="66"/>
      <c r="C14" s="153"/>
      <c r="D14" s="152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13.5" customHeight="1" x14ac:dyDescent="0.25">
      <c r="A15" s="150" t="s">
        <v>276</v>
      </c>
      <c r="B15" s="159">
        <v>0</v>
      </c>
      <c r="C15" s="153"/>
      <c r="D15" s="152">
        <f>B15+C15</f>
        <v>0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13.5" customHeight="1" x14ac:dyDescent="0.25">
      <c r="A16" s="160" t="s">
        <v>277</v>
      </c>
      <c r="B16" s="161">
        <f t="shared" ref="B16:D16" si="2">SUM(B15)</f>
        <v>0</v>
      </c>
      <c r="C16" s="161">
        <f t="shared" si="2"/>
        <v>0</v>
      </c>
      <c r="D16" s="162">
        <f t="shared" si="2"/>
        <v>0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13.5" customHeight="1" x14ac:dyDescent="0.25">
      <c r="A17" s="163"/>
      <c r="B17" s="164"/>
      <c r="C17" s="153"/>
      <c r="D17" s="165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13.5" customHeight="1" x14ac:dyDescent="0.25">
      <c r="A18" s="166" t="s">
        <v>278</v>
      </c>
      <c r="B18" s="167">
        <f t="shared" ref="B18:D18" si="3">B13+B16</f>
        <v>48016</v>
      </c>
      <c r="C18" s="167">
        <f t="shared" si="3"/>
        <v>1204</v>
      </c>
      <c r="D18" s="168">
        <f t="shared" si="3"/>
        <v>49220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13.5" customHeight="1" x14ac:dyDescent="0.25">
      <c r="A19" s="169"/>
      <c r="B19" s="169"/>
      <c r="C19" s="170"/>
      <c r="D19" s="170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3.5" customHeight="1" x14ac:dyDescent="0.25">
      <c r="A20" s="102"/>
      <c r="B20" s="102"/>
      <c r="C20" s="102"/>
      <c r="D20" s="132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3.5" customHeight="1" x14ac:dyDescent="0.25">
      <c r="A21" s="767" t="s">
        <v>279</v>
      </c>
      <c r="B21" s="768"/>
      <c r="C21" s="768"/>
      <c r="D21" s="76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3.5" customHeight="1" x14ac:dyDescent="0.25">
      <c r="A22" s="141"/>
      <c r="B22" s="142"/>
      <c r="C22" s="143"/>
      <c r="D22" s="144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3.5" customHeight="1" x14ac:dyDescent="0.25">
      <c r="A23" s="171" t="s">
        <v>266</v>
      </c>
      <c r="B23" s="172" t="s">
        <v>86</v>
      </c>
      <c r="C23" s="173" t="s">
        <v>65</v>
      </c>
      <c r="D23" s="174" t="s">
        <v>87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3.5" customHeight="1" x14ac:dyDescent="0.25">
      <c r="A24" s="150" t="s">
        <v>280</v>
      </c>
      <c r="B24" s="151">
        <v>50000</v>
      </c>
      <c r="C24" s="175"/>
      <c r="D24" s="176">
        <f t="shared" ref="D24:D27" si="4">B24+C24</f>
        <v>50000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15.75" customHeight="1" x14ac:dyDescent="0.25">
      <c r="A25" s="150" t="s">
        <v>281</v>
      </c>
      <c r="B25" s="151">
        <v>58309</v>
      </c>
      <c r="C25" s="175"/>
      <c r="D25" s="176">
        <f t="shared" si="4"/>
        <v>58309</v>
      </c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13.5" customHeight="1" x14ac:dyDescent="0.25">
      <c r="A26" s="150" t="s">
        <v>282</v>
      </c>
      <c r="B26" s="151">
        <v>8797</v>
      </c>
      <c r="C26" s="175"/>
      <c r="D26" s="176">
        <f t="shared" si="4"/>
        <v>8797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3.5" customHeight="1" x14ac:dyDescent="0.25">
      <c r="A27" s="150" t="s">
        <v>283</v>
      </c>
      <c r="B27" s="151"/>
      <c r="C27" s="175"/>
      <c r="D27" s="176">
        <f t="shared" si="4"/>
        <v>0</v>
      </c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13.5" customHeight="1" x14ac:dyDescent="0.25">
      <c r="A28" s="150"/>
      <c r="B28" s="151"/>
      <c r="C28" s="175"/>
      <c r="D28" s="176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3.5" customHeight="1" x14ac:dyDescent="0.25">
      <c r="A29" s="177" t="s">
        <v>278</v>
      </c>
      <c r="B29" s="178">
        <f t="shared" ref="B29:D29" si="5">SUM(B24:B28)</f>
        <v>117106</v>
      </c>
      <c r="C29" s="178">
        <f t="shared" si="5"/>
        <v>0</v>
      </c>
      <c r="D29" s="179">
        <f t="shared" si="5"/>
        <v>117106</v>
      </c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3.5" customHeight="1" x14ac:dyDescent="0.25">
      <c r="A30" s="102"/>
      <c r="B30" s="102"/>
      <c r="C30" s="132"/>
      <c r="D30" s="132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3.5" customHeight="1" x14ac:dyDescent="0.25">
      <c r="A31" s="102"/>
      <c r="B31" s="102"/>
      <c r="C31" s="102"/>
      <c r="D31" s="132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3.5" customHeight="1" x14ac:dyDescent="0.25">
      <c r="A32" s="767" t="s">
        <v>284</v>
      </c>
      <c r="B32" s="768"/>
      <c r="C32" s="768"/>
      <c r="D32" s="76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3.5" customHeight="1" x14ac:dyDescent="0.25">
      <c r="A33" s="180"/>
      <c r="B33" s="181"/>
      <c r="C33" s="181"/>
      <c r="D33" s="182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3.5" customHeight="1" x14ac:dyDescent="0.25">
      <c r="A34" s="183" t="s">
        <v>266</v>
      </c>
      <c r="B34" s="146" t="s">
        <v>86</v>
      </c>
      <c r="C34" s="147" t="s">
        <v>65</v>
      </c>
      <c r="D34" s="148" t="s">
        <v>87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3.5" customHeight="1" x14ac:dyDescent="0.25">
      <c r="A35" s="150" t="s">
        <v>285</v>
      </c>
      <c r="B35" s="184">
        <v>43</v>
      </c>
      <c r="C35" s="185"/>
      <c r="D35" s="186">
        <f>B35+C35</f>
        <v>43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3.5" customHeight="1" x14ac:dyDescent="0.25">
      <c r="A36" s="160" t="s">
        <v>275</v>
      </c>
      <c r="B36" s="187">
        <f t="shared" ref="B36:D36" si="6">B35</f>
        <v>43</v>
      </c>
      <c r="C36" s="187">
        <f t="shared" si="6"/>
        <v>0</v>
      </c>
      <c r="D36" s="188">
        <f t="shared" si="6"/>
        <v>43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3.5" customHeight="1" x14ac:dyDescent="0.25">
      <c r="A37" s="154"/>
      <c r="B37" s="189"/>
      <c r="C37" s="189"/>
      <c r="D37" s="186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3.5" customHeight="1" x14ac:dyDescent="0.25">
      <c r="A38" s="190" t="s">
        <v>286</v>
      </c>
      <c r="B38" s="164">
        <v>700</v>
      </c>
      <c r="C38" s="189">
        <f>'6.mell Int.összesen'!H38</f>
        <v>0</v>
      </c>
      <c r="D38" s="186">
        <f>B38+C38</f>
        <v>700</v>
      </c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13.5" customHeight="1" x14ac:dyDescent="0.25">
      <c r="A39" s="191" t="s">
        <v>277</v>
      </c>
      <c r="B39" s="192">
        <f t="shared" ref="B39:D39" si="7">B38</f>
        <v>700</v>
      </c>
      <c r="C39" s="192">
        <f t="shared" si="7"/>
        <v>0</v>
      </c>
      <c r="D39" s="193">
        <f t="shared" si="7"/>
        <v>700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ht="13.5" customHeight="1" x14ac:dyDescent="0.25">
      <c r="A40" s="191"/>
      <c r="B40" s="164"/>
      <c r="C40" s="189"/>
      <c r="D40" s="194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13.5" customHeight="1" x14ac:dyDescent="0.25">
      <c r="A41" s="177" t="s">
        <v>278</v>
      </c>
      <c r="B41" s="195">
        <f t="shared" ref="B41:D41" si="8">B36+B39</f>
        <v>743</v>
      </c>
      <c r="C41" s="195">
        <f t="shared" si="8"/>
        <v>0</v>
      </c>
      <c r="D41" s="196">
        <f t="shared" si="8"/>
        <v>743</v>
      </c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3.5" customHeight="1" x14ac:dyDescent="0.25">
      <c r="A42" s="102"/>
      <c r="B42" s="102"/>
      <c r="C42" s="102"/>
      <c r="D42" s="102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3.5" customHeight="1" x14ac:dyDescent="0.25">
      <c r="A43" s="767" t="s">
        <v>287</v>
      </c>
      <c r="B43" s="768"/>
      <c r="C43" s="768"/>
      <c r="D43" s="76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3.5" customHeight="1" x14ac:dyDescent="0.25">
      <c r="A44" s="180"/>
      <c r="B44" s="181"/>
      <c r="C44" s="181"/>
      <c r="D44" s="182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3.5" customHeight="1" x14ac:dyDescent="0.25">
      <c r="A45" s="183" t="s">
        <v>266</v>
      </c>
      <c r="B45" s="172" t="s">
        <v>86</v>
      </c>
      <c r="C45" s="173" t="s">
        <v>65</v>
      </c>
      <c r="D45" s="174" t="s">
        <v>87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3.5" customHeight="1" x14ac:dyDescent="0.25">
      <c r="A46" s="200"/>
      <c r="B46" s="184"/>
      <c r="C46" s="185"/>
      <c r="D46" s="186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6.5" customHeight="1" x14ac:dyDescent="0.25">
      <c r="A47" s="150"/>
      <c r="B47" s="184"/>
      <c r="C47" s="185"/>
      <c r="D47" s="186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13.5" customHeight="1" x14ac:dyDescent="0.25">
      <c r="A48" s="150"/>
      <c r="B48" s="184"/>
      <c r="C48" s="185"/>
      <c r="D48" s="186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3.5" customHeight="1" x14ac:dyDescent="0.25">
      <c r="A49" s="150"/>
      <c r="B49" s="184"/>
      <c r="C49" s="185"/>
      <c r="D49" s="186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3.5" customHeight="1" x14ac:dyDescent="0.25">
      <c r="A50" s="177" t="s">
        <v>278</v>
      </c>
      <c r="B50" s="195">
        <f t="shared" ref="B50:D50" si="9">SUM(B46:B49)</f>
        <v>0</v>
      </c>
      <c r="C50" s="195">
        <f t="shared" si="9"/>
        <v>0</v>
      </c>
      <c r="D50" s="201">
        <f t="shared" si="9"/>
        <v>0</v>
      </c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3.5" customHeight="1" x14ac:dyDescent="0.25">
      <c r="A51" s="102"/>
      <c r="B51" s="102"/>
      <c r="C51" s="102"/>
      <c r="D51" s="102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3.5" customHeight="1" x14ac:dyDescent="0.25">
      <c r="A52" s="102"/>
      <c r="B52" s="102"/>
      <c r="C52" s="102"/>
      <c r="D52" s="102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3.5" customHeigh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3.5" customHeigh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3.5" customHeigh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3.5" customHeigh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3.5" customHeigh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3.5" customHeigh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3.5" customHeigh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3.5" customHeigh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3.5" customHeigh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3.5" customHeigh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3.5" customHeight="1" x14ac:dyDescent="0.25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3.5" customHeigh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3.5" customHeight="1" x14ac:dyDescent="0.2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3.5" customHeight="1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3.5" customHeigh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3.5" customHeight="1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3.5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3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3.5" customHeigh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3.5" customHeigh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3.5" customHeigh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3.5" customHeigh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3.5" customHeigh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3.5" customHeigh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3.5" customHeigh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3.5" customHeigh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3.5" customHeight="1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3.5" customHeigh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3.5" customHeight="1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3.5" customHeigh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3.5" customHeigh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3.5" customHeigh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3.5" customHeigh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3.5" customHeigh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3.5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3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3.5" customHeigh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3.5" customHeigh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3.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3.5" customHeigh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3.5" customHeigh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3.5" customHeigh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3.5" customHeigh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3.5" customHeigh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3.5" customHeigh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3.5" customHeigh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3.5" customHeigh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3.5" customHeight="1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3.5" customHeight="1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3.5" customHeight="1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3.5" customHeight="1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3.5" customHeight="1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3.5" customHeight="1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3.5" customHeight="1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3.5" customHeight="1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3.5" customHeight="1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3.5" customHeight="1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3.5" customHeight="1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3.5" customHeight="1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3.5" customHeight="1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3.5" customHeight="1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3.5" customHeight="1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3.5" customHeight="1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3.5" customHeight="1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3.5" customHeight="1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3.5" customHeight="1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3.5" customHeight="1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3.5" customHeight="1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3.5" customHeight="1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3.5" customHeight="1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3.5" customHeight="1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3.5" customHeight="1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3.5" customHeigh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3.5" customHeigh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3.5" customHeight="1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3.5" customHeight="1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3.5" customHeigh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3.5" customHeight="1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3.5" customHeight="1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3.5" customHeight="1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3.5" customHeigh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3.5" customHeigh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3.5" customHeigh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3.5" customHeigh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3.5" customHeigh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3.5" customHeigh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3.5" customHeigh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3.5" customHeigh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3.5" customHeigh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3.5" customHeight="1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3.5" customHeigh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3.5" customHeigh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3.5" customHeigh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3.5" customHeight="1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3.5" customHeigh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3.5" customHeigh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3.5" customHeigh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3.5" customHeigh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3.5" customHeigh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3.5" customHeigh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3.5" customHeigh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3.5" customHeigh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3.5" customHeight="1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3.5" customHeigh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3.5" customHeight="1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3.5" customHeigh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3.5" customHeigh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3.5" customHeigh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3.5" customHeight="1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3.5" customHeight="1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3.5" customHeight="1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3.5" customHeight="1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3.5" customHeigh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3.5" customHeigh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3.5" customHeigh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3.5" customHeigh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3.5" customHeight="1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3.5" customHeigh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3.5" customHeight="1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3.5" customHeight="1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3.5" customHeight="1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3.5" customHeigh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3.5" customHeigh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3.5" customHeigh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3.5" customHeigh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3.5" customHeigh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3.5" customHeigh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3.5" customHeigh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3.5" customHeigh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3.5" customHeigh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3.5" customHeigh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3.5" customHeigh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3.5" customHeight="1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3.5" customHeigh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3.5" customHeigh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3.5" customHeigh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3.5" customHeigh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3.5" customHeigh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3.5" customHeigh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3.5" customHeigh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3.5" customHeigh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3.5" customHeigh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3.5" customHeigh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3.5" customHeigh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3.5" customHeigh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3.5" customHeigh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3.5" customHeigh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3.5" customHeigh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3.5" customHeigh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3.5" customHeigh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3.5" customHeigh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3.5" customHeigh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3.5" customHeigh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3.5" customHeigh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3.5" customHeigh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3.5" customHeigh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3.5" customHeigh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3.5" customHeigh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3.5" customHeigh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3.5" customHeigh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3.5" customHeigh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3.5" customHeigh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3.5" customHeigh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3.5" customHeigh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3.5" customHeigh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3.5" customHeigh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3.5" customHeigh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3.5" customHeigh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3.5" customHeigh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3.5" customHeigh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3.5" customHeigh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3.5" customHeigh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3.5" customHeigh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3.5" customHeigh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3.5" customHeight="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3.5" customHeigh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3.5" customHeigh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3.5" customHeigh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3.5" customHeigh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3.5" customHeigh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3.5" customHeight="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3.5" customHeigh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3.5" customHeigh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3.5" customHeigh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3.5" customHeigh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3.5" customHeigh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3.5" customHeigh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3.5" customHeight="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3.5" customHeigh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3.5" customHeigh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3.5" customHeigh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3.5" customHeigh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3.5" customHeigh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3.5" customHeigh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3.5" customHeigh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3.5" customHeigh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3.5" customHeigh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3.5" customHeigh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3.5" customHeigh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3.5" customHeigh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3.5" customHeight="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3.5" customHeigh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3.5" customHeight="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3.5" customHeigh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3.5" customHeigh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3.5" customHeigh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3.5" customHeigh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3.5" customHeigh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3.5" customHeigh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3.5" customHeight="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3.5" customHeigh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3.5" customHeigh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3.5" customHeigh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3.5" customHeigh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3.5" customHeigh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3.5" customHeigh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3.5" customHeigh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3.5" customHeigh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3.5" customHeigh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3.5" customHeigh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3.5" customHeigh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3.5" customHeigh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13.5" customHeight="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13.5" customHeigh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13.5" customHeight="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13.5" customHeight="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13.5" customHeigh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13.5" customHeigh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13.5" customHeigh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13.5" customHeigh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13.5" customHeigh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13.5" customHeigh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13.5" customHeight="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13.5" customHeigh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13.5" customHeight="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13.5" customHeight="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13.5" customHeight="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13.5" customHeigh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13.5" customHeigh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13.5" customHeigh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13.5" customHeigh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13.5" customHeigh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13.5" customHeigh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13.5" customHeigh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13.5" customHeigh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 ht="13.5" customHeigh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 ht="13.5" customHeigh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 ht="13.5" customHeigh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 ht="13.5" customHeigh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 ht="13.5" customHeigh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 ht="13.5" customHeight="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 ht="13.5" customHeigh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 ht="13.5" customHeigh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 ht="13.5" customHeigh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 ht="13.5" customHeigh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 ht="13.5" customHeigh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 ht="13.5" customHeigh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 ht="13.5" customHeigh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 ht="13.5" customHeigh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 ht="13.5" customHeigh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 ht="13.5" customHeigh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 ht="13.5" customHeigh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 ht="13.5" customHeigh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 ht="13.5" customHeight="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 ht="13.5" customHeight="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 ht="13.5" customHeight="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 ht="13.5" customHeight="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 ht="13.5" customHeigh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 ht="13.5" customHeigh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 ht="13.5" customHeigh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 ht="13.5" customHeigh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 ht="13.5" customHeight="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 ht="13.5" customHeight="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 ht="13.5" customHeight="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 ht="13.5" customHeight="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 ht="13.5" customHeigh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 ht="13.5" customHeigh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 ht="13.5" customHeigh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 ht="13.5" customHeigh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 ht="13.5" customHeigh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 ht="13.5" customHeigh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 ht="13.5" customHeigh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 ht="13.5" customHeight="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 ht="13.5" customHeight="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 ht="13.5" customHeigh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 ht="13.5" customHeigh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 ht="13.5" customHeight="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 ht="13.5" customHeigh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 ht="13.5" customHeigh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 ht="13.5" customHeigh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 ht="13.5" customHeigh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 ht="13.5" customHeight="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 ht="13.5" customHeigh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 ht="13.5" customHeigh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 ht="13.5" customHeigh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 ht="13.5" customHeight="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 ht="13.5" customHeight="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 ht="13.5" customHeigh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 ht="13.5" customHeight="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 ht="13.5" customHeight="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 ht="13.5" customHeight="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 ht="13.5" customHeight="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 ht="13.5" customHeight="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 ht="13.5" customHeight="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 ht="13.5" customHeight="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 ht="13.5" customHeight="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 ht="13.5" customHeight="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 ht="13.5" customHeight="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 ht="13.5" customHeight="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 ht="13.5" customHeight="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 ht="13.5" customHeight="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 ht="13.5" customHeight="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 ht="13.5" customHeigh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 ht="13.5" customHeigh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 ht="13.5" customHeigh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 ht="13.5" customHeigh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 ht="13.5" customHeigh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 ht="13.5" customHeigh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 ht="13.5" customHeigh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 ht="13.5" customHeigh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 ht="13.5" customHeigh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 ht="13.5" customHeigh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 ht="13.5" customHeigh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 ht="13.5" customHeigh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 ht="13.5" customHeigh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 ht="13.5" customHeight="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 ht="13.5" customHeight="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 ht="13.5" customHeight="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 ht="13.5" customHeight="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 ht="13.5" customHeight="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 ht="13.5" customHeight="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 ht="13.5" customHeight="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 ht="13.5" customHeight="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 ht="13.5" customHeight="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 ht="13.5" customHeight="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 ht="13.5" customHeight="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 ht="13.5" customHeight="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 ht="13.5" customHeight="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 ht="13.5" customHeigh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 ht="13.5" customHeigh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 ht="13.5" customHeigh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 ht="13.5" customHeigh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 ht="13.5" customHeigh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 ht="13.5" customHeigh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 ht="13.5" customHeigh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 ht="13.5" customHeigh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 ht="13.5" customHeigh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 ht="13.5" customHeigh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 ht="13.5" customHeigh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 ht="13.5" customHeigh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 ht="13.5" customHeigh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 ht="13.5" customHeight="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 ht="13.5" customHeigh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 ht="13.5" customHeight="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 ht="13.5" customHeight="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 ht="13.5" customHeigh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 ht="13.5" customHeight="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 ht="13.5" customHeight="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13.5" customHeigh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13.5" customHeigh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13.5" customHeigh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13.5" customHeigh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13.5" customHeigh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13.5" customHeight="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13.5" customHeigh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13.5" customHeight="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13.5" customHeight="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13.5" customHeigh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13.5" customHeight="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13.5" customHeight="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13.5" customHeight="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13.5" customHeight="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13.5" customHeight="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13.5" customHeight="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13.5" customHeight="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13.5" customHeight="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13.5" customHeight="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13.5" customHeight="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13.5" customHeight="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13.5" customHeight="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13.5" customHeight="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13.5" customHeight="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13.5" customHeight="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13.5" customHeight="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13.5" customHeigh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13.5" customHeight="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13.5" customHeight="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13.5" customHeight="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13.5" customHeight="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13.5" customHeight="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13.5" customHeigh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13.5" customHeigh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13.5" customHeigh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13.5" customHeigh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13.5" customHeigh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13.5" customHeigh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13.5" customHeigh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13.5" customHeigh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13.5" customHeigh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13.5" customHeigh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13.5" customHeight="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13.5" customHeight="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13.5" customHeight="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13.5" customHeight="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13.5" customHeight="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13.5" customHeigh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13.5" customHeight="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13.5" customHeight="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13.5" customHeight="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13.5" customHeight="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13.5" customHeight="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13.5" customHeight="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13.5" customHeight="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13.5" customHeight="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13.5" customHeight="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13.5" customHeigh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13.5" customHeigh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13.5" customHeigh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13.5" customHeigh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13.5" customHeight="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13.5" customHeigh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13.5" customHeigh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13.5" customHeight="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13.5" customHeigh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13.5" customHeigh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13.5" customHeight="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13.5" customHeigh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13.5" customHeight="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13.5" customHeight="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13.5" customHeight="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13.5" customHeight="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13.5" customHeight="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13.5" customHeight="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13.5" customHeight="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13.5" customHeigh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13.5" customHeight="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13.5" customHeight="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13.5" customHeight="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13.5" customHeight="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13.5" customHeigh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13.5" customHeight="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13.5" customHeight="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13.5" customHeight="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13.5" customHeight="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13.5" customHeight="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13.5" customHeight="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13.5" customHeight="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13.5" customHeigh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13.5" customHeigh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13.5" customHeight="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13.5" customHeigh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13.5" customHeight="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13.5" customHeight="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13.5" customHeight="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13.5" customHeigh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13.5" customHeigh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13.5" customHeigh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13.5" customHeight="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13.5" customHeigh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13.5" customHeigh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13.5" customHeight="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13.5" customHeigh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13.5" customHeight="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13.5" customHeight="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13.5" customHeigh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13.5" customHeigh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13.5" customHeigh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13.5" customHeight="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13.5" customHeigh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13.5" customHeigh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13.5" customHeight="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13.5" customHeigh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13.5" customHeigh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13.5" customHeight="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13.5" customHeigh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13.5" customHeight="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13.5" customHeight="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13.5" customHeight="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13.5" customHeight="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13.5" customHeight="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13.5" customHeigh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13.5" customHeight="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13.5" customHeight="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13.5" customHeight="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13.5" customHeigh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13.5" customHeigh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13.5" customHeigh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13.5" customHeigh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13.5" customHeigh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13.5" customHeight="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13.5" customHeigh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13.5" customHeight="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13.5" customHeight="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13.5" customHeight="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13.5" customHeight="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13.5" customHeight="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13.5" customHeigh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13.5" customHeigh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13.5" customHeigh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13.5" customHeigh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13.5" customHeigh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13.5" customHeigh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13.5" customHeigh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13.5" customHeight="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13.5" customHeigh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13.5" customHeigh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13.5" customHeigh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13.5" customHeigh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13.5" customHeigh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13.5" customHeigh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13.5" customHeigh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13.5" customHeigh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13.5" customHeight="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13.5" customHeigh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13.5" customHeigh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13.5" customHeight="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13.5" customHeigh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13.5" customHeigh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13.5" customHeigh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13.5" customHeigh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13.5" customHeight="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13.5" customHeigh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13.5" customHeigh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13.5" customHeigh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13.5" customHeigh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13.5" customHeigh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13.5" customHeight="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13.5" customHeigh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13.5" customHeigh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13.5" customHeight="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13.5" customHeigh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13.5" customHeigh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13.5" customHeigh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13.5" customHeigh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13.5" customHeigh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13.5" customHeigh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13.5" customHeigh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13.5" customHeigh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13.5" customHeigh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13.5" customHeigh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13.5" customHeight="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13.5" customHeigh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13.5" customHeight="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13.5" customHeigh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13.5" customHeigh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13.5" customHeigh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13.5" customHeigh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13.5" customHeigh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13.5" customHeight="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13.5" customHeigh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13.5" customHeigh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13.5" customHeight="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13.5" customHeigh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13.5" customHeigh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13.5" customHeigh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13.5" customHeight="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13.5" customHeigh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13.5" customHeigh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13.5" customHeight="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13.5" customHeigh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13.5" customHeigh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13.5" customHeigh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13.5" customHeigh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13.5" customHeigh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13.5" customHeigh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13.5" customHeigh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13.5" customHeigh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13.5" customHeight="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13.5" customHeigh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13.5" customHeight="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13.5" customHeight="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13.5" customHeight="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13.5" customHeight="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13.5" customHeight="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13.5" customHeight="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13.5" customHeight="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13.5" customHeight="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13.5" customHeight="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13.5" customHeight="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13.5" customHeight="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13.5" customHeight="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13.5" customHeight="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13.5" customHeigh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13.5" customHeigh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13.5" customHeigh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13.5" customHeigh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13.5" customHeigh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13.5" customHeigh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13.5" customHeigh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13.5" customHeigh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13.5" customHeigh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13.5" customHeigh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13.5" customHeigh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13.5" customHeigh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13.5" customHeigh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13.5" customHeigh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13.5" customHeigh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13.5" customHeight="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13.5" customHeight="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13.5" customHeight="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13.5" customHeight="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13.5" customHeigh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13.5" customHeight="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13.5" customHeight="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13.5" customHeight="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13.5" customHeight="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13.5" customHeight="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13.5" customHeight="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13.5" customHeight="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13.5" customHeigh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13.5" customHeight="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13.5" customHeight="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13.5" customHeight="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13.5" customHeight="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13.5" customHeight="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13.5" customHeight="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13.5" customHeight="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13.5" customHeight="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13.5" customHeight="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13.5" customHeigh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13.5" customHeigh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13.5" customHeigh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13.5" customHeight="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13.5" customHeight="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13.5" customHeigh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13.5" customHeight="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13.5" customHeight="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13.5" customHeight="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13.5" customHeight="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13.5" customHeight="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13.5" customHeight="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13.5" customHeigh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13.5" customHeight="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13.5" customHeight="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13.5" customHeight="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13.5" customHeight="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13.5" customHeight="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13.5" customHeight="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13.5" customHeight="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13.5" customHeight="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13.5" customHeigh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13.5" customHeight="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13.5" customHeight="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13.5" customHeight="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13.5" customHeight="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13.5" customHeight="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13.5" customHeight="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13.5" customHeigh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13.5" customHeigh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13.5" customHeight="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13.5" customHeigh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13.5" customHeigh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13.5" customHeigh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13.5" customHeigh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13.5" customHeight="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13.5" customHeigh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13.5" customHeigh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13.5" customHeigh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13.5" customHeight="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13.5" customHeigh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13.5" customHeigh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13.5" customHeigh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13.5" customHeigh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13.5" customHeigh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13.5" customHeight="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13.5" customHeigh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13.5" customHeigh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13.5" customHeigh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13.5" customHeight="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13.5" customHeigh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13.5" customHeigh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13.5" customHeight="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13.5" customHeight="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13.5" customHeight="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13.5" customHeigh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13.5" customHeigh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13.5" customHeigh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13.5" customHeigh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13.5" customHeigh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13.5" customHeigh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13.5" customHeigh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13.5" customHeigh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13.5" customHeigh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13.5" customHeigh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13.5" customHeigh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13.5" customHeigh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13.5" customHeigh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13.5" customHeigh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13.5" customHeigh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13.5" customHeigh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13.5" customHeight="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13.5" customHeight="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13.5" customHeight="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13.5" customHeigh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13.5" customHeight="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13.5" customHeigh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13.5" customHeigh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13.5" customHeigh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13.5" customHeigh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13.5" customHeigh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13.5" customHeigh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13.5" customHeigh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13.5" customHeigh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13.5" customHeigh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13.5" customHeigh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13.5" customHeigh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13.5" customHeight="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13.5" customHeigh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13.5" customHeigh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13.5" customHeigh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13.5" customHeigh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13.5" customHeigh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13.5" customHeigh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13.5" customHeigh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13.5" customHeigh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13.5" customHeigh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13.5" customHeigh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13.5" customHeigh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13.5" customHeight="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13.5" customHeigh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13.5" customHeigh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13.5" customHeight="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13.5" customHeigh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13.5" customHeigh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13.5" customHeigh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13.5" customHeigh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13.5" customHeigh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13.5" customHeigh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13.5" customHeight="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13.5" customHeigh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13.5" customHeigh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13.5" customHeigh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13.5" customHeight="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13.5" customHeigh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13.5" customHeigh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13.5" customHeigh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13.5" customHeight="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13.5" customHeigh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13.5" customHeigh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13.5" customHeight="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13.5" customHeigh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13.5" customHeigh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13.5" customHeigh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13.5" customHeigh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13.5" customHeigh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13.5" customHeigh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13.5" customHeigh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13.5" customHeigh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13.5" customHeigh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13.5" customHeigh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13.5" customHeight="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13.5" customHeigh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13.5" customHeight="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13.5" customHeight="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13.5" customHeight="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13.5" customHeigh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13.5" customHeight="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13.5" customHeigh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13.5" customHeigh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13.5" customHeigh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13.5" customHeigh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13.5" customHeight="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13.5" customHeigh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13.5" customHeigh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13.5" customHeigh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13.5" customHeigh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13.5" customHeigh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13.5" customHeigh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13.5" customHeigh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13.5" customHeight="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13.5" customHeigh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13.5" customHeigh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13.5" customHeight="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13.5" customHeigh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13.5" customHeigh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13.5" customHeigh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13.5" customHeight="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13.5" customHeigh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13.5" customHeigh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13.5" customHeigh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13.5" customHeight="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13.5" customHeigh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13.5" customHeigh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13.5" customHeight="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13.5" customHeigh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13.5" customHeigh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13.5" customHeigh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13.5" customHeigh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13.5" customHeigh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13.5" customHeight="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13.5" customHeigh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13.5" customHeight="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13.5" customHeight="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13.5" customHeight="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13.5" customHeigh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13.5" customHeigh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13.5" customHeigh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13.5" customHeigh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13.5" customHeigh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13.5" customHeigh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13.5" customHeigh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13.5" customHeight="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13.5" customHeight="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13.5" customHeight="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13.5" customHeigh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13.5" customHeigh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13.5" customHeigh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13.5" customHeigh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13.5" customHeight="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13.5" customHeigh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13.5" customHeigh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13.5" customHeight="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13.5" customHeight="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13.5" customHeigh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13.5" customHeigh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13.5" customHeigh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13.5" customHeigh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13.5" customHeigh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13.5" customHeigh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13.5" customHeigh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13.5" customHeigh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13.5" customHeigh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13.5" customHeigh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13.5" customHeigh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13.5" customHeigh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13.5" customHeigh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13.5" customHeigh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13.5" customHeigh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13.5" customHeigh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13.5" customHeigh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13.5" customHeigh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13.5" customHeigh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13.5" customHeigh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13.5" customHeigh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13.5" customHeigh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13.5" customHeigh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13.5" customHeigh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13.5" customHeigh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13.5" customHeigh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13.5" customHeigh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13.5" customHeigh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13.5" customHeigh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13.5" customHeight="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13.5" customHeigh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13.5" customHeigh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13.5" customHeigh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13.5" customHeigh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13.5" customHeigh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13.5" customHeigh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13.5" customHeight="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13.5" customHeight="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13.5" customHeigh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13.5" customHeigh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13.5" customHeigh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13.5" customHeigh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13.5" customHeigh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13.5" customHeight="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13.5" customHeigh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13.5" customHeigh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13.5" customHeigh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13.5" customHeigh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13.5" customHeigh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13.5" customHeigh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13.5" customHeigh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13.5" customHeigh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13.5" customHeigh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13.5" customHeigh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13.5" customHeight="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13.5" customHeigh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13.5" customHeigh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13.5" customHeigh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13.5" customHeigh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13.5" customHeigh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13.5" customHeigh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13.5" customHeigh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13.5" customHeigh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13.5" customHeigh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13.5" customHeigh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13.5" customHeigh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13.5" customHeigh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13.5" customHeigh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13.5" customHeigh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13.5" customHeigh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13.5" customHeigh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13.5" customHeigh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13.5" customHeigh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13.5" customHeigh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13.5" customHeigh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13.5" customHeight="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13.5" customHeigh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13.5" customHeigh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13.5" customHeigh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13.5" customHeight="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13.5" customHeigh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13.5" customHeigh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13.5" customHeigh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13.5" customHeigh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13.5" customHeigh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13.5" customHeigh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13.5" customHeigh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13.5" customHeigh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13.5" customHeigh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13.5" customHeigh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13.5" customHeigh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13.5" customHeigh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13.5" customHeigh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13.5" customHeigh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13.5" customHeigh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13.5" customHeigh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13.5" customHeigh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13.5" customHeigh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13.5" customHeigh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13.5" customHeigh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13.5" customHeigh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13.5" customHeigh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13.5" customHeigh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13.5" customHeigh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13.5" customHeigh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13.5" customHeigh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13.5" customHeigh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13.5" customHeigh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13.5" customHeigh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13.5" customHeight="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13.5" customHeigh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13.5" customHeigh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13.5" customHeigh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13.5" customHeigh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13.5" customHeigh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13.5" customHeigh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13.5" customHeigh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13.5" customHeight="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13.5" customHeigh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13.5" customHeigh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13.5" customHeigh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13.5" customHeigh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13.5" customHeigh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13.5" customHeigh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13.5" customHeigh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 ht="13.5" customHeigh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 ht="13.5" customHeigh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 ht="13.5" customHeigh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 ht="13.5" customHeight="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 ht="13.5" customHeight="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 ht="13.5" customHeigh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 ht="13.5" customHeigh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 ht="13.5" customHeigh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 ht="13.5" customHeigh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 ht="13.5" customHeigh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4">
    <mergeCell ref="A2:D2"/>
    <mergeCell ref="A21:D21"/>
    <mergeCell ref="A32:D32"/>
    <mergeCell ref="A43:D43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  átvett pénzeszközeinek, támogatásainak részletezése    &amp;R 3/a. melléklet</oddHead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40.625" customWidth="1"/>
    <col min="2" max="2" width="11.5" customWidth="1"/>
    <col min="3" max="3" width="12.875" customWidth="1"/>
    <col min="4" max="4" width="11.5" customWidth="1"/>
    <col min="5" max="26" width="8" customWidth="1"/>
  </cols>
  <sheetData>
    <row r="1" spans="1:26" ht="13.5" customHeight="1" x14ac:dyDescent="0.25">
      <c r="A1" s="197"/>
      <c r="B1" s="197"/>
      <c r="C1" s="770" t="s">
        <v>62</v>
      </c>
      <c r="D1" s="77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198" t="s">
        <v>266</v>
      </c>
      <c r="B2" s="172" t="s">
        <v>86</v>
      </c>
      <c r="C2" s="173" t="s">
        <v>65</v>
      </c>
      <c r="D2" s="174" t="s">
        <v>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156" t="s">
        <v>288</v>
      </c>
      <c r="B3" s="199">
        <v>275</v>
      </c>
      <c r="C3" s="66"/>
      <c r="D3" s="66">
        <f t="shared" ref="D3:D12" si="0">B3+C3</f>
        <v>275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">
      <c r="A4" s="156" t="s">
        <v>289</v>
      </c>
      <c r="B4" s="199">
        <f>19112+2445</f>
        <v>21557</v>
      </c>
      <c r="C4" s="66"/>
      <c r="D4" s="66">
        <f t="shared" si="0"/>
        <v>21557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 x14ac:dyDescent="0.2">
      <c r="A5" s="156" t="s">
        <v>290</v>
      </c>
      <c r="B5" s="199">
        <f>528+84+17636</f>
        <v>18248</v>
      </c>
      <c r="C5" s="66"/>
      <c r="D5" s="66">
        <f t="shared" si="0"/>
        <v>18248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">
      <c r="A6" s="156" t="s">
        <v>291</v>
      </c>
      <c r="B6" s="199">
        <f>142+23+4762+634+437+135</f>
        <v>6133</v>
      </c>
      <c r="C6" s="66"/>
      <c r="D6" s="66">
        <f t="shared" si="0"/>
        <v>6133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customHeight="1" x14ac:dyDescent="0.2">
      <c r="A7" s="156" t="s">
        <v>292</v>
      </c>
      <c r="B7" s="199">
        <v>500</v>
      </c>
      <c r="C7" s="66"/>
      <c r="D7" s="66">
        <f t="shared" si="0"/>
        <v>500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 customHeight="1" x14ac:dyDescent="0.2">
      <c r="A8" s="156" t="s">
        <v>293</v>
      </c>
      <c r="B8" s="199"/>
      <c r="C8" s="66">
        <v>3624</v>
      </c>
      <c r="D8" s="66">
        <f t="shared" si="0"/>
        <v>3624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156" t="s">
        <v>294</v>
      </c>
      <c r="B9" s="199"/>
      <c r="C9" s="66"/>
      <c r="D9" s="66">
        <f t="shared" si="0"/>
        <v>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156" t="s">
        <v>295</v>
      </c>
      <c r="B10" s="199">
        <f>1800+1177+960+494+480</f>
        <v>4911</v>
      </c>
      <c r="C10" s="66"/>
      <c r="D10" s="66">
        <f t="shared" si="0"/>
        <v>4911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156" t="s">
        <v>296</v>
      </c>
      <c r="B11" s="199">
        <f>75+134+142+23+4762+5160+660</f>
        <v>10956</v>
      </c>
      <c r="C11" s="66"/>
      <c r="D11" s="66">
        <f t="shared" si="0"/>
        <v>10956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202" t="s">
        <v>275</v>
      </c>
      <c r="B12" s="203">
        <f t="shared" ref="B12:C12" si="1">SUM(B3:B11)</f>
        <v>62580</v>
      </c>
      <c r="C12" s="54">
        <f t="shared" si="1"/>
        <v>3624</v>
      </c>
      <c r="D12" s="54">
        <f t="shared" si="0"/>
        <v>66204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156"/>
      <c r="B13" s="199"/>
      <c r="C13" s="66"/>
      <c r="D13" s="6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156" t="s">
        <v>297</v>
      </c>
      <c r="B14" s="199"/>
      <c r="C14" s="66">
        <f>+'6.mell Int.összesen'!H29</f>
        <v>40</v>
      </c>
      <c r="D14" s="66">
        <f t="shared" ref="D14:D15" si="2">B14+C14</f>
        <v>40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156" t="s">
        <v>298</v>
      </c>
      <c r="B15" s="199">
        <v>580</v>
      </c>
      <c r="C15" s="66">
        <f>+'6.mell Int.összesen'!H30</f>
        <v>156</v>
      </c>
      <c r="D15" s="66">
        <f t="shared" si="2"/>
        <v>736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202" t="s">
        <v>277</v>
      </c>
      <c r="B16" s="203">
        <f t="shared" ref="B16:D16" si="3">SUM(B14:B15)</f>
        <v>580</v>
      </c>
      <c r="C16" s="203">
        <f t="shared" si="3"/>
        <v>196</v>
      </c>
      <c r="D16" s="203">
        <f t="shared" si="3"/>
        <v>776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202"/>
      <c r="B17" s="199"/>
      <c r="C17" s="66"/>
      <c r="D17" s="6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156" t="s">
        <v>299</v>
      </c>
      <c r="B18" s="199">
        <v>4070</v>
      </c>
      <c r="C18" s="66">
        <f>+'6.mell Int.összesen'!N29+'6.mell Int.összesen'!N31</f>
        <v>0</v>
      </c>
      <c r="D18" s="66">
        <f t="shared" ref="D18:D21" si="4">B18+C18</f>
        <v>4070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156" t="s">
        <v>296</v>
      </c>
      <c r="B19" s="199"/>
      <c r="C19" s="66">
        <f>+'6.mell Int.összesen'!N32</f>
        <v>0</v>
      </c>
      <c r="D19" s="66">
        <f t="shared" si="4"/>
        <v>0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156" t="s">
        <v>300</v>
      </c>
      <c r="B20" s="199"/>
      <c r="C20" s="66">
        <f>+'6.mell Int.összesen'!N33</f>
        <v>0</v>
      </c>
      <c r="D20" s="66">
        <f t="shared" si="4"/>
        <v>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202" t="s">
        <v>301</v>
      </c>
      <c r="B21" s="203">
        <f t="shared" ref="B21:C21" si="5">SUM(B18:B20)</f>
        <v>4070</v>
      </c>
      <c r="C21" s="54">
        <f t="shared" si="5"/>
        <v>0</v>
      </c>
      <c r="D21" s="54">
        <f t="shared" si="4"/>
        <v>4070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202"/>
      <c r="B22" s="203"/>
      <c r="C22" s="66"/>
      <c r="D22" s="66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156" t="s">
        <v>302</v>
      </c>
      <c r="B23" s="199">
        <v>5468</v>
      </c>
      <c r="C23" s="66"/>
      <c r="D23" s="66">
        <f t="shared" ref="D23:D24" si="6">B23+C23</f>
        <v>5468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204" t="s">
        <v>303</v>
      </c>
      <c r="B24" s="203">
        <f t="shared" ref="B24:C24" si="7">SUM(B23)</f>
        <v>5468</v>
      </c>
      <c r="C24" s="54">
        <f t="shared" si="7"/>
        <v>0</v>
      </c>
      <c r="D24" s="54">
        <f t="shared" si="6"/>
        <v>5468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156"/>
      <c r="B25" s="199"/>
      <c r="C25" s="66"/>
      <c r="D25" s="6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156"/>
      <c r="B26" s="205"/>
      <c r="C26" s="66"/>
      <c r="D26" s="6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66" t="s">
        <v>304</v>
      </c>
      <c r="B27" s="167">
        <f t="shared" ref="B27:D27" si="8">B12+B16+B21+B24</f>
        <v>72698</v>
      </c>
      <c r="C27" s="167">
        <f t="shared" si="8"/>
        <v>3820</v>
      </c>
      <c r="D27" s="167">
        <f t="shared" si="8"/>
        <v>76518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206" t="s">
        <v>305</v>
      </c>
      <c r="B30" s="207">
        <v>10000</v>
      </c>
      <c r="C30" s="208"/>
      <c r="D30" s="208">
        <f>B30+C30</f>
        <v>10000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209" t="s">
        <v>306</v>
      </c>
      <c r="B31" s="210">
        <v>23000</v>
      </c>
      <c r="C31" s="153"/>
      <c r="D31" s="153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66" t="s">
        <v>307</v>
      </c>
      <c r="B32" s="167">
        <f>SUM(B30:B31)</f>
        <v>33000</v>
      </c>
      <c r="C32" s="211">
        <f>C30</f>
        <v>0</v>
      </c>
      <c r="D32" s="211">
        <f>SUM(D30:D31)</f>
        <v>10000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 t="s">
        <v>308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C1:D1"/>
  </mergeCells>
  <printOptions horizontalCentered="1"/>
  <pageMargins left="0.78740157480314965" right="0.78740157480314965" top="0.98425196850393704" bottom="0.98425196850393704" header="0" footer="0"/>
  <pageSetup orientation="portrait"/>
  <headerFooter>
    <oddHeader>&amp;CMartonvásár Város Önkormányzat  működési bevételeinek részletezése    &amp;R 3/b. melléklet</oddHead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34.375" customWidth="1"/>
    <col min="2" max="2" width="13.25" customWidth="1"/>
    <col min="3" max="3" width="14.625" customWidth="1"/>
    <col min="4" max="4" width="13.75" customWidth="1"/>
    <col min="5" max="26" width="8" customWidth="1"/>
  </cols>
  <sheetData>
    <row r="1" spans="1:26" ht="15.75" customHeight="1" x14ac:dyDescent="0.2">
      <c r="A1" s="5"/>
      <c r="B1" s="5"/>
      <c r="C1" s="5"/>
      <c r="D1" s="212" t="s">
        <v>62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213" t="s">
        <v>266</v>
      </c>
      <c r="B2" s="146" t="s">
        <v>86</v>
      </c>
      <c r="C2" s="147" t="s">
        <v>65</v>
      </c>
      <c r="D2" s="148" t="s">
        <v>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214" t="s">
        <v>309</v>
      </c>
      <c r="B3" s="66">
        <v>31000</v>
      </c>
      <c r="C3" s="66"/>
      <c r="D3" s="152">
        <f t="shared" ref="D3:D6" si="0">B3+C3</f>
        <v>31000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">
      <c r="A4" s="214" t="s">
        <v>310</v>
      </c>
      <c r="B4" s="66">
        <v>72000</v>
      </c>
      <c r="C4" s="66"/>
      <c r="D4" s="152">
        <f t="shared" si="0"/>
        <v>72000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 x14ac:dyDescent="0.2">
      <c r="A5" s="214" t="s">
        <v>311</v>
      </c>
      <c r="B5" s="66">
        <v>54800</v>
      </c>
      <c r="C5" s="66"/>
      <c r="D5" s="152">
        <f t="shared" si="0"/>
        <v>54800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">
      <c r="A6" s="214" t="s">
        <v>312</v>
      </c>
      <c r="B6" s="66">
        <v>149600</v>
      </c>
      <c r="C6" s="66"/>
      <c r="D6" s="152">
        <f t="shared" si="0"/>
        <v>149600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 x14ac:dyDescent="0.2">
      <c r="A7" s="215" t="s">
        <v>313</v>
      </c>
      <c r="B7" s="203">
        <f t="shared" ref="B7:D7" si="1">SUM(B3:B6)</f>
        <v>307400</v>
      </c>
      <c r="C7" s="203">
        <f t="shared" si="1"/>
        <v>0</v>
      </c>
      <c r="D7" s="158">
        <f t="shared" si="1"/>
        <v>307400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 x14ac:dyDescent="0.2">
      <c r="A8" s="214"/>
      <c r="B8" s="199"/>
      <c r="C8" s="66"/>
      <c r="D8" s="152">
        <f>+C8+B8</f>
        <v>0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214" t="s">
        <v>314</v>
      </c>
      <c r="B9" s="199">
        <v>19000</v>
      </c>
      <c r="C9" s="66"/>
      <c r="D9" s="152">
        <f>B9+C9</f>
        <v>19000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215" t="s">
        <v>315</v>
      </c>
      <c r="B10" s="203">
        <f t="shared" ref="B10:D10" si="2">+B9</f>
        <v>19000</v>
      </c>
      <c r="C10" s="203">
        <f t="shared" si="2"/>
        <v>0</v>
      </c>
      <c r="D10" s="158">
        <f t="shared" si="2"/>
        <v>19000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214"/>
      <c r="B11" s="199"/>
      <c r="C11" s="66"/>
      <c r="D11" s="152">
        <f>+C11+B11</f>
        <v>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214" t="s">
        <v>316</v>
      </c>
      <c r="B12" s="199">
        <v>3500</v>
      </c>
      <c r="C12" s="66"/>
      <c r="D12" s="152">
        <f t="shared" ref="D12:D13" si="3">B12+C12</f>
        <v>3500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3.5" customHeight="1" x14ac:dyDescent="0.2">
      <c r="A13" s="214" t="s">
        <v>317</v>
      </c>
      <c r="B13" s="199">
        <v>2000</v>
      </c>
      <c r="C13" s="66"/>
      <c r="D13" s="152">
        <f t="shared" si="3"/>
        <v>2000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3.5" customHeight="1" x14ac:dyDescent="0.2">
      <c r="A14" s="214" t="s">
        <v>318</v>
      </c>
      <c r="B14" s="199"/>
      <c r="C14" s="66"/>
      <c r="D14" s="152">
        <f t="shared" ref="D14:D16" si="4">+C14+B14</f>
        <v>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214" t="s">
        <v>319</v>
      </c>
      <c r="B15" s="199">
        <v>2000</v>
      </c>
      <c r="C15" s="203"/>
      <c r="D15" s="152">
        <f t="shared" si="4"/>
        <v>2000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214" t="s">
        <v>320</v>
      </c>
      <c r="B16" s="199"/>
      <c r="C16" s="66"/>
      <c r="D16" s="152">
        <f t="shared" si="4"/>
        <v>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215" t="s">
        <v>321</v>
      </c>
      <c r="B17" s="203">
        <f t="shared" ref="B17:D17" si="5">SUM(B12:B16)</f>
        <v>7500</v>
      </c>
      <c r="C17" s="203">
        <f t="shared" si="5"/>
        <v>0</v>
      </c>
      <c r="D17" s="158">
        <f t="shared" si="5"/>
        <v>7500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214"/>
      <c r="B18" s="205"/>
      <c r="C18" s="66"/>
      <c r="D18" s="152">
        <f t="shared" ref="D18:D20" si="6">+C18+B18</f>
        <v>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215" t="s">
        <v>322</v>
      </c>
      <c r="B19" s="203">
        <v>10391</v>
      </c>
      <c r="C19" s="66">
        <v>568</v>
      </c>
      <c r="D19" s="152">
        <f t="shared" si="6"/>
        <v>10959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214"/>
      <c r="B20" s="199"/>
      <c r="C20" s="66"/>
      <c r="D20" s="152">
        <f t="shared" si="6"/>
        <v>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216" t="s">
        <v>323</v>
      </c>
      <c r="B21" s="167">
        <f t="shared" ref="B21:D21" si="7">+B17+B10+B7+B19</f>
        <v>344291</v>
      </c>
      <c r="C21" s="167">
        <f t="shared" si="7"/>
        <v>568</v>
      </c>
      <c r="D21" s="168">
        <f t="shared" si="7"/>
        <v>344859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5"/>
      <c r="B22" s="5"/>
      <c r="C22" s="5"/>
      <c r="D22" s="5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5"/>
      <c r="B23" s="5"/>
      <c r="C23" s="5"/>
      <c r="D23" s="5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5"/>
      <c r="B24" s="5"/>
      <c r="C24" s="5"/>
      <c r="D24" s="5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rintOptions horizontalCentered="1"/>
  <pageMargins left="0.78740157480314965" right="0.78740157480314965" top="0.98425196850393704" bottom="0.98425196850393704" header="0" footer="0"/>
  <pageSetup orientation="portrait"/>
  <headerFooter>
    <oddHeader>&amp;CMartonvásár Város Önkormányzat  közhatalmi bevételeinek részletezése    &amp;R 3/c . melléklet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5" customWidth="1"/>
    <col min="2" max="4" width="11.125" customWidth="1"/>
    <col min="5" max="10" width="12.5" customWidth="1"/>
    <col min="11" max="26" width="8" customWidth="1"/>
  </cols>
  <sheetData>
    <row r="1" spans="1:26" ht="53.25" customHeight="1" x14ac:dyDescent="0.2">
      <c r="A1" s="772" t="s">
        <v>324</v>
      </c>
      <c r="B1" s="774" t="s">
        <v>325</v>
      </c>
      <c r="C1" s="768"/>
      <c r="D1" s="775"/>
      <c r="E1" s="774" t="s">
        <v>326</v>
      </c>
      <c r="F1" s="768"/>
      <c r="G1" s="768"/>
      <c r="H1" s="763" t="s">
        <v>327</v>
      </c>
      <c r="I1" s="763" t="s">
        <v>328</v>
      </c>
      <c r="J1" s="763" t="s">
        <v>329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.75" customHeight="1" x14ac:dyDescent="0.2">
      <c r="A2" s="773"/>
      <c r="B2" s="72" t="s">
        <v>327</v>
      </c>
      <c r="C2" s="72" t="s">
        <v>328</v>
      </c>
      <c r="D2" s="72" t="s">
        <v>329</v>
      </c>
      <c r="E2" s="72" t="s">
        <v>327</v>
      </c>
      <c r="F2" s="72" t="s">
        <v>328</v>
      </c>
      <c r="G2" s="72" t="s">
        <v>329</v>
      </c>
      <c r="H2" s="764"/>
      <c r="I2" s="764"/>
      <c r="J2" s="764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6.5" customHeight="1" x14ac:dyDescent="0.2">
      <c r="A3" s="218" t="s">
        <v>330</v>
      </c>
      <c r="B3" s="219">
        <v>101034800</v>
      </c>
      <c r="C3" s="219"/>
      <c r="D3" s="219">
        <f t="shared" ref="D3:D14" si="0">B3+C3</f>
        <v>101034800</v>
      </c>
      <c r="E3" s="220">
        <v>0</v>
      </c>
      <c r="F3" s="220"/>
      <c r="G3" s="220">
        <f t="shared" ref="G3:G30" si="1">+F3+E3</f>
        <v>0</v>
      </c>
      <c r="H3" s="221">
        <f t="shared" ref="H3:J3" si="2">+B3+E3</f>
        <v>101034800</v>
      </c>
      <c r="I3" s="221">
        <f t="shared" si="2"/>
        <v>0</v>
      </c>
      <c r="J3" s="221">
        <f t="shared" si="2"/>
        <v>101034800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">
      <c r="A4" s="222" t="s">
        <v>331</v>
      </c>
      <c r="B4" s="223">
        <v>26565862</v>
      </c>
      <c r="C4" s="223"/>
      <c r="D4" s="219">
        <f t="shared" si="0"/>
        <v>26565862</v>
      </c>
      <c r="E4" s="224">
        <v>0</v>
      </c>
      <c r="F4" s="224"/>
      <c r="G4" s="224">
        <f t="shared" si="1"/>
        <v>0</v>
      </c>
      <c r="H4" s="221">
        <f t="shared" ref="H4:J4" si="3">+B4+E4</f>
        <v>26565862</v>
      </c>
      <c r="I4" s="221">
        <f t="shared" si="3"/>
        <v>0</v>
      </c>
      <c r="J4" s="221">
        <f t="shared" si="3"/>
        <v>26565862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">
      <c r="A5" s="222" t="s">
        <v>332</v>
      </c>
      <c r="B5" s="223">
        <v>9074520</v>
      </c>
      <c r="C5" s="223"/>
      <c r="D5" s="219">
        <f t="shared" si="0"/>
        <v>9074520</v>
      </c>
      <c r="E5" s="224">
        <v>0</v>
      </c>
      <c r="F5" s="224"/>
      <c r="G5" s="224">
        <f t="shared" si="1"/>
        <v>0</v>
      </c>
      <c r="H5" s="221">
        <f t="shared" ref="H5:J5" si="4">+B5+E5</f>
        <v>9074520</v>
      </c>
      <c r="I5" s="221">
        <f t="shared" si="4"/>
        <v>0</v>
      </c>
      <c r="J5" s="221">
        <f t="shared" si="4"/>
        <v>9074520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2">
      <c r="A6" s="222" t="s">
        <v>333</v>
      </c>
      <c r="B6" s="223">
        <v>10912000</v>
      </c>
      <c r="C6" s="223"/>
      <c r="D6" s="219">
        <f t="shared" si="0"/>
        <v>10912000</v>
      </c>
      <c r="E6" s="224">
        <v>0</v>
      </c>
      <c r="F6" s="224"/>
      <c r="G6" s="224">
        <f t="shared" si="1"/>
        <v>0</v>
      </c>
      <c r="H6" s="221">
        <f t="shared" ref="H6:J6" si="5">+B6+E6</f>
        <v>10912000</v>
      </c>
      <c r="I6" s="221">
        <f t="shared" si="5"/>
        <v>0</v>
      </c>
      <c r="J6" s="221">
        <f t="shared" si="5"/>
        <v>10912000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222" t="s">
        <v>334</v>
      </c>
      <c r="B7" s="223">
        <v>1539942</v>
      </c>
      <c r="C7" s="223"/>
      <c r="D7" s="219">
        <f t="shared" si="0"/>
        <v>1539942</v>
      </c>
      <c r="E7" s="224">
        <v>0</v>
      </c>
      <c r="F7" s="224"/>
      <c r="G7" s="224">
        <f t="shared" si="1"/>
        <v>0</v>
      </c>
      <c r="H7" s="221">
        <f t="shared" ref="H7:J7" si="6">+B7+E7</f>
        <v>1539942</v>
      </c>
      <c r="I7" s="221">
        <f t="shared" si="6"/>
        <v>0</v>
      </c>
      <c r="J7" s="221">
        <f t="shared" si="6"/>
        <v>1539942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2">
      <c r="A8" s="222" t="s">
        <v>335</v>
      </c>
      <c r="B8" s="223">
        <v>5039400</v>
      </c>
      <c r="C8" s="223"/>
      <c r="D8" s="219">
        <f t="shared" si="0"/>
        <v>5039400</v>
      </c>
      <c r="E8" s="224">
        <v>0</v>
      </c>
      <c r="F8" s="224"/>
      <c r="G8" s="224">
        <f t="shared" si="1"/>
        <v>0</v>
      </c>
      <c r="H8" s="221">
        <f t="shared" ref="H8:J8" si="7">+B8+E8</f>
        <v>5039400</v>
      </c>
      <c r="I8" s="221">
        <f t="shared" si="7"/>
        <v>0</v>
      </c>
      <c r="J8" s="221">
        <f t="shared" si="7"/>
        <v>5039400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 x14ac:dyDescent="0.2">
      <c r="A9" s="225" t="s">
        <v>336</v>
      </c>
      <c r="B9" s="226">
        <v>-20585317</v>
      </c>
      <c r="C9" s="226"/>
      <c r="D9" s="219">
        <f t="shared" si="0"/>
        <v>-20585317</v>
      </c>
      <c r="E9" s="227">
        <v>0</v>
      </c>
      <c r="F9" s="227"/>
      <c r="G9" s="227">
        <f t="shared" si="1"/>
        <v>0</v>
      </c>
      <c r="H9" s="228">
        <f t="shared" ref="H9:J9" si="8">+B9+E9</f>
        <v>-20585317</v>
      </c>
      <c r="I9" s="228">
        <f t="shared" si="8"/>
        <v>0</v>
      </c>
      <c r="J9" s="228">
        <f t="shared" si="8"/>
        <v>-20585317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x14ac:dyDescent="0.2">
      <c r="A10" s="229" t="s">
        <v>337</v>
      </c>
      <c r="B10" s="230">
        <v>15506100</v>
      </c>
      <c r="C10" s="230"/>
      <c r="D10" s="231">
        <f t="shared" si="0"/>
        <v>15506100</v>
      </c>
      <c r="E10" s="232">
        <v>0</v>
      </c>
      <c r="F10" s="232"/>
      <c r="G10" s="232">
        <f t="shared" si="1"/>
        <v>0</v>
      </c>
      <c r="H10" s="233">
        <f t="shared" ref="H10:J10" si="9">+B10+E10</f>
        <v>15506100</v>
      </c>
      <c r="I10" s="233">
        <f t="shared" si="9"/>
        <v>0</v>
      </c>
      <c r="J10" s="233">
        <f t="shared" si="9"/>
        <v>15506100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x14ac:dyDescent="0.2">
      <c r="A11" s="234" t="s">
        <v>338</v>
      </c>
      <c r="B11" s="235">
        <v>0</v>
      </c>
      <c r="C11" s="235"/>
      <c r="D11" s="235">
        <f t="shared" si="0"/>
        <v>0</v>
      </c>
      <c r="E11" s="236">
        <v>0</v>
      </c>
      <c r="F11" s="236"/>
      <c r="G11" s="236">
        <f t="shared" si="1"/>
        <v>0</v>
      </c>
      <c r="H11" s="237">
        <f t="shared" ref="H11:J11" si="10">+B11+E11</f>
        <v>0</v>
      </c>
      <c r="I11" s="233">
        <f t="shared" si="10"/>
        <v>0</v>
      </c>
      <c r="J11" s="238">
        <f t="shared" si="10"/>
        <v>0</v>
      </c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6.5" customHeight="1" x14ac:dyDescent="0.2">
      <c r="A12" s="190" t="s">
        <v>339</v>
      </c>
      <c r="B12" s="239">
        <v>956250</v>
      </c>
      <c r="C12" s="239"/>
      <c r="D12" s="235">
        <f t="shared" si="0"/>
        <v>956250</v>
      </c>
      <c r="E12" s="240">
        <v>0</v>
      </c>
      <c r="F12" s="240"/>
      <c r="G12" s="240">
        <f t="shared" si="1"/>
        <v>0</v>
      </c>
      <c r="H12" s="237">
        <f t="shared" ref="H12:J12" si="11">+B12+E12</f>
        <v>956250</v>
      </c>
      <c r="I12" s="233">
        <f t="shared" si="11"/>
        <v>0</v>
      </c>
      <c r="J12" s="238">
        <f t="shared" si="11"/>
        <v>956250</v>
      </c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6.5" customHeight="1" x14ac:dyDescent="0.2">
      <c r="A13" s="190" t="s">
        <v>340</v>
      </c>
      <c r="B13" s="239"/>
      <c r="C13" s="239">
        <f>9752+15040+3760+11750+3760+11750</f>
        <v>55812</v>
      </c>
      <c r="D13" s="235">
        <f t="shared" si="0"/>
        <v>55812</v>
      </c>
      <c r="E13" s="240"/>
      <c r="F13" s="240">
        <f>59335+43240+43240</f>
        <v>145815</v>
      </c>
      <c r="G13" s="240">
        <f t="shared" si="1"/>
        <v>145815</v>
      </c>
      <c r="H13" s="237">
        <f t="shared" ref="H13:J13" si="12">+B13+E13</f>
        <v>0</v>
      </c>
      <c r="I13" s="233">
        <f t="shared" si="12"/>
        <v>201627</v>
      </c>
      <c r="J13" s="238">
        <f t="shared" si="12"/>
        <v>201627</v>
      </c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6.5" customHeight="1" x14ac:dyDescent="0.2">
      <c r="A14" s="241" t="s">
        <v>341</v>
      </c>
      <c r="B14" s="242">
        <v>1538000</v>
      </c>
      <c r="C14" s="242"/>
      <c r="D14" s="235">
        <f t="shared" si="0"/>
        <v>1538000</v>
      </c>
      <c r="E14" s="243"/>
      <c r="F14" s="243"/>
      <c r="G14" s="240">
        <f t="shared" si="1"/>
        <v>0</v>
      </c>
      <c r="H14" s="244">
        <f t="shared" ref="H14:J14" si="13">+B14+E14</f>
        <v>1538000</v>
      </c>
      <c r="I14" s="244">
        <f t="shared" si="13"/>
        <v>0</v>
      </c>
      <c r="J14" s="244">
        <f t="shared" si="13"/>
        <v>1538000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2.75" customHeight="1" x14ac:dyDescent="0.2">
      <c r="A15" s="245" t="s">
        <v>342</v>
      </c>
      <c r="B15" s="246">
        <f t="shared" ref="B15:C15" si="14">+B3+B4+B9+B10+B11+B12+B14+B13</f>
        <v>125015695</v>
      </c>
      <c r="C15" s="246">
        <f t="shared" si="14"/>
        <v>55812</v>
      </c>
      <c r="D15" s="247">
        <f>+C15+B15</f>
        <v>125071507</v>
      </c>
      <c r="E15" s="248">
        <f>+E3+E4+E9+E10+E11+E12</f>
        <v>0</v>
      </c>
      <c r="F15" s="248">
        <f>+F3+F4+F9+F10+F11+F12+F13</f>
        <v>145815</v>
      </c>
      <c r="G15" s="248">
        <f t="shared" si="1"/>
        <v>145815</v>
      </c>
      <c r="H15" s="246">
        <f t="shared" ref="H15:J15" si="15">+B15+E15</f>
        <v>125015695</v>
      </c>
      <c r="I15" s="246">
        <f t="shared" si="15"/>
        <v>201627</v>
      </c>
      <c r="J15" s="246">
        <f t="shared" si="15"/>
        <v>125217322</v>
      </c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16.5" customHeight="1" x14ac:dyDescent="0.2">
      <c r="A16" s="218" t="s">
        <v>343</v>
      </c>
      <c r="B16" s="219">
        <v>63823900</v>
      </c>
      <c r="C16" s="219"/>
      <c r="D16" s="219">
        <f t="shared" ref="D16:D17" si="16">B16+C16</f>
        <v>63823900</v>
      </c>
      <c r="E16" s="220"/>
      <c r="F16" s="220"/>
      <c r="G16" s="220">
        <f t="shared" si="1"/>
        <v>0</v>
      </c>
      <c r="H16" s="221">
        <f t="shared" ref="H16:J16" si="17">+B16+E16</f>
        <v>63823900</v>
      </c>
      <c r="I16" s="221">
        <f t="shared" si="17"/>
        <v>0</v>
      </c>
      <c r="J16" s="221">
        <f t="shared" si="17"/>
        <v>63823900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2">
      <c r="A17" s="249" t="s">
        <v>344</v>
      </c>
      <c r="B17" s="230">
        <v>30163350</v>
      </c>
      <c r="C17" s="230"/>
      <c r="D17" s="219">
        <f t="shared" si="16"/>
        <v>30163350</v>
      </c>
      <c r="E17" s="232"/>
      <c r="F17" s="232"/>
      <c r="G17" s="232">
        <f t="shared" si="1"/>
        <v>0</v>
      </c>
      <c r="H17" s="250">
        <f t="shared" ref="H17:J17" si="18">+B17+E17</f>
        <v>30163350</v>
      </c>
      <c r="I17" s="250">
        <f t="shared" si="18"/>
        <v>0</v>
      </c>
      <c r="J17" s="250">
        <f t="shared" si="18"/>
        <v>30163350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2">
      <c r="A18" s="251" t="s">
        <v>345</v>
      </c>
      <c r="B18" s="15">
        <f t="shared" ref="B18:C18" si="19">SUM(B16:B17)</f>
        <v>93987250</v>
      </c>
      <c r="C18" s="15">
        <f t="shared" si="19"/>
        <v>0</v>
      </c>
      <c r="D18" s="15">
        <f>+C18+B18</f>
        <v>93987250</v>
      </c>
      <c r="E18" s="15">
        <f>SUM(E16:E17)</f>
        <v>0</v>
      </c>
      <c r="F18" s="15"/>
      <c r="G18" s="15">
        <f t="shared" si="1"/>
        <v>0</v>
      </c>
      <c r="H18" s="233">
        <f t="shared" ref="H18:J18" si="20">+B18+E18</f>
        <v>93987250</v>
      </c>
      <c r="I18" s="233">
        <f t="shared" si="20"/>
        <v>0</v>
      </c>
      <c r="J18" s="233">
        <f t="shared" si="20"/>
        <v>93987250</v>
      </c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6.5" customHeight="1" x14ac:dyDescent="0.2">
      <c r="A19" s="251" t="s">
        <v>346</v>
      </c>
      <c r="B19" s="15"/>
      <c r="C19" s="15"/>
      <c r="D19" s="15"/>
      <c r="E19" s="252"/>
      <c r="F19" s="252"/>
      <c r="G19" s="252">
        <f t="shared" si="1"/>
        <v>0</v>
      </c>
      <c r="H19" s="233">
        <f t="shared" ref="H19:J19" si="21">+B19+E19</f>
        <v>0</v>
      </c>
      <c r="I19" s="233">
        <f t="shared" si="21"/>
        <v>0</v>
      </c>
      <c r="J19" s="233">
        <f t="shared" si="21"/>
        <v>0</v>
      </c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33.75" customHeight="1" x14ac:dyDescent="0.2">
      <c r="A20" s="253" t="s">
        <v>347</v>
      </c>
      <c r="B20" s="15">
        <v>3291300</v>
      </c>
      <c r="C20" s="15"/>
      <c r="D20" s="15">
        <f t="shared" ref="D20:D23" si="22">+C20+B20</f>
        <v>3291300</v>
      </c>
      <c r="E20" s="252"/>
      <c r="F20" s="252"/>
      <c r="G20" s="252">
        <f t="shared" si="1"/>
        <v>0</v>
      </c>
      <c r="H20" s="233">
        <f t="shared" ref="H20:J20" si="23">+B20+E20</f>
        <v>3291300</v>
      </c>
      <c r="I20" s="233">
        <f t="shared" si="23"/>
        <v>0</v>
      </c>
      <c r="J20" s="233">
        <f t="shared" si="23"/>
        <v>3291300</v>
      </c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6.5" customHeight="1" x14ac:dyDescent="0.2">
      <c r="A21" s="218" t="s">
        <v>348</v>
      </c>
      <c r="B21" s="219">
        <v>22400000</v>
      </c>
      <c r="C21" s="219"/>
      <c r="D21" s="235">
        <f t="shared" si="22"/>
        <v>22400000</v>
      </c>
      <c r="E21" s="220"/>
      <c r="F21" s="220"/>
      <c r="G21" s="220">
        <f t="shared" si="1"/>
        <v>0</v>
      </c>
      <c r="H21" s="221">
        <f t="shared" ref="H21:J21" si="24">+B21+E21</f>
        <v>22400000</v>
      </c>
      <c r="I21" s="221">
        <f t="shared" si="24"/>
        <v>0</v>
      </c>
      <c r="J21" s="221">
        <f t="shared" si="24"/>
        <v>22400000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">
      <c r="A22" s="249" t="s">
        <v>344</v>
      </c>
      <c r="B22" s="230">
        <v>11200000</v>
      </c>
      <c r="C22" s="230"/>
      <c r="D22" s="235">
        <f t="shared" si="22"/>
        <v>11200000</v>
      </c>
      <c r="E22" s="232"/>
      <c r="F22" s="232"/>
      <c r="G22" s="232">
        <f t="shared" si="1"/>
        <v>0</v>
      </c>
      <c r="H22" s="250">
        <f t="shared" ref="H22:J22" si="25">+B22+E22</f>
        <v>11200000</v>
      </c>
      <c r="I22" s="250">
        <f t="shared" si="25"/>
        <v>0</v>
      </c>
      <c r="J22" s="250">
        <f t="shared" si="25"/>
        <v>11200000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9.25" customHeight="1" x14ac:dyDescent="0.2">
      <c r="A23" s="254" t="s">
        <v>349</v>
      </c>
      <c r="B23" s="15">
        <f t="shared" ref="B23:C23" si="26">SUM(B21:B22)</f>
        <v>33600000</v>
      </c>
      <c r="C23" s="15">
        <f t="shared" si="26"/>
        <v>0</v>
      </c>
      <c r="D23" s="15">
        <f t="shared" si="22"/>
        <v>33600000</v>
      </c>
      <c r="E23" s="252">
        <f>SUM(E21:E22)</f>
        <v>0</v>
      </c>
      <c r="F23" s="252"/>
      <c r="G23" s="252">
        <f t="shared" si="1"/>
        <v>0</v>
      </c>
      <c r="H23" s="233">
        <f t="shared" ref="H23:J23" si="27">+B23+E23</f>
        <v>33600000</v>
      </c>
      <c r="I23" s="233">
        <f t="shared" si="27"/>
        <v>0</v>
      </c>
      <c r="J23" s="233">
        <f t="shared" si="27"/>
        <v>33600000</v>
      </c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6.5" customHeight="1" x14ac:dyDescent="0.2">
      <c r="A24" s="218" t="s">
        <v>348</v>
      </c>
      <c r="B24" s="219">
        <v>15584000</v>
      </c>
      <c r="C24" s="219"/>
      <c r="D24" s="219">
        <f t="shared" ref="D24:D25" si="28">B24+C24</f>
        <v>15584000</v>
      </c>
      <c r="E24" s="220"/>
      <c r="F24" s="220"/>
      <c r="G24" s="220">
        <f t="shared" si="1"/>
        <v>0</v>
      </c>
      <c r="H24" s="221">
        <f t="shared" ref="H24:J24" si="29">+B24+E24</f>
        <v>15584000</v>
      </c>
      <c r="I24" s="221">
        <f t="shared" si="29"/>
        <v>0</v>
      </c>
      <c r="J24" s="221">
        <f t="shared" si="29"/>
        <v>15584000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x14ac:dyDescent="0.2">
      <c r="A25" s="249" t="s">
        <v>344</v>
      </c>
      <c r="B25" s="230">
        <v>7529020</v>
      </c>
      <c r="C25" s="230"/>
      <c r="D25" s="219">
        <f t="shared" si="28"/>
        <v>7529020</v>
      </c>
      <c r="E25" s="232"/>
      <c r="F25" s="232"/>
      <c r="G25" s="232">
        <f t="shared" si="1"/>
        <v>0</v>
      </c>
      <c r="H25" s="250">
        <f t="shared" ref="H25:J25" si="30">+B25+E25</f>
        <v>7529020</v>
      </c>
      <c r="I25" s="250">
        <f t="shared" si="30"/>
        <v>0</v>
      </c>
      <c r="J25" s="250">
        <f t="shared" si="30"/>
        <v>7529020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 x14ac:dyDescent="0.2">
      <c r="A26" s="251" t="s">
        <v>350</v>
      </c>
      <c r="B26" s="15">
        <f t="shared" ref="B26:C26" si="31">+B24+B25</f>
        <v>23113020</v>
      </c>
      <c r="C26" s="15">
        <f t="shared" si="31"/>
        <v>0</v>
      </c>
      <c r="D26" s="15">
        <f>+C26+B26</f>
        <v>23113020</v>
      </c>
      <c r="E26" s="252">
        <f>+E24+E25</f>
        <v>0</v>
      </c>
      <c r="F26" s="252"/>
      <c r="G26" s="252">
        <f t="shared" si="1"/>
        <v>0</v>
      </c>
      <c r="H26" s="233">
        <f t="shared" ref="H26:J26" si="32">+B26+E26</f>
        <v>23113020</v>
      </c>
      <c r="I26" s="233">
        <f t="shared" si="32"/>
        <v>0</v>
      </c>
      <c r="J26" s="233">
        <f t="shared" si="32"/>
        <v>23113020</v>
      </c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6.5" customHeight="1" x14ac:dyDescent="0.2">
      <c r="A27" s="255" t="s">
        <v>351</v>
      </c>
      <c r="B27" s="256">
        <v>35508000</v>
      </c>
      <c r="C27" s="256"/>
      <c r="D27" s="256">
        <f t="shared" ref="D27:D28" si="33">B27+C27</f>
        <v>35508000</v>
      </c>
      <c r="E27" s="257"/>
      <c r="F27" s="257"/>
      <c r="G27" s="257">
        <f t="shared" si="1"/>
        <v>0</v>
      </c>
      <c r="H27" s="221">
        <f t="shared" ref="H27:J27" si="34">+B27+E27</f>
        <v>35508000</v>
      </c>
      <c r="I27" s="221">
        <f t="shared" si="34"/>
        <v>0</v>
      </c>
      <c r="J27" s="221">
        <f t="shared" si="34"/>
        <v>35508000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 x14ac:dyDescent="0.2">
      <c r="A28" s="258" t="s">
        <v>352</v>
      </c>
      <c r="B28" s="259">
        <v>47340726</v>
      </c>
      <c r="C28" s="259"/>
      <c r="D28" s="256">
        <f t="shared" si="33"/>
        <v>47340726</v>
      </c>
      <c r="E28" s="260"/>
      <c r="F28" s="260"/>
      <c r="G28" s="260">
        <f t="shared" si="1"/>
        <v>0</v>
      </c>
      <c r="H28" s="250">
        <f t="shared" ref="H28:J28" si="35">+B28+E28</f>
        <v>47340726</v>
      </c>
      <c r="I28" s="250">
        <f t="shared" si="35"/>
        <v>0</v>
      </c>
      <c r="J28" s="250">
        <f t="shared" si="35"/>
        <v>47340726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 x14ac:dyDescent="0.2">
      <c r="A29" s="261" t="s">
        <v>353</v>
      </c>
      <c r="B29" s="262">
        <f t="shared" ref="B29:C29" si="36">SUM(B27:B28)</f>
        <v>82848726</v>
      </c>
      <c r="C29" s="262">
        <f t="shared" si="36"/>
        <v>0</v>
      </c>
      <c r="D29" s="262">
        <f t="shared" ref="D29:D38" si="37">+C29+B29</f>
        <v>82848726</v>
      </c>
      <c r="E29" s="263">
        <f>SUM(E27:E28)</f>
        <v>0</v>
      </c>
      <c r="F29" s="263"/>
      <c r="G29" s="263">
        <f t="shared" si="1"/>
        <v>0</v>
      </c>
      <c r="H29" s="244">
        <f t="shared" ref="H29:J29" si="38">+B29+E29</f>
        <v>82848726</v>
      </c>
      <c r="I29" s="244">
        <f t="shared" si="38"/>
        <v>0</v>
      </c>
      <c r="J29" s="244">
        <f t="shared" si="38"/>
        <v>82848726</v>
      </c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6.5" customHeight="1" x14ac:dyDescent="0.2">
      <c r="A30" s="245" t="s">
        <v>354</v>
      </c>
      <c r="B30" s="246">
        <f>+B29+B26+B23+B20+B19+B18</f>
        <v>236840296</v>
      </c>
      <c r="C30" s="246"/>
      <c r="D30" s="246">
        <f t="shared" si="37"/>
        <v>236840296</v>
      </c>
      <c r="E30" s="248">
        <f>+E29+E26+E23+E20+E19+E18</f>
        <v>0</v>
      </c>
      <c r="F30" s="248"/>
      <c r="G30" s="248">
        <f t="shared" si="1"/>
        <v>0</v>
      </c>
      <c r="H30" s="264">
        <f t="shared" ref="H30:J30" si="39">+B30+E30</f>
        <v>236840296</v>
      </c>
      <c r="I30" s="264">
        <f t="shared" si="39"/>
        <v>0</v>
      </c>
      <c r="J30" s="264">
        <f t="shared" si="39"/>
        <v>236840296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 x14ac:dyDescent="0.2">
      <c r="A31" s="265" t="s">
        <v>355</v>
      </c>
      <c r="B31" s="219"/>
      <c r="C31" s="219"/>
      <c r="D31" s="219">
        <f t="shared" si="37"/>
        <v>0</v>
      </c>
      <c r="E31" s="220">
        <v>17000000</v>
      </c>
      <c r="F31" s="220"/>
      <c r="G31" s="220">
        <f t="shared" ref="G31:G39" si="40">E31+F31</f>
        <v>17000000</v>
      </c>
      <c r="H31" s="221">
        <f t="shared" ref="H31:J31" si="41">+B31+E31</f>
        <v>17000000</v>
      </c>
      <c r="I31" s="221">
        <f t="shared" si="41"/>
        <v>0</v>
      </c>
      <c r="J31" s="221">
        <f t="shared" si="41"/>
        <v>17000000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 x14ac:dyDescent="0.2">
      <c r="A32" s="265" t="s">
        <v>356</v>
      </c>
      <c r="B32" s="219"/>
      <c r="C32" s="219"/>
      <c r="D32" s="219">
        <f t="shared" si="37"/>
        <v>0</v>
      </c>
      <c r="E32" s="220">
        <v>14190000</v>
      </c>
      <c r="F32" s="220"/>
      <c r="G32" s="220">
        <f t="shared" si="40"/>
        <v>14190000</v>
      </c>
      <c r="H32" s="221">
        <f t="shared" ref="H32:J32" si="42">+B32+E32</f>
        <v>14190000</v>
      </c>
      <c r="I32" s="221">
        <f t="shared" si="42"/>
        <v>0</v>
      </c>
      <c r="J32" s="221">
        <f t="shared" si="42"/>
        <v>14190000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 x14ac:dyDescent="0.2">
      <c r="A33" s="265" t="s">
        <v>357</v>
      </c>
      <c r="B33" s="266"/>
      <c r="C33" s="266"/>
      <c r="D33" s="266">
        <f t="shared" si="37"/>
        <v>0</v>
      </c>
      <c r="E33" s="220">
        <v>862752</v>
      </c>
      <c r="F33" s="220"/>
      <c r="G33" s="220">
        <f t="shared" si="40"/>
        <v>862752</v>
      </c>
      <c r="H33" s="221">
        <f t="shared" ref="H33:J33" si="43">+B33+E33</f>
        <v>862752</v>
      </c>
      <c r="I33" s="221">
        <f t="shared" si="43"/>
        <v>0</v>
      </c>
      <c r="J33" s="221">
        <f t="shared" si="43"/>
        <v>862752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.5" customHeight="1" x14ac:dyDescent="0.2">
      <c r="A34" s="222" t="s">
        <v>358</v>
      </c>
      <c r="B34" s="223"/>
      <c r="C34" s="223"/>
      <c r="D34" s="223">
        <f t="shared" si="37"/>
        <v>0</v>
      </c>
      <c r="E34" s="224">
        <v>24478000</v>
      </c>
      <c r="F34" s="224"/>
      <c r="G34" s="220">
        <f t="shared" si="40"/>
        <v>24478000</v>
      </c>
      <c r="H34" s="221">
        <f t="shared" ref="H34:J34" si="44">+B34+E34</f>
        <v>24478000</v>
      </c>
      <c r="I34" s="221">
        <f t="shared" si="44"/>
        <v>0</v>
      </c>
      <c r="J34" s="221">
        <f t="shared" si="44"/>
        <v>24478000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customHeight="1" x14ac:dyDescent="0.2">
      <c r="A35" s="222" t="s">
        <v>359</v>
      </c>
      <c r="B35" s="223"/>
      <c r="C35" s="223"/>
      <c r="D35" s="223">
        <f t="shared" si="37"/>
        <v>0</v>
      </c>
      <c r="E35" s="224">
        <v>285000</v>
      </c>
      <c r="F35" s="224"/>
      <c r="G35" s="220">
        <f t="shared" si="40"/>
        <v>285000</v>
      </c>
      <c r="H35" s="221">
        <f t="shared" ref="H35:J35" si="45">+B35+E35</f>
        <v>285000</v>
      </c>
      <c r="I35" s="221">
        <f t="shared" si="45"/>
        <v>0</v>
      </c>
      <c r="J35" s="221">
        <f t="shared" si="45"/>
        <v>285000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5" customHeight="1" x14ac:dyDescent="0.2">
      <c r="A36" s="222" t="s">
        <v>360</v>
      </c>
      <c r="B36" s="223"/>
      <c r="C36" s="223"/>
      <c r="D36" s="223">
        <f t="shared" si="37"/>
        <v>0</v>
      </c>
      <c r="E36" s="224">
        <v>4250000</v>
      </c>
      <c r="F36" s="224"/>
      <c r="G36" s="220">
        <f t="shared" si="40"/>
        <v>4250000</v>
      </c>
      <c r="H36" s="221">
        <f t="shared" ref="H36:J36" si="46">+B36+E36</f>
        <v>4250000</v>
      </c>
      <c r="I36" s="221">
        <f t="shared" si="46"/>
        <v>0</v>
      </c>
      <c r="J36" s="221">
        <f t="shared" si="46"/>
        <v>4250000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.5" customHeight="1" x14ac:dyDescent="0.2">
      <c r="A37" s="222" t="s">
        <v>361</v>
      </c>
      <c r="B37" s="223"/>
      <c r="C37" s="223"/>
      <c r="D37" s="223">
        <f t="shared" si="37"/>
        <v>0</v>
      </c>
      <c r="E37" s="224">
        <v>12740000</v>
      </c>
      <c r="F37" s="224"/>
      <c r="G37" s="220">
        <f t="shared" si="40"/>
        <v>12740000</v>
      </c>
      <c r="H37" s="221">
        <f t="shared" ref="H37:J37" si="47">+B37+E37</f>
        <v>12740000</v>
      </c>
      <c r="I37" s="221">
        <f t="shared" si="47"/>
        <v>0</v>
      </c>
      <c r="J37" s="221">
        <f t="shared" si="47"/>
        <v>12740000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.5" customHeight="1" x14ac:dyDescent="0.2">
      <c r="A38" s="222" t="s">
        <v>362</v>
      </c>
      <c r="B38" s="223"/>
      <c r="C38" s="223"/>
      <c r="D38" s="223">
        <f t="shared" si="37"/>
        <v>0</v>
      </c>
      <c r="E38" s="224">
        <v>11250000</v>
      </c>
      <c r="F38" s="224"/>
      <c r="G38" s="224">
        <f t="shared" si="40"/>
        <v>11250000</v>
      </c>
      <c r="H38" s="267">
        <f t="shared" ref="H38:J38" si="48">+B38+E38</f>
        <v>11250000</v>
      </c>
      <c r="I38" s="267">
        <f t="shared" si="48"/>
        <v>0</v>
      </c>
      <c r="J38" s="267">
        <f t="shared" si="48"/>
        <v>11250000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268" t="s">
        <v>363</v>
      </c>
      <c r="B39" s="231"/>
      <c r="C39" s="231"/>
      <c r="D39" s="231"/>
      <c r="E39" s="269">
        <v>11443092</v>
      </c>
      <c r="F39" s="269"/>
      <c r="G39" s="220">
        <f t="shared" si="40"/>
        <v>11443092</v>
      </c>
      <c r="H39" s="250">
        <f t="shared" ref="H39:H48" si="49">+B39+E39</f>
        <v>11443092</v>
      </c>
      <c r="I39" s="250"/>
      <c r="J39" s="2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.5" customHeight="1" x14ac:dyDescent="0.2">
      <c r="A40" s="251" t="s">
        <v>364</v>
      </c>
      <c r="B40" s="15">
        <v>0</v>
      </c>
      <c r="C40" s="15"/>
      <c r="D40" s="15">
        <f>+C40+B40</f>
        <v>0</v>
      </c>
      <c r="E40" s="252">
        <f t="shared" ref="E40:F40" si="50">SUM(E31:E39)</f>
        <v>96498844</v>
      </c>
      <c r="F40" s="252">
        <f t="shared" si="50"/>
        <v>0</v>
      </c>
      <c r="G40" s="252">
        <f t="shared" ref="G40:G47" si="51">+F40+E40</f>
        <v>96498844</v>
      </c>
      <c r="H40" s="233">
        <f t="shared" si="49"/>
        <v>96498844</v>
      </c>
      <c r="I40" s="233">
        <f t="shared" ref="I40:J40" si="52">+C40+F40</f>
        <v>0</v>
      </c>
      <c r="J40" s="233">
        <f t="shared" si="52"/>
        <v>96498844</v>
      </c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6.5" customHeight="1" x14ac:dyDescent="0.2">
      <c r="A41" s="251" t="s">
        <v>365</v>
      </c>
      <c r="B41" s="15">
        <v>299079</v>
      </c>
      <c r="C41" s="15"/>
      <c r="D41" s="15">
        <f t="shared" ref="D41:D47" si="53">B41+C41</f>
        <v>299079</v>
      </c>
      <c r="E41" s="252"/>
      <c r="F41" s="252"/>
      <c r="G41" s="252">
        <f t="shared" si="51"/>
        <v>0</v>
      </c>
      <c r="H41" s="233">
        <f t="shared" si="49"/>
        <v>299079</v>
      </c>
      <c r="I41" s="233">
        <f t="shared" ref="I41:J41" si="54">+C41+F41</f>
        <v>0</v>
      </c>
      <c r="J41" s="233">
        <f t="shared" si="54"/>
        <v>299079</v>
      </c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29.25" customHeight="1" x14ac:dyDescent="0.2">
      <c r="A42" s="253" t="s">
        <v>366</v>
      </c>
      <c r="B42" s="15">
        <v>16570000</v>
      </c>
      <c r="C42" s="15"/>
      <c r="D42" s="15">
        <f t="shared" si="53"/>
        <v>16570000</v>
      </c>
      <c r="E42" s="252"/>
      <c r="F42" s="252"/>
      <c r="G42" s="252">
        <f t="shared" si="51"/>
        <v>0</v>
      </c>
      <c r="H42" s="233">
        <f t="shared" si="49"/>
        <v>16570000</v>
      </c>
      <c r="I42" s="233">
        <f t="shared" ref="I42:J42" si="55">+C42+F42</f>
        <v>0</v>
      </c>
      <c r="J42" s="233">
        <f t="shared" si="55"/>
        <v>16570000</v>
      </c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30.75" customHeight="1" x14ac:dyDescent="0.2">
      <c r="A43" s="253" t="s">
        <v>367</v>
      </c>
      <c r="B43" s="15">
        <v>7184493</v>
      </c>
      <c r="C43" s="15"/>
      <c r="D43" s="15">
        <f t="shared" si="53"/>
        <v>7184493</v>
      </c>
      <c r="E43" s="252"/>
      <c r="F43" s="252"/>
      <c r="G43" s="252">
        <f t="shared" si="51"/>
        <v>0</v>
      </c>
      <c r="H43" s="233">
        <f t="shared" si="49"/>
        <v>7184493</v>
      </c>
      <c r="I43" s="233">
        <f t="shared" ref="I43:J43" si="56">+C43+F43</f>
        <v>0</v>
      </c>
      <c r="J43" s="233">
        <f t="shared" si="56"/>
        <v>7184493</v>
      </c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6.5" customHeight="1" x14ac:dyDescent="0.2">
      <c r="A44" s="253" t="s">
        <v>368</v>
      </c>
      <c r="B44" s="15"/>
      <c r="C44" s="15"/>
      <c r="D44" s="15">
        <f t="shared" si="53"/>
        <v>0</v>
      </c>
      <c r="E44" s="252"/>
      <c r="F44" s="252"/>
      <c r="G44" s="252">
        <f t="shared" si="51"/>
        <v>0</v>
      </c>
      <c r="H44" s="233">
        <f t="shared" si="49"/>
        <v>0</v>
      </c>
      <c r="I44" s="233">
        <f t="shared" ref="I44:J44" si="57">+C44+F44</f>
        <v>0</v>
      </c>
      <c r="J44" s="233">
        <f t="shared" si="57"/>
        <v>0</v>
      </c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6.5" customHeight="1" x14ac:dyDescent="0.2">
      <c r="A45" s="251" t="s">
        <v>369</v>
      </c>
      <c r="B45" s="15"/>
      <c r="C45" s="15"/>
      <c r="D45" s="15">
        <f t="shared" si="53"/>
        <v>0</v>
      </c>
      <c r="E45" s="252"/>
      <c r="F45" s="252"/>
      <c r="G45" s="252">
        <f t="shared" si="51"/>
        <v>0</v>
      </c>
      <c r="H45" s="233">
        <f t="shared" si="49"/>
        <v>0</v>
      </c>
      <c r="I45" s="233">
        <f t="shared" ref="I45:J45" si="58">+C45+F45</f>
        <v>0</v>
      </c>
      <c r="J45" s="233">
        <f t="shared" si="58"/>
        <v>0</v>
      </c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6.5" customHeight="1" x14ac:dyDescent="0.2">
      <c r="A46" s="191" t="s">
        <v>370</v>
      </c>
      <c r="B46" s="270"/>
      <c r="C46" s="270">
        <f>136985+131669+149695</f>
        <v>418349</v>
      </c>
      <c r="D46" s="15">
        <f t="shared" si="53"/>
        <v>418349</v>
      </c>
      <c r="E46" s="271"/>
      <c r="F46" s="271"/>
      <c r="G46" s="252">
        <f t="shared" si="51"/>
        <v>0</v>
      </c>
      <c r="H46" s="233">
        <f t="shared" si="49"/>
        <v>0</v>
      </c>
      <c r="I46" s="233">
        <f t="shared" ref="I46:J46" si="59">+C46+F46</f>
        <v>418349</v>
      </c>
      <c r="J46" s="233">
        <f t="shared" si="59"/>
        <v>418349</v>
      </c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6.5" customHeight="1" x14ac:dyDescent="0.2">
      <c r="A47" s="191" t="s">
        <v>371</v>
      </c>
      <c r="B47" s="270"/>
      <c r="C47" s="270"/>
      <c r="D47" s="15">
        <f t="shared" si="53"/>
        <v>0</v>
      </c>
      <c r="E47" s="271"/>
      <c r="F47" s="271">
        <f>2027619+3098273+1758494</f>
        <v>6884386</v>
      </c>
      <c r="G47" s="252">
        <f t="shared" si="51"/>
        <v>6884386</v>
      </c>
      <c r="H47" s="233">
        <f t="shared" si="49"/>
        <v>0</v>
      </c>
      <c r="I47" s="244">
        <f t="shared" ref="I47:J47" si="60">+C47+F47</f>
        <v>6884386</v>
      </c>
      <c r="J47" s="244">
        <f t="shared" si="60"/>
        <v>6884386</v>
      </c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6.5" customHeight="1" x14ac:dyDescent="0.2">
      <c r="A48" s="272" t="s">
        <v>372</v>
      </c>
      <c r="B48" s="246">
        <f t="shared" ref="B48:D48" si="61">+B44+B43+B42+B30+B15+B41+B45+B46+B47</f>
        <v>385909563</v>
      </c>
      <c r="C48" s="246">
        <f t="shared" si="61"/>
        <v>474161</v>
      </c>
      <c r="D48" s="246">
        <f t="shared" si="61"/>
        <v>386383724</v>
      </c>
      <c r="E48" s="248">
        <f t="shared" ref="E48:G48" si="62">+E40+E30+E47+E15</f>
        <v>96498844</v>
      </c>
      <c r="F48" s="248">
        <f t="shared" si="62"/>
        <v>7030201</v>
      </c>
      <c r="G48" s="248">
        <f t="shared" si="62"/>
        <v>103529045</v>
      </c>
      <c r="H48" s="264">
        <f t="shared" si="49"/>
        <v>482408407</v>
      </c>
      <c r="I48" s="264">
        <f t="shared" ref="I48:J48" si="63">+C48+F48</f>
        <v>7504362</v>
      </c>
      <c r="J48" s="264">
        <f t="shared" si="63"/>
        <v>489912769</v>
      </c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2.75" hidden="1" customHeight="1" x14ac:dyDescent="0.2">
      <c r="A49" s="1"/>
      <c r="B49" s="273"/>
      <c r="C49" s="273"/>
      <c r="D49" s="273"/>
      <c r="E49" s="1"/>
      <c r="F49" s="1"/>
      <c r="G49" s="1"/>
      <c r="H49" s="217"/>
      <c r="I49" s="217"/>
      <c r="J49" s="2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 x14ac:dyDescent="0.2">
      <c r="A50" s="1"/>
      <c r="B50" s="273"/>
      <c r="C50" s="273"/>
      <c r="D50" s="273"/>
      <c r="E50" s="1"/>
      <c r="F50" s="1"/>
      <c r="G50" s="1"/>
      <c r="H50" s="217"/>
      <c r="I50" s="217"/>
      <c r="J50" s="2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 x14ac:dyDescent="0.2">
      <c r="A51" s="1"/>
      <c r="B51" s="273"/>
      <c r="C51" s="273"/>
      <c r="D51" s="273"/>
      <c r="E51" s="1"/>
      <c r="F51" s="1"/>
      <c r="G51" s="1"/>
      <c r="H51" s="217"/>
      <c r="I51" s="217"/>
      <c r="J51" s="2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hidden="1" customHeight="1" x14ac:dyDescent="0.2">
      <c r="A52" s="1"/>
      <c r="B52" s="273"/>
      <c r="C52" s="273"/>
      <c r="D52" s="273"/>
      <c r="E52" s="274"/>
      <c r="F52" s="274"/>
      <c r="G52" s="274"/>
      <c r="H52" s="217"/>
      <c r="I52" s="217"/>
      <c r="J52" s="2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 x14ac:dyDescent="0.2">
      <c r="A53" s="1"/>
      <c r="B53" s="273"/>
      <c r="C53" s="273"/>
      <c r="D53" s="273"/>
      <c r="E53" s="1"/>
      <c r="F53" s="1"/>
      <c r="G53" s="1"/>
      <c r="H53" s="217"/>
      <c r="I53" s="217"/>
      <c r="J53" s="2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 x14ac:dyDescent="0.2">
      <c r="A54" s="1"/>
      <c r="B54" s="273"/>
      <c r="C54" s="273"/>
      <c r="D54" s="273"/>
      <c r="E54" s="1"/>
      <c r="F54" s="1"/>
      <c r="G54" s="1"/>
      <c r="H54" s="217"/>
      <c r="I54" s="217"/>
      <c r="J54" s="21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 x14ac:dyDescent="0.2">
      <c r="A55" s="1"/>
      <c r="B55" s="273"/>
      <c r="C55" s="273"/>
      <c r="D55" s="273"/>
      <c r="E55" s="1"/>
      <c r="F55" s="1"/>
      <c r="G55" s="1"/>
      <c r="H55" s="217"/>
      <c r="I55" s="217"/>
      <c r="J55" s="21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 x14ac:dyDescent="0.2">
      <c r="A56" s="1"/>
      <c r="B56" s="273"/>
      <c r="C56" s="273"/>
      <c r="D56" s="273"/>
      <c r="E56" s="1"/>
      <c r="F56" s="1"/>
      <c r="G56" s="1"/>
      <c r="H56" s="217"/>
      <c r="I56" s="217"/>
      <c r="J56" s="2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 x14ac:dyDescent="0.2">
      <c r="A57" s="1"/>
      <c r="B57" s="273"/>
      <c r="C57" s="273"/>
      <c r="D57" s="273"/>
      <c r="E57" s="1"/>
      <c r="F57" s="1"/>
      <c r="G57" s="1"/>
      <c r="H57" s="217"/>
      <c r="I57" s="217"/>
      <c r="J57" s="2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 x14ac:dyDescent="0.2">
      <c r="A58" s="1"/>
      <c r="B58" s="273"/>
      <c r="C58" s="273"/>
      <c r="D58" s="273"/>
      <c r="E58" s="274"/>
      <c r="F58" s="274"/>
      <c r="G58" s="274"/>
      <c r="H58" s="217"/>
      <c r="I58" s="217"/>
      <c r="J58" s="2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 x14ac:dyDescent="0.2">
      <c r="A59" s="1"/>
      <c r="B59" s="273"/>
      <c r="C59" s="273"/>
      <c r="D59" s="273"/>
      <c r="E59" s="1"/>
      <c r="F59" s="1"/>
      <c r="G59" s="1"/>
      <c r="H59" s="217"/>
      <c r="I59" s="217"/>
      <c r="J59" s="2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 x14ac:dyDescent="0.2">
      <c r="A60" s="1"/>
      <c r="B60" s="273"/>
      <c r="C60" s="273"/>
      <c r="D60" s="273"/>
      <c r="E60" s="1"/>
      <c r="F60" s="1"/>
      <c r="G60" s="1"/>
      <c r="H60" s="217"/>
      <c r="I60" s="217"/>
      <c r="J60" s="2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 x14ac:dyDescent="0.2">
      <c r="A61" s="1"/>
      <c r="B61" s="273"/>
      <c r="C61" s="273"/>
      <c r="D61" s="273"/>
      <c r="E61" s="1"/>
      <c r="F61" s="1"/>
      <c r="G61" s="1"/>
      <c r="H61" s="217"/>
      <c r="I61" s="217"/>
      <c r="J61" s="2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 x14ac:dyDescent="0.2">
      <c r="A62" s="1"/>
      <c r="B62" s="273"/>
      <c r="C62" s="273"/>
      <c r="D62" s="273"/>
      <c r="E62" s="1"/>
      <c r="F62" s="1"/>
      <c r="G62" s="1"/>
      <c r="H62" s="217"/>
      <c r="I62" s="217"/>
      <c r="J62" s="2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 x14ac:dyDescent="0.2">
      <c r="A63" s="1"/>
      <c r="B63" s="273"/>
      <c r="C63" s="273"/>
      <c r="D63" s="273"/>
      <c r="E63" s="1"/>
      <c r="F63" s="1"/>
      <c r="G63" s="1"/>
      <c r="H63" s="217"/>
      <c r="I63" s="217"/>
      <c r="J63" s="2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 x14ac:dyDescent="0.2">
      <c r="A64" s="1"/>
      <c r="B64" s="273"/>
      <c r="C64" s="273"/>
      <c r="D64" s="273"/>
      <c r="E64" s="1"/>
      <c r="F64" s="1"/>
      <c r="G64" s="1"/>
      <c r="H64" s="217"/>
      <c r="I64" s="217"/>
      <c r="J64" s="2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">
      <c r="A65" s="1"/>
      <c r="B65" s="273"/>
      <c r="C65" s="273"/>
      <c r="D65" s="273"/>
      <c r="E65" s="1"/>
      <c r="F65" s="1"/>
      <c r="G65" s="1"/>
      <c r="H65" s="217"/>
      <c r="I65" s="217"/>
      <c r="J65" s="2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">
      <c r="A66" s="1" t="s">
        <v>373</v>
      </c>
      <c r="B66" s="273"/>
      <c r="C66" s="273"/>
      <c r="D66" s="273"/>
      <c r="E66" s="1"/>
      <c r="F66" s="1"/>
      <c r="G66" s="1"/>
      <c r="H66" s="217"/>
      <c r="I66" s="217"/>
      <c r="J66" s="2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">
      <c r="A67" s="1"/>
      <c r="B67" s="273" t="s">
        <v>374</v>
      </c>
      <c r="C67" s="273"/>
      <c r="D67" s="273" t="s">
        <v>374</v>
      </c>
      <c r="E67" s="4"/>
      <c r="F67" s="4"/>
      <c r="G67" s="4"/>
      <c r="H67" s="217" t="s">
        <v>375</v>
      </c>
      <c r="I67" s="217"/>
      <c r="J67" s="217" t="s">
        <v>375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">
      <c r="A68" s="1"/>
      <c r="B68" s="273">
        <v>26</v>
      </c>
      <c r="C68" s="273"/>
      <c r="D68" s="273">
        <v>26</v>
      </c>
      <c r="E68" s="1"/>
      <c r="F68" s="1"/>
      <c r="G68" s="1"/>
      <c r="H68" s="217" t="e">
        <f>+#REF!+E68</f>
        <v>#REF!</v>
      </c>
      <c r="I68" s="217"/>
      <c r="J68" s="217">
        <f>+E68+G68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">
      <c r="A69" s="1"/>
      <c r="B69" s="273"/>
      <c r="C69" s="273"/>
      <c r="D69" s="273"/>
      <c r="E69" s="1"/>
      <c r="F69" s="1"/>
      <c r="G69" s="1"/>
      <c r="H69" s="217"/>
      <c r="I69" s="217"/>
      <c r="J69" s="2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">
      <c r="A70" s="1"/>
      <c r="B70" s="273"/>
      <c r="C70" s="273"/>
      <c r="D70" s="273"/>
      <c r="E70" s="1"/>
      <c r="F70" s="1"/>
      <c r="G70" s="1"/>
      <c r="H70" s="217"/>
      <c r="I70" s="217"/>
      <c r="J70" s="2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">
      <c r="A71" s="1"/>
      <c r="B71" s="273"/>
      <c r="C71" s="273"/>
      <c r="D71" s="273"/>
      <c r="E71" s="1"/>
      <c r="F71" s="1"/>
      <c r="G71" s="1"/>
      <c r="H71" s="217"/>
      <c r="I71" s="217"/>
      <c r="J71" s="2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">
      <c r="A72" s="1"/>
      <c r="B72" s="273"/>
      <c r="C72" s="273"/>
      <c r="D72" s="273"/>
      <c r="E72" s="1"/>
      <c r="F72" s="1"/>
      <c r="G72" s="1"/>
      <c r="H72" s="217"/>
      <c r="I72" s="217"/>
      <c r="J72" s="2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273"/>
      <c r="C73" s="273"/>
      <c r="D73" s="273"/>
      <c r="E73" s="1"/>
      <c r="F73" s="1"/>
      <c r="G73" s="1"/>
      <c r="H73" s="217"/>
      <c r="I73" s="217"/>
      <c r="J73" s="2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7"/>
      <c r="B74" s="273"/>
      <c r="C74" s="273"/>
      <c r="D74" s="273"/>
      <c r="E74" s="1"/>
      <c r="F74" s="1"/>
      <c r="G74" s="1"/>
      <c r="H74" s="217"/>
      <c r="I74" s="217"/>
      <c r="J74" s="2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273"/>
      <c r="C75" s="273"/>
      <c r="D75" s="273"/>
      <c r="E75" s="1"/>
      <c r="F75" s="1"/>
      <c r="G75" s="1"/>
      <c r="H75" s="217"/>
      <c r="I75" s="217"/>
      <c r="J75" s="2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273"/>
      <c r="C76" s="273"/>
      <c r="D76" s="273"/>
      <c r="E76" s="1"/>
      <c r="F76" s="1"/>
      <c r="G76" s="1"/>
      <c r="H76" s="217"/>
      <c r="I76" s="217"/>
      <c r="J76" s="2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273"/>
      <c r="C77" s="273"/>
      <c r="D77" s="273"/>
      <c r="E77" s="1"/>
      <c r="F77" s="1"/>
      <c r="G77" s="1"/>
      <c r="H77" s="217"/>
      <c r="I77" s="217"/>
      <c r="J77" s="2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273"/>
      <c r="C78" s="273"/>
      <c r="D78" s="273"/>
      <c r="E78" s="1"/>
      <c r="F78" s="1"/>
      <c r="G78" s="1"/>
      <c r="H78" s="217"/>
      <c r="I78" s="217"/>
      <c r="J78" s="2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273"/>
      <c r="C79" s="273"/>
      <c r="D79" s="273"/>
      <c r="E79" s="1"/>
      <c r="F79" s="1"/>
      <c r="G79" s="1"/>
      <c r="H79" s="217"/>
      <c r="I79" s="217"/>
      <c r="J79" s="2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273"/>
      <c r="C80" s="273"/>
      <c r="D80" s="273"/>
      <c r="E80" s="1"/>
      <c r="F80" s="1"/>
      <c r="G80" s="1"/>
      <c r="H80" s="217"/>
      <c r="I80" s="217"/>
      <c r="J80" s="2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273"/>
      <c r="C81" s="273"/>
      <c r="D81" s="273"/>
      <c r="E81" s="1"/>
      <c r="F81" s="1"/>
      <c r="G81" s="1"/>
      <c r="H81" s="217"/>
      <c r="I81" s="217"/>
      <c r="J81" s="2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273"/>
      <c r="C82" s="273"/>
      <c r="D82" s="273"/>
      <c r="E82" s="1"/>
      <c r="F82" s="1"/>
      <c r="G82" s="1"/>
      <c r="H82" s="217"/>
      <c r="I82" s="217"/>
      <c r="J82" s="2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273"/>
      <c r="C83" s="273"/>
      <c r="D83" s="273"/>
      <c r="E83" s="1"/>
      <c r="F83" s="1"/>
      <c r="G83" s="1"/>
      <c r="H83" s="217"/>
      <c r="I83" s="217"/>
      <c r="J83" s="2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273"/>
      <c r="C84" s="273"/>
      <c r="D84" s="273"/>
      <c r="E84" s="1"/>
      <c r="F84" s="1"/>
      <c r="G84" s="1"/>
      <c r="H84" s="217"/>
      <c r="I84" s="217"/>
      <c r="J84" s="2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273"/>
      <c r="C85" s="273"/>
      <c r="D85" s="273"/>
      <c r="E85" s="1"/>
      <c r="F85" s="1"/>
      <c r="G85" s="1"/>
      <c r="H85" s="217"/>
      <c r="I85" s="217"/>
      <c r="J85" s="2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273"/>
      <c r="C86" s="273"/>
      <c r="D86" s="273"/>
      <c r="E86" s="1"/>
      <c r="F86" s="1"/>
      <c r="G86" s="1"/>
      <c r="H86" s="217"/>
      <c r="I86" s="217"/>
      <c r="J86" s="2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273"/>
      <c r="C87" s="273"/>
      <c r="D87" s="273"/>
      <c r="E87" s="1"/>
      <c r="F87" s="1"/>
      <c r="G87" s="1"/>
      <c r="H87" s="217"/>
      <c r="I87" s="217"/>
      <c r="J87" s="2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273"/>
      <c r="C88" s="273"/>
      <c r="D88" s="273"/>
      <c r="E88" s="1"/>
      <c r="F88" s="1"/>
      <c r="G88" s="1"/>
      <c r="H88" s="217"/>
      <c r="I88" s="217"/>
      <c r="J88" s="2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273"/>
      <c r="C89" s="273"/>
      <c r="D89" s="273"/>
      <c r="E89" s="1"/>
      <c r="F89" s="1"/>
      <c r="G89" s="1"/>
      <c r="H89" s="217"/>
      <c r="I89" s="217"/>
      <c r="J89" s="2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273"/>
      <c r="C90" s="273"/>
      <c r="D90" s="273"/>
      <c r="E90" s="1"/>
      <c r="F90" s="1"/>
      <c r="G90" s="1"/>
      <c r="H90" s="217"/>
      <c r="I90" s="217"/>
      <c r="J90" s="2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273"/>
      <c r="C91" s="273"/>
      <c r="D91" s="273"/>
      <c r="E91" s="1"/>
      <c r="F91" s="1"/>
      <c r="G91" s="1"/>
      <c r="H91" s="217"/>
      <c r="I91" s="217"/>
      <c r="J91" s="2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273"/>
      <c r="C92" s="273"/>
      <c r="D92" s="273"/>
      <c r="E92" s="1"/>
      <c r="F92" s="1"/>
      <c r="G92" s="1"/>
      <c r="H92" s="217"/>
      <c r="I92" s="217"/>
      <c r="J92" s="2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273"/>
      <c r="C93" s="273"/>
      <c r="D93" s="273"/>
      <c r="E93" s="1"/>
      <c r="F93" s="1"/>
      <c r="G93" s="1"/>
      <c r="H93" s="217"/>
      <c r="I93" s="217"/>
      <c r="J93" s="2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273"/>
      <c r="C94" s="273"/>
      <c r="D94" s="273"/>
      <c r="E94" s="1"/>
      <c r="F94" s="1"/>
      <c r="G94" s="1"/>
      <c r="H94" s="217"/>
      <c r="I94" s="217"/>
      <c r="J94" s="2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273"/>
      <c r="C95" s="273"/>
      <c r="D95" s="273"/>
      <c r="E95" s="1"/>
      <c r="F95" s="1"/>
      <c r="G95" s="1"/>
      <c r="H95" s="217"/>
      <c r="I95" s="217"/>
      <c r="J95" s="2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273"/>
      <c r="C96" s="273"/>
      <c r="D96" s="273"/>
      <c r="E96" s="1"/>
      <c r="F96" s="1"/>
      <c r="G96" s="1"/>
      <c r="H96" s="217"/>
      <c r="I96" s="217"/>
      <c r="J96" s="2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273"/>
      <c r="C97" s="273"/>
      <c r="D97" s="273"/>
      <c r="E97" s="1"/>
      <c r="F97" s="1"/>
      <c r="G97" s="1"/>
      <c r="H97" s="217"/>
      <c r="I97" s="217"/>
      <c r="J97" s="2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273"/>
      <c r="C98" s="273"/>
      <c r="D98" s="273"/>
      <c r="E98" s="1"/>
      <c r="F98" s="1"/>
      <c r="G98" s="1"/>
      <c r="H98" s="217"/>
      <c r="I98" s="217"/>
      <c r="J98" s="2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273"/>
      <c r="C99" s="273"/>
      <c r="D99" s="273"/>
      <c r="E99" s="1"/>
      <c r="F99" s="1"/>
      <c r="G99" s="1"/>
      <c r="H99" s="217"/>
      <c r="I99" s="217"/>
      <c r="J99" s="2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273"/>
      <c r="C100" s="273"/>
      <c r="D100" s="273"/>
      <c r="E100" s="1"/>
      <c r="F100" s="1"/>
      <c r="G100" s="1"/>
      <c r="H100" s="217"/>
      <c r="I100" s="217"/>
      <c r="J100" s="2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273"/>
      <c r="C101" s="273"/>
      <c r="D101" s="273"/>
      <c r="E101" s="1"/>
      <c r="F101" s="1"/>
      <c r="G101" s="1"/>
      <c r="H101" s="217"/>
      <c r="I101" s="217"/>
      <c r="J101" s="2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273"/>
      <c r="C102" s="273"/>
      <c r="D102" s="273"/>
      <c r="E102" s="1"/>
      <c r="F102" s="1"/>
      <c r="G102" s="1"/>
      <c r="H102" s="217"/>
      <c r="I102" s="217"/>
      <c r="J102" s="2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273"/>
      <c r="C103" s="273"/>
      <c r="D103" s="273"/>
      <c r="E103" s="1"/>
      <c r="F103" s="1"/>
      <c r="G103" s="1"/>
      <c r="H103" s="217"/>
      <c r="I103" s="217"/>
      <c r="J103" s="2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273"/>
      <c r="C104" s="273"/>
      <c r="D104" s="273"/>
      <c r="E104" s="1"/>
      <c r="F104" s="1"/>
      <c r="G104" s="1"/>
      <c r="H104" s="217"/>
      <c r="I104" s="217"/>
      <c r="J104" s="2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273"/>
      <c r="C105" s="273"/>
      <c r="D105" s="273"/>
      <c r="E105" s="1"/>
      <c r="F105" s="1"/>
      <c r="G105" s="1"/>
      <c r="H105" s="217"/>
      <c r="I105" s="217"/>
      <c r="J105" s="2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273"/>
      <c r="C106" s="273"/>
      <c r="D106" s="273"/>
      <c r="E106" s="1"/>
      <c r="F106" s="1"/>
      <c r="G106" s="1"/>
      <c r="H106" s="217"/>
      <c r="I106" s="217"/>
      <c r="J106" s="2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273"/>
      <c r="C107" s="273"/>
      <c r="D107" s="273"/>
      <c r="E107" s="1"/>
      <c r="F107" s="1"/>
      <c r="G107" s="1"/>
      <c r="H107" s="217"/>
      <c r="I107" s="217"/>
      <c r="J107" s="2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273"/>
      <c r="C108" s="273"/>
      <c r="D108" s="273"/>
      <c r="E108" s="1"/>
      <c r="F108" s="1"/>
      <c r="G108" s="1"/>
      <c r="H108" s="217"/>
      <c r="I108" s="217"/>
      <c r="J108" s="2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273"/>
      <c r="C109" s="273"/>
      <c r="D109" s="273"/>
      <c r="E109" s="1"/>
      <c r="F109" s="1"/>
      <c r="G109" s="1"/>
      <c r="H109" s="217"/>
      <c r="I109" s="217"/>
      <c r="J109" s="2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273"/>
      <c r="C110" s="273"/>
      <c r="D110" s="273"/>
      <c r="E110" s="1"/>
      <c r="F110" s="1"/>
      <c r="G110" s="1"/>
      <c r="H110" s="217"/>
      <c r="I110" s="217"/>
      <c r="J110" s="2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273"/>
      <c r="C111" s="273"/>
      <c r="D111" s="273"/>
      <c r="E111" s="1"/>
      <c r="F111" s="1"/>
      <c r="G111" s="1"/>
      <c r="H111" s="217"/>
      <c r="I111" s="217"/>
      <c r="J111" s="2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273"/>
      <c r="C112" s="273"/>
      <c r="D112" s="273"/>
      <c r="E112" s="1"/>
      <c r="F112" s="1"/>
      <c r="G112" s="1"/>
      <c r="H112" s="217"/>
      <c r="I112" s="217"/>
      <c r="J112" s="2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273"/>
      <c r="C113" s="273"/>
      <c r="D113" s="273"/>
      <c r="E113" s="1"/>
      <c r="F113" s="1"/>
      <c r="G113" s="1"/>
      <c r="H113" s="217"/>
      <c r="I113" s="217"/>
      <c r="J113" s="2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273"/>
      <c r="C114" s="273"/>
      <c r="D114" s="273"/>
      <c r="E114" s="1"/>
      <c r="F114" s="1"/>
      <c r="G114" s="1"/>
      <c r="H114" s="217"/>
      <c r="I114" s="217"/>
      <c r="J114" s="2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273"/>
      <c r="C115" s="273"/>
      <c r="D115" s="273"/>
      <c r="E115" s="1"/>
      <c r="F115" s="1"/>
      <c r="G115" s="1"/>
      <c r="H115" s="217"/>
      <c r="I115" s="217"/>
      <c r="J115" s="2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273"/>
      <c r="C116" s="273"/>
      <c r="D116" s="273"/>
      <c r="E116" s="1"/>
      <c r="F116" s="1"/>
      <c r="G116" s="1"/>
      <c r="H116" s="217"/>
      <c r="I116" s="217"/>
      <c r="J116" s="2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273"/>
      <c r="C117" s="273"/>
      <c r="D117" s="273"/>
      <c r="E117" s="1"/>
      <c r="F117" s="1"/>
      <c r="G117" s="1"/>
      <c r="H117" s="217"/>
      <c r="I117" s="217"/>
      <c r="J117" s="2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273"/>
      <c r="C118" s="273"/>
      <c r="D118" s="273"/>
      <c r="E118" s="1"/>
      <c r="F118" s="1"/>
      <c r="G118" s="1"/>
      <c r="H118" s="217"/>
      <c r="I118" s="217"/>
      <c r="J118" s="2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273"/>
      <c r="C119" s="273"/>
      <c r="D119" s="273"/>
      <c r="E119" s="1"/>
      <c r="F119" s="1"/>
      <c r="G119" s="1"/>
      <c r="H119" s="217"/>
      <c r="I119" s="217"/>
      <c r="J119" s="2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273"/>
      <c r="C120" s="273"/>
      <c r="D120" s="273"/>
      <c r="E120" s="1"/>
      <c r="F120" s="1"/>
      <c r="G120" s="1"/>
      <c r="H120" s="217"/>
      <c r="I120" s="217"/>
      <c r="J120" s="2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273"/>
      <c r="C121" s="273"/>
      <c r="D121" s="273"/>
      <c r="E121" s="1"/>
      <c r="F121" s="1"/>
      <c r="G121" s="1"/>
      <c r="H121" s="217"/>
      <c r="I121" s="217"/>
      <c r="J121" s="2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273"/>
      <c r="C122" s="273"/>
      <c r="D122" s="273"/>
      <c r="E122" s="1"/>
      <c r="F122" s="1"/>
      <c r="G122" s="1"/>
      <c r="H122" s="217"/>
      <c r="I122" s="217"/>
      <c r="J122" s="2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273"/>
      <c r="C123" s="273"/>
      <c r="D123" s="273"/>
      <c r="E123" s="1"/>
      <c r="F123" s="1"/>
      <c r="G123" s="1"/>
      <c r="H123" s="217"/>
      <c r="I123" s="217"/>
      <c r="J123" s="2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273"/>
      <c r="C124" s="273"/>
      <c r="D124" s="273"/>
      <c r="E124" s="1"/>
      <c r="F124" s="1"/>
      <c r="G124" s="1"/>
      <c r="H124" s="217"/>
      <c r="I124" s="217"/>
      <c r="J124" s="2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273"/>
      <c r="C125" s="273"/>
      <c r="D125" s="273"/>
      <c r="E125" s="1"/>
      <c r="F125" s="1"/>
      <c r="G125" s="1"/>
      <c r="H125" s="217"/>
      <c r="I125" s="217"/>
      <c r="J125" s="2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273"/>
      <c r="C126" s="273"/>
      <c r="D126" s="273"/>
      <c r="E126" s="1"/>
      <c r="F126" s="1"/>
      <c r="G126" s="1"/>
      <c r="H126" s="217"/>
      <c r="I126" s="217"/>
      <c r="J126" s="2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273"/>
      <c r="C127" s="273"/>
      <c r="D127" s="273"/>
      <c r="E127" s="1"/>
      <c r="F127" s="1"/>
      <c r="G127" s="1"/>
      <c r="H127" s="217"/>
      <c r="I127" s="217"/>
      <c r="J127" s="2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273"/>
      <c r="C128" s="273"/>
      <c r="D128" s="273"/>
      <c r="E128" s="1"/>
      <c r="F128" s="1"/>
      <c r="G128" s="1"/>
      <c r="H128" s="217"/>
      <c r="I128" s="217"/>
      <c r="J128" s="2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273"/>
      <c r="C129" s="273"/>
      <c r="D129" s="273"/>
      <c r="E129" s="1"/>
      <c r="F129" s="1"/>
      <c r="G129" s="1"/>
      <c r="H129" s="217"/>
      <c r="I129" s="217"/>
      <c r="J129" s="21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273"/>
      <c r="C130" s="273"/>
      <c r="D130" s="273"/>
      <c r="E130" s="1"/>
      <c r="F130" s="1"/>
      <c r="G130" s="1"/>
      <c r="H130" s="217"/>
      <c r="I130" s="217"/>
      <c r="J130" s="21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273"/>
      <c r="C131" s="273"/>
      <c r="D131" s="273"/>
      <c r="E131" s="1"/>
      <c r="F131" s="1"/>
      <c r="G131" s="1"/>
      <c r="H131" s="217"/>
      <c r="I131" s="217"/>
      <c r="J131" s="21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273"/>
      <c r="C132" s="273"/>
      <c r="D132" s="273"/>
      <c r="E132" s="1"/>
      <c r="F132" s="1"/>
      <c r="G132" s="1"/>
      <c r="H132" s="217"/>
      <c r="I132" s="217"/>
      <c r="J132" s="21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273"/>
      <c r="C133" s="273"/>
      <c r="D133" s="273"/>
      <c r="E133" s="1"/>
      <c r="F133" s="1"/>
      <c r="G133" s="1"/>
      <c r="H133" s="217"/>
      <c r="I133" s="217"/>
      <c r="J133" s="21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273"/>
      <c r="C134" s="273"/>
      <c r="D134" s="273"/>
      <c r="E134" s="1"/>
      <c r="F134" s="1"/>
      <c r="G134" s="1"/>
      <c r="H134" s="217"/>
      <c r="I134" s="217"/>
      <c r="J134" s="21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273"/>
      <c r="C135" s="273"/>
      <c r="D135" s="273"/>
      <c r="E135" s="1"/>
      <c r="F135" s="1"/>
      <c r="G135" s="1"/>
      <c r="H135" s="217"/>
      <c r="I135" s="217"/>
      <c r="J135" s="21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273"/>
      <c r="C136" s="273"/>
      <c r="D136" s="273"/>
      <c r="E136" s="1"/>
      <c r="F136" s="1"/>
      <c r="G136" s="1"/>
      <c r="H136" s="217"/>
      <c r="I136" s="217"/>
      <c r="J136" s="21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273"/>
      <c r="C137" s="273"/>
      <c r="D137" s="273"/>
      <c r="E137" s="1"/>
      <c r="F137" s="1"/>
      <c r="G137" s="1"/>
      <c r="H137" s="217"/>
      <c r="I137" s="217"/>
      <c r="J137" s="21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273"/>
      <c r="C138" s="273"/>
      <c r="D138" s="273"/>
      <c r="E138" s="1"/>
      <c r="F138" s="1"/>
      <c r="G138" s="1"/>
      <c r="H138" s="217"/>
      <c r="I138" s="217"/>
      <c r="J138" s="21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273"/>
      <c r="C139" s="273"/>
      <c r="D139" s="273"/>
      <c r="E139" s="1"/>
      <c r="F139" s="1"/>
      <c r="G139" s="1"/>
      <c r="H139" s="217"/>
      <c r="I139" s="217"/>
      <c r="J139" s="21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273"/>
      <c r="C140" s="273"/>
      <c r="D140" s="273"/>
      <c r="E140" s="1"/>
      <c r="F140" s="1"/>
      <c r="G140" s="1"/>
      <c r="H140" s="217"/>
      <c r="I140" s="217"/>
      <c r="J140" s="21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273"/>
      <c r="C141" s="273"/>
      <c r="D141" s="273"/>
      <c r="E141" s="1"/>
      <c r="F141" s="1"/>
      <c r="G141" s="1"/>
      <c r="H141" s="217"/>
      <c r="I141" s="217"/>
      <c r="J141" s="21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273"/>
      <c r="C142" s="273"/>
      <c r="D142" s="273"/>
      <c r="E142" s="1"/>
      <c r="F142" s="1"/>
      <c r="G142" s="1"/>
      <c r="H142" s="217"/>
      <c r="I142" s="217"/>
      <c r="J142" s="21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273"/>
      <c r="C143" s="273"/>
      <c r="D143" s="273"/>
      <c r="E143" s="1"/>
      <c r="F143" s="1"/>
      <c r="G143" s="1"/>
      <c r="H143" s="217"/>
      <c r="I143" s="217"/>
      <c r="J143" s="21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273"/>
      <c r="C144" s="273"/>
      <c r="D144" s="273"/>
      <c r="E144" s="1"/>
      <c r="F144" s="1"/>
      <c r="G144" s="1"/>
      <c r="H144" s="217"/>
      <c r="I144" s="217"/>
      <c r="J144" s="21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273"/>
      <c r="C145" s="273"/>
      <c r="D145" s="273"/>
      <c r="E145" s="1"/>
      <c r="F145" s="1"/>
      <c r="G145" s="1"/>
      <c r="H145" s="217"/>
      <c r="I145" s="217"/>
      <c r="J145" s="21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273"/>
      <c r="C146" s="273"/>
      <c r="D146" s="273"/>
      <c r="E146" s="1"/>
      <c r="F146" s="1"/>
      <c r="G146" s="1"/>
      <c r="H146" s="217"/>
      <c r="I146" s="217"/>
      <c r="J146" s="21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273"/>
      <c r="C147" s="273"/>
      <c r="D147" s="273"/>
      <c r="E147" s="1"/>
      <c r="F147" s="1"/>
      <c r="G147" s="1"/>
      <c r="H147" s="217"/>
      <c r="I147" s="217"/>
      <c r="J147" s="21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273"/>
      <c r="C148" s="273"/>
      <c r="D148" s="273"/>
      <c r="E148" s="1"/>
      <c r="F148" s="1"/>
      <c r="G148" s="1"/>
      <c r="H148" s="217"/>
      <c r="I148" s="217"/>
      <c r="J148" s="21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273"/>
      <c r="C149" s="273"/>
      <c r="D149" s="273"/>
      <c r="E149" s="1"/>
      <c r="F149" s="1"/>
      <c r="G149" s="1"/>
      <c r="H149" s="217"/>
      <c r="I149" s="217"/>
      <c r="J149" s="21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273"/>
      <c r="C150" s="273"/>
      <c r="D150" s="273"/>
      <c r="E150" s="1"/>
      <c r="F150" s="1"/>
      <c r="G150" s="1"/>
      <c r="H150" s="217"/>
      <c r="I150" s="217"/>
      <c r="J150" s="21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273"/>
      <c r="C151" s="273"/>
      <c r="D151" s="273"/>
      <c r="E151" s="1"/>
      <c r="F151" s="1"/>
      <c r="G151" s="1"/>
      <c r="H151" s="217"/>
      <c r="I151" s="217"/>
      <c r="J151" s="21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273"/>
      <c r="C152" s="273"/>
      <c r="D152" s="273"/>
      <c r="E152" s="1"/>
      <c r="F152" s="1"/>
      <c r="G152" s="1"/>
      <c r="H152" s="217"/>
      <c r="I152" s="217"/>
      <c r="J152" s="21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273"/>
      <c r="C153" s="273"/>
      <c r="D153" s="273"/>
      <c r="E153" s="1"/>
      <c r="F153" s="1"/>
      <c r="G153" s="1"/>
      <c r="H153" s="217"/>
      <c r="I153" s="217"/>
      <c r="J153" s="21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273"/>
      <c r="C154" s="273"/>
      <c r="D154" s="273"/>
      <c r="E154" s="1"/>
      <c r="F154" s="1"/>
      <c r="G154" s="1"/>
      <c r="H154" s="217"/>
      <c r="I154" s="217"/>
      <c r="J154" s="21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273"/>
      <c r="C155" s="273"/>
      <c r="D155" s="273"/>
      <c r="E155" s="1"/>
      <c r="F155" s="1"/>
      <c r="G155" s="1"/>
      <c r="H155" s="217"/>
      <c r="I155" s="217"/>
      <c r="J155" s="21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273"/>
      <c r="C156" s="273"/>
      <c r="D156" s="273"/>
      <c r="E156" s="1"/>
      <c r="F156" s="1"/>
      <c r="G156" s="1"/>
      <c r="H156" s="217"/>
      <c r="I156" s="217"/>
      <c r="J156" s="21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273"/>
      <c r="C157" s="273"/>
      <c r="D157" s="273"/>
      <c r="E157" s="1"/>
      <c r="F157" s="1"/>
      <c r="G157" s="1"/>
      <c r="H157" s="217"/>
      <c r="I157" s="217"/>
      <c r="J157" s="21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273"/>
      <c r="C158" s="273"/>
      <c r="D158" s="273"/>
      <c r="E158" s="1"/>
      <c r="F158" s="1"/>
      <c r="G158" s="1"/>
      <c r="H158" s="217"/>
      <c r="I158" s="217"/>
      <c r="J158" s="21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273"/>
      <c r="C159" s="273"/>
      <c r="D159" s="273"/>
      <c r="E159" s="1"/>
      <c r="F159" s="1"/>
      <c r="G159" s="1"/>
      <c r="H159" s="217"/>
      <c r="I159" s="217"/>
      <c r="J159" s="21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273"/>
      <c r="C160" s="273"/>
      <c r="D160" s="273"/>
      <c r="E160" s="1"/>
      <c r="F160" s="1"/>
      <c r="G160" s="1"/>
      <c r="H160" s="217"/>
      <c r="I160" s="217"/>
      <c r="J160" s="21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273"/>
      <c r="C161" s="273"/>
      <c r="D161" s="273"/>
      <c r="E161" s="1"/>
      <c r="F161" s="1"/>
      <c r="G161" s="1"/>
      <c r="H161" s="217"/>
      <c r="I161" s="217"/>
      <c r="J161" s="21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273"/>
      <c r="C162" s="273"/>
      <c r="D162" s="273"/>
      <c r="E162" s="1"/>
      <c r="F162" s="1"/>
      <c r="G162" s="1"/>
      <c r="H162" s="217"/>
      <c r="I162" s="217"/>
      <c r="J162" s="21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273"/>
      <c r="C163" s="273"/>
      <c r="D163" s="273"/>
      <c r="E163" s="1"/>
      <c r="F163" s="1"/>
      <c r="G163" s="1"/>
      <c r="H163" s="217"/>
      <c r="I163" s="217"/>
      <c r="J163" s="21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273"/>
      <c r="C164" s="273"/>
      <c r="D164" s="273"/>
      <c r="E164" s="1"/>
      <c r="F164" s="1"/>
      <c r="G164" s="1"/>
      <c r="H164" s="217"/>
      <c r="I164" s="217"/>
      <c r="J164" s="21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273"/>
      <c r="C165" s="273"/>
      <c r="D165" s="273"/>
      <c r="E165" s="1"/>
      <c r="F165" s="1"/>
      <c r="G165" s="1"/>
      <c r="H165" s="217"/>
      <c r="I165" s="217"/>
      <c r="J165" s="21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273"/>
      <c r="C166" s="273"/>
      <c r="D166" s="273"/>
      <c r="E166" s="1"/>
      <c r="F166" s="1"/>
      <c r="G166" s="1"/>
      <c r="H166" s="217"/>
      <c r="I166" s="217"/>
      <c r="J166" s="21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273"/>
      <c r="C167" s="273"/>
      <c r="D167" s="273"/>
      <c r="E167" s="1"/>
      <c r="F167" s="1"/>
      <c r="G167" s="1"/>
      <c r="H167" s="217"/>
      <c r="I167" s="217"/>
      <c r="J167" s="21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273"/>
      <c r="C168" s="273"/>
      <c r="D168" s="273"/>
      <c r="E168" s="1"/>
      <c r="F168" s="1"/>
      <c r="G168" s="1"/>
      <c r="H168" s="217"/>
      <c r="I168" s="217"/>
      <c r="J168" s="21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273"/>
      <c r="C169" s="273"/>
      <c r="D169" s="273"/>
      <c r="E169" s="1"/>
      <c r="F169" s="1"/>
      <c r="G169" s="1"/>
      <c r="H169" s="217"/>
      <c r="I169" s="217"/>
      <c r="J169" s="21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273"/>
      <c r="C170" s="273"/>
      <c r="D170" s="273"/>
      <c r="E170" s="1"/>
      <c r="F170" s="1"/>
      <c r="G170" s="1"/>
      <c r="H170" s="217"/>
      <c r="I170" s="217"/>
      <c r="J170" s="21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273"/>
      <c r="C171" s="273"/>
      <c r="D171" s="273"/>
      <c r="E171" s="1"/>
      <c r="F171" s="1"/>
      <c r="G171" s="1"/>
      <c r="H171" s="217"/>
      <c r="I171" s="217"/>
      <c r="J171" s="21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273"/>
      <c r="C172" s="273"/>
      <c r="D172" s="273"/>
      <c r="E172" s="1"/>
      <c r="F172" s="1"/>
      <c r="G172" s="1"/>
      <c r="H172" s="217"/>
      <c r="I172" s="217"/>
      <c r="J172" s="21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273"/>
      <c r="C173" s="273"/>
      <c r="D173" s="273"/>
      <c r="E173" s="1"/>
      <c r="F173" s="1"/>
      <c r="G173" s="1"/>
      <c r="H173" s="217"/>
      <c r="I173" s="217"/>
      <c r="J173" s="21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273"/>
      <c r="C174" s="273"/>
      <c r="D174" s="273"/>
      <c r="E174" s="1"/>
      <c r="F174" s="1"/>
      <c r="G174" s="1"/>
      <c r="H174" s="217"/>
      <c r="I174" s="217"/>
      <c r="J174" s="21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273"/>
      <c r="C175" s="273"/>
      <c r="D175" s="273"/>
      <c r="E175" s="1"/>
      <c r="F175" s="1"/>
      <c r="G175" s="1"/>
      <c r="H175" s="217"/>
      <c r="I175" s="217"/>
      <c r="J175" s="21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273"/>
      <c r="C176" s="273"/>
      <c r="D176" s="273"/>
      <c r="E176" s="1"/>
      <c r="F176" s="1"/>
      <c r="G176" s="1"/>
      <c r="H176" s="217"/>
      <c r="I176" s="217"/>
      <c r="J176" s="21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273"/>
      <c r="C177" s="273"/>
      <c r="D177" s="273"/>
      <c r="E177" s="1"/>
      <c r="F177" s="1"/>
      <c r="G177" s="1"/>
      <c r="H177" s="217"/>
      <c r="I177" s="217"/>
      <c r="J177" s="21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273"/>
      <c r="C178" s="273"/>
      <c r="D178" s="273"/>
      <c r="E178" s="1"/>
      <c r="F178" s="1"/>
      <c r="G178" s="1"/>
      <c r="H178" s="217"/>
      <c r="I178" s="217"/>
      <c r="J178" s="21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273"/>
      <c r="C179" s="273"/>
      <c r="D179" s="273"/>
      <c r="E179" s="1"/>
      <c r="F179" s="1"/>
      <c r="G179" s="1"/>
      <c r="H179" s="217"/>
      <c r="I179" s="217"/>
      <c r="J179" s="21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273"/>
      <c r="C180" s="273"/>
      <c r="D180" s="273"/>
      <c r="E180" s="1"/>
      <c r="F180" s="1"/>
      <c r="G180" s="1"/>
      <c r="H180" s="217"/>
      <c r="I180" s="217"/>
      <c r="J180" s="21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273"/>
      <c r="C181" s="273"/>
      <c r="D181" s="273"/>
      <c r="E181" s="1"/>
      <c r="F181" s="1"/>
      <c r="G181" s="1"/>
      <c r="H181" s="217"/>
      <c r="I181" s="217"/>
      <c r="J181" s="21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273"/>
      <c r="C182" s="273"/>
      <c r="D182" s="273"/>
      <c r="E182" s="1"/>
      <c r="F182" s="1"/>
      <c r="G182" s="1"/>
      <c r="H182" s="217"/>
      <c r="I182" s="217"/>
      <c r="J182" s="21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273"/>
      <c r="C183" s="273"/>
      <c r="D183" s="273"/>
      <c r="E183" s="1"/>
      <c r="F183" s="1"/>
      <c r="G183" s="1"/>
      <c r="H183" s="217"/>
      <c r="I183" s="217"/>
      <c r="J183" s="21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273"/>
      <c r="C184" s="273"/>
      <c r="D184" s="273"/>
      <c r="E184" s="1"/>
      <c r="F184" s="1"/>
      <c r="G184" s="1"/>
      <c r="H184" s="217"/>
      <c r="I184" s="217"/>
      <c r="J184" s="21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273"/>
      <c r="C185" s="273"/>
      <c r="D185" s="273"/>
      <c r="E185" s="1"/>
      <c r="F185" s="1"/>
      <c r="G185" s="1"/>
      <c r="H185" s="217"/>
      <c r="I185" s="217"/>
      <c r="J185" s="21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273"/>
      <c r="C186" s="273"/>
      <c r="D186" s="273"/>
      <c r="E186" s="1"/>
      <c r="F186" s="1"/>
      <c r="G186" s="1"/>
      <c r="H186" s="217"/>
      <c r="I186" s="217"/>
      <c r="J186" s="21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273"/>
      <c r="C187" s="273"/>
      <c r="D187" s="273"/>
      <c r="E187" s="1"/>
      <c r="F187" s="1"/>
      <c r="G187" s="1"/>
      <c r="H187" s="217"/>
      <c r="I187" s="217"/>
      <c r="J187" s="21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273"/>
      <c r="C188" s="273"/>
      <c r="D188" s="273"/>
      <c r="E188" s="1"/>
      <c r="F188" s="1"/>
      <c r="G188" s="1"/>
      <c r="H188" s="217"/>
      <c r="I188" s="217"/>
      <c r="J188" s="21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273"/>
      <c r="C189" s="273"/>
      <c r="D189" s="273"/>
      <c r="E189" s="1"/>
      <c r="F189" s="1"/>
      <c r="G189" s="1"/>
      <c r="H189" s="217"/>
      <c r="I189" s="217"/>
      <c r="J189" s="21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273"/>
      <c r="C190" s="273"/>
      <c r="D190" s="273"/>
      <c r="E190" s="1"/>
      <c r="F190" s="1"/>
      <c r="G190" s="1"/>
      <c r="H190" s="217"/>
      <c r="I190" s="217"/>
      <c r="J190" s="21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273"/>
      <c r="C191" s="273"/>
      <c r="D191" s="273"/>
      <c r="E191" s="1"/>
      <c r="F191" s="1"/>
      <c r="G191" s="1"/>
      <c r="H191" s="217"/>
      <c r="I191" s="217"/>
      <c r="J191" s="21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273"/>
      <c r="C192" s="273"/>
      <c r="D192" s="273"/>
      <c r="E192" s="1"/>
      <c r="F192" s="1"/>
      <c r="G192" s="1"/>
      <c r="H192" s="217"/>
      <c r="I192" s="217"/>
      <c r="J192" s="21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273"/>
      <c r="C193" s="273"/>
      <c r="D193" s="273"/>
      <c r="E193" s="1"/>
      <c r="F193" s="1"/>
      <c r="G193" s="1"/>
      <c r="H193" s="217"/>
      <c r="I193" s="217"/>
      <c r="J193" s="21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273"/>
      <c r="C194" s="273"/>
      <c r="D194" s="273"/>
      <c r="E194" s="1"/>
      <c r="F194" s="1"/>
      <c r="G194" s="1"/>
      <c r="H194" s="217"/>
      <c r="I194" s="217"/>
      <c r="J194" s="21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273"/>
      <c r="C195" s="273"/>
      <c r="D195" s="273"/>
      <c r="E195" s="1"/>
      <c r="F195" s="1"/>
      <c r="G195" s="1"/>
      <c r="H195" s="217"/>
      <c r="I195" s="217"/>
      <c r="J195" s="21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273"/>
      <c r="C196" s="273"/>
      <c r="D196" s="273"/>
      <c r="E196" s="1"/>
      <c r="F196" s="1"/>
      <c r="G196" s="1"/>
      <c r="H196" s="217"/>
      <c r="I196" s="217"/>
      <c r="J196" s="21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273"/>
      <c r="C197" s="273"/>
      <c r="D197" s="273"/>
      <c r="E197" s="1"/>
      <c r="F197" s="1"/>
      <c r="G197" s="1"/>
      <c r="H197" s="217"/>
      <c r="I197" s="217"/>
      <c r="J197" s="21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273"/>
      <c r="C198" s="273"/>
      <c r="D198" s="273"/>
      <c r="E198" s="1"/>
      <c r="F198" s="1"/>
      <c r="G198" s="1"/>
      <c r="H198" s="217"/>
      <c r="I198" s="217"/>
      <c r="J198" s="21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273"/>
      <c r="C199" s="273"/>
      <c r="D199" s="273"/>
      <c r="E199" s="1"/>
      <c r="F199" s="1"/>
      <c r="G199" s="1"/>
      <c r="H199" s="217"/>
      <c r="I199" s="217"/>
      <c r="J199" s="21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273"/>
      <c r="C200" s="273"/>
      <c r="D200" s="273"/>
      <c r="E200" s="1"/>
      <c r="F200" s="1"/>
      <c r="G200" s="1"/>
      <c r="H200" s="217"/>
      <c r="I200" s="217"/>
      <c r="J200" s="21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273"/>
      <c r="C201" s="273"/>
      <c r="D201" s="273"/>
      <c r="E201" s="1"/>
      <c r="F201" s="1"/>
      <c r="G201" s="1"/>
      <c r="H201" s="217"/>
      <c r="I201" s="217"/>
      <c r="J201" s="21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273"/>
      <c r="C202" s="273"/>
      <c r="D202" s="273"/>
      <c r="E202" s="1"/>
      <c r="F202" s="1"/>
      <c r="G202" s="1"/>
      <c r="H202" s="217"/>
      <c r="I202" s="217"/>
      <c r="J202" s="21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273"/>
      <c r="C203" s="273"/>
      <c r="D203" s="273"/>
      <c r="E203" s="1"/>
      <c r="F203" s="1"/>
      <c r="G203" s="1"/>
      <c r="H203" s="217"/>
      <c r="I203" s="217"/>
      <c r="J203" s="21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273"/>
      <c r="C204" s="273"/>
      <c r="D204" s="273"/>
      <c r="E204" s="1"/>
      <c r="F204" s="1"/>
      <c r="G204" s="1"/>
      <c r="H204" s="217"/>
      <c r="I204" s="217"/>
      <c r="J204" s="21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273"/>
      <c r="C205" s="273"/>
      <c r="D205" s="273"/>
      <c r="E205" s="1"/>
      <c r="F205" s="1"/>
      <c r="G205" s="1"/>
      <c r="H205" s="217"/>
      <c r="I205" s="217"/>
      <c r="J205" s="21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273"/>
      <c r="C206" s="273"/>
      <c r="D206" s="273"/>
      <c r="E206" s="1"/>
      <c r="F206" s="1"/>
      <c r="G206" s="1"/>
      <c r="H206" s="217"/>
      <c r="I206" s="217"/>
      <c r="J206" s="21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273"/>
      <c r="C207" s="273"/>
      <c r="D207" s="273"/>
      <c r="E207" s="1"/>
      <c r="F207" s="1"/>
      <c r="G207" s="1"/>
      <c r="H207" s="217"/>
      <c r="I207" s="217"/>
      <c r="J207" s="21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273"/>
      <c r="C208" s="273"/>
      <c r="D208" s="273"/>
      <c r="E208" s="1"/>
      <c r="F208" s="1"/>
      <c r="G208" s="1"/>
      <c r="H208" s="217"/>
      <c r="I208" s="217"/>
      <c r="J208" s="21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273"/>
      <c r="C209" s="273"/>
      <c r="D209" s="273"/>
      <c r="E209" s="1"/>
      <c r="F209" s="1"/>
      <c r="G209" s="1"/>
      <c r="H209" s="217"/>
      <c r="I209" s="217"/>
      <c r="J209" s="21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273"/>
      <c r="C210" s="273"/>
      <c r="D210" s="273"/>
      <c r="E210" s="1"/>
      <c r="F210" s="1"/>
      <c r="G210" s="1"/>
      <c r="H210" s="217"/>
      <c r="I210" s="217"/>
      <c r="J210" s="21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273"/>
      <c r="C211" s="273"/>
      <c r="D211" s="273"/>
      <c r="E211" s="1"/>
      <c r="F211" s="1"/>
      <c r="G211" s="1"/>
      <c r="H211" s="217"/>
      <c r="I211" s="217"/>
      <c r="J211" s="21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273"/>
      <c r="C212" s="273"/>
      <c r="D212" s="273"/>
      <c r="E212" s="1"/>
      <c r="F212" s="1"/>
      <c r="G212" s="1"/>
      <c r="H212" s="217"/>
      <c r="I212" s="217"/>
      <c r="J212" s="21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273"/>
      <c r="C213" s="273"/>
      <c r="D213" s="273"/>
      <c r="E213" s="1"/>
      <c r="F213" s="1"/>
      <c r="G213" s="1"/>
      <c r="H213" s="217"/>
      <c r="I213" s="217"/>
      <c r="J213" s="21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273"/>
      <c r="C214" s="273"/>
      <c r="D214" s="273"/>
      <c r="E214" s="1"/>
      <c r="F214" s="1"/>
      <c r="G214" s="1"/>
      <c r="H214" s="217"/>
      <c r="I214" s="217"/>
      <c r="J214" s="21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273"/>
      <c r="C215" s="273"/>
      <c r="D215" s="273"/>
      <c r="E215" s="1"/>
      <c r="F215" s="1"/>
      <c r="G215" s="1"/>
      <c r="H215" s="217"/>
      <c r="I215" s="217"/>
      <c r="J215" s="21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273"/>
      <c r="C216" s="273"/>
      <c r="D216" s="273"/>
      <c r="E216" s="1"/>
      <c r="F216" s="1"/>
      <c r="G216" s="1"/>
      <c r="H216" s="217"/>
      <c r="I216" s="217"/>
      <c r="J216" s="21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273"/>
      <c r="C217" s="273"/>
      <c r="D217" s="273"/>
      <c r="E217" s="1"/>
      <c r="F217" s="1"/>
      <c r="G217" s="1"/>
      <c r="H217" s="217"/>
      <c r="I217" s="217"/>
      <c r="J217" s="21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273"/>
      <c r="C218" s="273"/>
      <c r="D218" s="273"/>
      <c r="E218" s="1"/>
      <c r="F218" s="1"/>
      <c r="G218" s="1"/>
      <c r="H218" s="217"/>
      <c r="I218" s="217"/>
      <c r="J218" s="21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273"/>
      <c r="C219" s="273"/>
      <c r="D219" s="273"/>
      <c r="E219" s="1"/>
      <c r="F219" s="1"/>
      <c r="G219" s="1"/>
      <c r="H219" s="217"/>
      <c r="I219" s="217"/>
      <c r="J219" s="21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273"/>
      <c r="C220" s="273"/>
      <c r="D220" s="273"/>
      <c r="E220" s="1"/>
      <c r="F220" s="1"/>
      <c r="G220" s="1"/>
      <c r="H220" s="217"/>
      <c r="I220" s="217"/>
      <c r="J220" s="21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273"/>
      <c r="C221" s="273"/>
      <c r="D221" s="273"/>
      <c r="E221" s="1"/>
      <c r="F221" s="1"/>
      <c r="G221" s="1"/>
      <c r="H221" s="217"/>
      <c r="I221" s="217"/>
      <c r="J221" s="21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273"/>
      <c r="C222" s="273"/>
      <c r="D222" s="273"/>
      <c r="E222" s="1"/>
      <c r="F222" s="1"/>
      <c r="G222" s="1"/>
      <c r="H222" s="217"/>
      <c r="I222" s="217"/>
      <c r="J222" s="21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273"/>
      <c r="C223" s="273"/>
      <c r="D223" s="273"/>
      <c r="E223" s="1"/>
      <c r="F223" s="1"/>
      <c r="G223" s="1"/>
      <c r="H223" s="217"/>
      <c r="I223" s="217"/>
      <c r="J223" s="21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273"/>
      <c r="C224" s="273"/>
      <c r="D224" s="273"/>
      <c r="E224" s="1"/>
      <c r="F224" s="1"/>
      <c r="G224" s="1"/>
      <c r="H224" s="217"/>
      <c r="I224" s="217"/>
      <c r="J224" s="21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273"/>
      <c r="C225" s="273"/>
      <c r="D225" s="273"/>
      <c r="E225" s="1"/>
      <c r="F225" s="1"/>
      <c r="G225" s="1"/>
      <c r="H225" s="217"/>
      <c r="I225" s="217"/>
      <c r="J225" s="21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273"/>
      <c r="C226" s="273"/>
      <c r="D226" s="273"/>
      <c r="E226" s="1"/>
      <c r="F226" s="1"/>
      <c r="G226" s="1"/>
      <c r="H226" s="217"/>
      <c r="I226" s="217"/>
      <c r="J226" s="21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273"/>
      <c r="C227" s="273"/>
      <c r="D227" s="273"/>
      <c r="E227" s="1"/>
      <c r="F227" s="1"/>
      <c r="G227" s="1"/>
      <c r="H227" s="217"/>
      <c r="I227" s="217"/>
      <c r="J227" s="21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273"/>
      <c r="C228" s="273"/>
      <c r="D228" s="273"/>
      <c r="E228" s="1"/>
      <c r="F228" s="1"/>
      <c r="G228" s="1"/>
      <c r="H228" s="217"/>
      <c r="I228" s="217"/>
      <c r="J228" s="21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273"/>
      <c r="C229" s="273"/>
      <c r="D229" s="273"/>
      <c r="E229" s="1"/>
      <c r="F229" s="1"/>
      <c r="G229" s="1"/>
      <c r="H229" s="217"/>
      <c r="I229" s="217"/>
      <c r="J229" s="21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273"/>
      <c r="C230" s="273"/>
      <c r="D230" s="273"/>
      <c r="E230" s="1"/>
      <c r="F230" s="1"/>
      <c r="G230" s="1"/>
      <c r="H230" s="217"/>
      <c r="I230" s="217"/>
      <c r="J230" s="21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273"/>
      <c r="C231" s="273"/>
      <c r="D231" s="273"/>
      <c r="E231" s="1"/>
      <c r="F231" s="1"/>
      <c r="G231" s="1"/>
      <c r="H231" s="217"/>
      <c r="I231" s="217"/>
      <c r="J231" s="21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273"/>
      <c r="C232" s="273"/>
      <c r="D232" s="273"/>
      <c r="E232" s="1"/>
      <c r="F232" s="1"/>
      <c r="G232" s="1"/>
      <c r="H232" s="217"/>
      <c r="I232" s="217"/>
      <c r="J232" s="21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273"/>
      <c r="C233" s="273"/>
      <c r="D233" s="273"/>
      <c r="E233" s="1"/>
      <c r="F233" s="1"/>
      <c r="G233" s="1"/>
      <c r="H233" s="217"/>
      <c r="I233" s="217"/>
      <c r="J233" s="21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273"/>
      <c r="C234" s="273"/>
      <c r="D234" s="273"/>
      <c r="E234" s="1"/>
      <c r="F234" s="1"/>
      <c r="G234" s="1"/>
      <c r="H234" s="217"/>
      <c r="I234" s="217"/>
      <c r="J234" s="21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273"/>
      <c r="C235" s="273"/>
      <c r="D235" s="273"/>
      <c r="E235" s="1"/>
      <c r="F235" s="1"/>
      <c r="G235" s="1"/>
      <c r="H235" s="217"/>
      <c r="I235" s="217"/>
      <c r="J235" s="21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273"/>
      <c r="C236" s="273"/>
      <c r="D236" s="273"/>
      <c r="E236" s="1"/>
      <c r="F236" s="1"/>
      <c r="G236" s="1"/>
      <c r="H236" s="217"/>
      <c r="I236" s="217"/>
      <c r="J236" s="21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273"/>
      <c r="C237" s="273"/>
      <c r="D237" s="273"/>
      <c r="E237" s="1"/>
      <c r="F237" s="1"/>
      <c r="G237" s="1"/>
      <c r="H237" s="217"/>
      <c r="I237" s="217"/>
      <c r="J237" s="21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273"/>
      <c r="C238" s="273"/>
      <c r="D238" s="273"/>
      <c r="E238" s="1"/>
      <c r="F238" s="1"/>
      <c r="G238" s="1"/>
      <c r="H238" s="217"/>
      <c r="I238" s="217"/>
      <c r="J238" s="21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273"/>
      <c r="C239" s="273"/>
      <c r="D239" s="273"/>
      <c r="E239" s="1"/>
      <c r="F239" s="1"/>
      <c r="G239" s="1"/>
      <c r="H239" s="217"/>
      <c r="I239" s="217"/>
      <c r="J239" s="21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273"/>
      <c r="C240" s="273"/>
      <c r="D240" s="273"/>
      <c r="E240" s="1"/>
      <c r="F240" s="1"/>
      <c r="G240" s="1"/>
      <c r="H240" s="217"/>
      <c r="I240" s="217"/>
      <c r="J240" s="21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273"/>
      <c r="C241" s="273"/>
      <c r="D241" s="273"/>
      <c r="E241" s="1"/>
      <c r="F241" s="1"/>
      <c r="G241" s="1"/>
      <c r="H241" s="217"/>
      <c r="I241" s="217"/>
      <c r="J241" s="21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273"/>
      <c r="C242" s="273"/>
      <c r="D242" s="273"/>
      <c r="E242" s="1"/>
      <c r="F242" s="1"/>
      <c r="G242" s="1"/>
      <c r="H242" s="217"/>
      <c r="I242" s="217"/>
      <c r="J242" s="21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273"/>
      <c r="C243" s="273"/>
      <c r="D243" s="273"/>
      <c r="E243" s="1"/>
      <c r="F243" s="1"/>
      <c r="G243" s="1"/>
      <c r="H243" s="217"/>
      <c r="I243" s="217"/>
      <c r="J243" s="21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273"/>
      <c r="C244" s="273"/>
      <c r="D244" s="273"/>
      <c r="E244" s="1"/>
      <c r="F244" s="1"/>
      <c r="G244" s="1"/>
      <c r="H244" s="217"/>
      <c r="I244" s="217"/>
      <c r="J244" s="21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273"/>
      <c r="C245" s="273"/>
      <c r="D245" s="273"/>
      <c r="E245" s="1"/>
      <c r="F245" s="1"/>
      <c r="G245" s="1"/>
      <c r="H245" s="217"/>
      <c r="I245" s="217"/>
      <c r="J245" s="21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273"/>
      <c r="C246" s="273"/>
      <c r="D246" s="273"/>
      <c r="E246" s="1"/>
      <c r="F246" s="1"/>
      <c r="G246" s="1"/>
      <c r="H246" s="217"/>
      <c r="I246" s="217"/>
      <c r="J246" s="21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273"/>
      <c r="C247" s="273"/>
      <c r="D247" s="273"/>
      <c r="E247" s="1"/>
      <c r="F247" s="1"/>
      <c r="G247" s="1"/>
      <c r="H247" s="217"/>
      <c r="I247" s="217"/>
      <c r="J247" s="21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273"/>
      <c r="C248" s="273"/>
      <c r="D248" s="273"/>
      <c r="E248" s="1"/>
      <c r="F248" s="1"/>
      <c r="G248" s="1"/>
      <c r="H248" s="217"/>
      <c r="I248" s="217"/>
      <c r="J248" s="21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273"/>
      <c r="C249" s="273"/>
      <c r="D249" s="273"/>
      <c r="E249" s="1"/>
      <c r="F249" s="1"/>
      <c r="G249" s="1"/>
      <c r="H249" s="217"/>
      <c r="I249" s="217"/>
      <c r="J249" s="21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273"/>
      <c r="C250" s="273"/>
      <c r="D250" s="273"/>
      <c r="E250" s="1"/>
      <c r="F250" s="1"/>
      <c r="G250" s="1"/>
      <c r="H250" s="217"/>
      <c r="I250" s="217"/>
      <c r="J250" s="21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273"/>
      <c r="C251" s="273"/>
      <c r="D251" s="273"/>
      <c r="E251" s="1"/>
      <c r="F251" s="1"/>
      <c r="G251" s="1"/>
      <c r="H251" s="217"/>
      <c r="I251" s="217"/>
      <c r="J251" s="21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273"/>
      <c r="C252" s="273"/>
      <c r="D252" s="273"/>
      <c r="E252" s="1"/>
      <c r="F252" s="1"/>
      <c r="G252" s="1"/>
      <c r="H252" s="217"/>
      <c r="I252" s="217"/>
      <c r="J252" s="21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273"/>
      <c r="C253" s="273"/>
      <c r="D253" s="273"/>
      <c r="E253" s="1"/>
      <c r="F253" s="1"/>
      <c r="G253" s="1"/>
      <c r="H253" s="217"/>
      <c r="I253" s="217"/>
      <c r="J253" s="21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273"/>
      <c r="C254" s="273"/>
      <c r="D254" s="273"/>
      <c r="E254" s="1"/>
      <c r="F254" s="1"/>
      <c r="G254" s="1"/>
      <c r="H254" s="217"/>
      <c r="I254" s="217"/>
      <c r="J254" s="21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273"/>
      <c r="C255" s="273"/>
      <c r="D255" s="273"/>
      <c r="E255" s="1"/>
      <c r="F255" s="1"/>
      <c r="G255" s="1"/>
      <c r="H255" s="217"/>
      <c r="I255" s="217"/>
      <c r="J255" s="21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273"/>
      <c r="C256" s="273"/>
      <c r="D256" s="273"/>
      <c r="E256" s="1"/>
      <c r="F256" s="1"/>
      <c r="G256" s="1"/>
      <c r="H256" s="217"/>
      <c r="I256" s="217"/>
      <c r="J256" s="21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273"/>
      <c r="C257" s="273"/>
      <c r="D257" s="273"/>
      <c r="E257" s="1"/>
      <c r="F257" s="1"/>
      <c r="G257" s="1"/>
      <c r="H257" s="217"/>
      <c r="I257" s="217"/>
      <c r="J257" s="21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273"/>
      <c r="C258" s="273"/>
      <c r="D258" s="273"/>
      <c r="E258" s="1"/>
      <c r="F258" s="1"/>
      <c r="G258" s="1"/>
      <c r="H258" s="217"/>
      <c r="I258" s="217"/>
      <c r="J258" s="21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273"/>
      <c r="C259" s="273"/>
      <c r="D259" s="273"/>
      <c r="E259" s="1"/>
      <c r="F259" s="1"/>
      <c r="G259" s="1"/>
      <c r="H259" s="217"/>
      <c r="I259" s="217"/>
      <c r="J259" s="21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273"/>
      <c r="C260" s="273"/>
      <c r="D260" s="273"/>
      <c r="E260" s="1"/>
      <c r="F260" s="1"/>
      <c r="G260" s="1"/>
      <c r="H260" s="217"/>
      <c r="I260" s="217"/>
      <c r="J260" s="21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273"/>
      <c r="C261" s="273"/>
      <c r="D261" s="273"/>
      <c r="E261" s="1"/>
      <c r="F261" s="1"/>
      <c r="G261" s="1"/>
      <c r="H261" s="217"/>
      <c r="I261" s="217"/>
      <c r="J261" s="21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273"/>
      <c r="C262" s="273"/>
      <c r="D262" s="273"/>
      <c r="E262" s="1"/>
      <c r="F262" s="1"/>
      <c r="G262" s="1"/>
      <c r="H262" s="217"/>
      <c r="I262" s="217"/>
      <c r="J262" s="21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273"/>
      <c r="C263" s="273"/>
      <c r="D263" s="273"/>
      <c r="E263" s="1"/>
      <c r="F263" s="1"/>
      <c r="G263" s="1"/>
      <c r="H263" s="217"/>
      <c r="I263" s="217"/>
      <c r="J263" s="21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273"/>
      <c r="C264" s="273"/>
      <c r="D264" s="273"/>
      <c r="E264" s="1"/>
      <c r="F264" s="1"/>
      <c r="G264" s="1"/>
      <c r="H264" s="217"/>
      <c r="I264" s="217"/>
      <c r="J264" s="21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273"/>
      <c r="C265" s="273"/>
      <c r="D265" s="273"/>
      <c r="E265" s="1"/>
      <c r="F265" s="1"/>
      <c r="G265" s="1"/>
      <c r="H265" s="217"/>
      <c r="I265" s="217"/>
      <c r="J265" s="21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273"/>
      <c r="C266" s="273"/>
      <c r="D266" s="273"/>
      <c r="E266" s="1"/>
      <c r="F266" s="1"/>
      <c r="G266" s="1"/>
      <c r="H266" s="217"/>
      <c r="I266" s="217"/>
      <c r="J266" s="21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273"/>
      <c r="C267" s="273"/>
      <c r="D267" s="273"/>
      <c r="E267" s="1"/>
      <c r="F267" s="1"/>
      <c r="G267" s="1"/>
      <c r="H267" s="217"/>
      <c r="I267" s="217"/>
      <c r="J267" s="21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273"/>
      <c r="C268" s="273"/>
      <c r="D268" s="273"/>
      <c r="E268" s="1"/>
      <c r="F268" s="1"/>
      <c r="G268" s="1"/>
      <c r="H268" s="217"/>
      <c r="I268" s="217"/>
      <c r="J268" s="21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273"/>
      <c r="C269" s="273"/>
      <c r="D269" s="273"/>
      <c r="E269" s="1"/>
      <c r="F269" s="1"/>
      <c r="G269" s="1"/>
      <c r="H269" s="217"/>
      <c r="I269" s="217"/>
      <c r="J269" s="21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273"/>
      <c r="C270" s="273"/>
      <c r="D270" s="273"/>
      <c r="E270" s="1"/>
      <c r="F270" s="1"/>
      <c r="G270" s="1"/>
      <c r="H270" s="217"/>
      <c r="I270" s="217"/>
      <c r="J270" s="21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273"/>
      <c r="C271" s="273"/>
      <c r="D271" s="273"/>
      <c r="E271" s="1"/>
      <c r="F271" s="1"/>
      <c r="G271" s="1"/>
      <c r="H271" s="217"/>
      <c r="I271" s="217"/>
      <c r="J271" s="21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273"/>
      <c r="C272" s="273"/>
      <c r="D272" s="273"/>
      <c r="E272" s="1"/>
      <c r="F272" s="1"/>
      <c r="G272" s="1"/>
      <c r="H272" s="217"/>
      <c r="I272" s="217"/>
      <c r="J272" s="21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273"/>
      <c r="C273" s="273"/>
      <c r="D273" s="273"/>
      <c r="E273" s="1"/>
      <c r="F273" s="1"/>
      <c r="G273" s="1"/>
      <c r="H273" s="217"/>
      <c r="I273" s="217"/>
      <c r="J273" s="21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273"/>
      <c r="C274" s="273"/>
      <c r="D274" s="273"/>
      <c r="E274" s="1"/>
      <c r="F274" s="1"/>
      <c r="G274" s="1"/>
      <c r="H274" s="217"/>
      <c r="I274" s="217"/>
      <c r="J274" s="21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273"/>
      <c r="C275" s="273"/>
      <c r="D275" s="273"/>
      <c r="E275" s="1"/>
      <c r="F275" s="1"/>
      <c r="G275" s="1"/>
      <c r="H275" s="217"/>
      <c r="I275" s="217"/>
      <c r="J275" s="21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273"/>
      <c r="C276" s="273"/>
      <c r="D276" s="273"/>
      <c r="E276" s="1"/>
      <c r="F276" s="1"/>
      <c r="G276" s="1"/>
      <c r="H276" s="217"/>
      <c r="I276" s="217"/>
      <c r="J276" s="21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273"/>
      <c r="C277" s="273"/>
      <c r="D277" s="273"/>
      <c r="E277" s="1"/>
      <c r="F277" s="1"/>
      <c r="G277" s="1"/>
      <c r="H277" s="217"/>
      <c r="I277" s="217"/>
      <c r="J277" s="21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273"/>
      <c r="C278" s="273"/>
      <c r="D278" s="273"/>
      <c r="E278" s="1"/>
      <c r="F278" s="1"/>
      <c r="G278" s="1"/>
      <c r="H278" s="217"/>
      <c r="I278" s="217"/>
      <c r="J278" s="21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273"/>
      <c r="C279" s="273"/>
      <c r="D279" s="273"/>
      <c r="E279" s="1"/>
      <c r="F279" s="1"/>
      <c r="G279" s="1"/>
      <c r="H279" s="217"/>
      <c r="I279" s="217"/>
      <c r="J279" s="21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273"/>
      <c r="C280" s="273"/>
      <c r="D280" s="273"/>
      <c r="E280" s="1"/>
      <c r="F280" s="1"/>
      <c r="G280" s="1"/>
      <c r="H280" s="217"/>
      <c r="I280" s="217"/>
      <c r="J280" s="21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273"/>
      <c r="C281" s="273"/>
      <c r="D281" s="273"/>
      <c r="E281" s="1"/>
      <c r="F281" s="1"/>
      <c r="G281" s="1"/>
      <c r="H281" s="217"/>
      <c r="I281" s="217"/>
      <c r="J281" s="21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273"/>
      <c r="C282" s="273"/>
      <c r="D282" s="273"/>
      <c r="E282" s="1"/>
      <c r="F282" s="1"/>
      <c r="G282" s="1"/>
      <c r="H282" s="217"/>
      <c r="I282" s="217"/>
      <c r="J282" s="21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273"/>
      <c r="C283" s="273"/>
      <c r="D283" s="273"/>
      <c r="E283" s="1"/>
      <c r="F283" s="1"/>
      <c r="G283" s="1"/>
      <c r="H283" s="217"/>
      <c r="I283" s="217"/>
      <c r="J283" s="21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273"/>
      <c r="C284" s="273"/>
      <c r="D284" s="273"/>
      <c r="E284" s="1"/>
      <c r="F284" s="1"/>
      <c r="G284" s="1"/>
      <c r="H284" s="217"/>
      <c r="I284" s="217"/>
      <c r="J284" s="21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273"/>
      <c r="C285" s="273"/>
      <c r="D285" s="273"/>
      <c r="E285" s="1"/>
      <c r="F285" s="1"/>
      <c r="G285" s="1"/>
      <c r="H285" s="217"/>
      <c r="I285" s="217"/>
      <c r="J285" s="21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273"/>
      <c r="C286" s="273"/>
      <c r="D286" s="273"/>
      <c r="E286" s="1"/>
      <c r="F286" s="1"/>
      <c r="G286" s="1"/>
      <c r="H286" s="217"/>
      <c r="I286" s="217"/>
      <c r="J286" s="21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273"/>
      <c r="C287" s="273"/>
      <c r="D287" s="273"/>
      <c r="E287" s="1"/>
      <c r="F287" s="1"/>
      <c r="G287" s="1"/>
      <c r="H287" s="217"/>
      <c r="I287" s="217"/>
      <c r="J287" s="21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273"/>
      <c r="C288" s="273"/>
      <c r="D288" s="273"/>
      <c r="E288" s="1"/>
      <c r="F288" s="1"/>
      <c r="G288" s="1"/>
      <c r="H288" s="217"/>
      <c r="I288" s="217"/>
      <c r="J288" s="21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273"/>
      <c r="C289" s="273"/>
      <c r="D289" s="273"/>
      <c r="E289" s="1"/>
      <c r="F289" s="1"/>
      <c r="G289" s="1"/>
      <c r="H289" s="217"/>
      <c r="I289" s="217"/>
      <c r="J289" s="21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273"/>
      <c r="C290" s="273"/>
      <c r="D290" s="273"/>
      <c r="E290" s="1"/>
      <c r="F290" s="1"/>
      <c r="G290" s="1"/>
      <c r="H290" s="217"/>
      <c r="I290" s="217"/>
      <c r="J290" s="21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273"/>
      <c r="C291" s="273"/>
      <c r="D291" s="273"/>
      <c r="E291" s="1"/>
      <c r="F291" s="1"/>
      <c r="G291" s="1"/>
      <c r="H291" s="217"/>
      <c r="I291" s="217"/>
      <c r="J291" s="21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273"/>
      <c r="C292" s="273"/>
      <c r="D292" s="273"/>
      <c r="E292" s="1"/>
      <c r="F292" s="1"/>
      <c r="G292" s="1"/>
      <c r="H292" s="217"/>
      <c r="I292" s="217"/>
      <c r="J292" s="21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273"/>
      <c r="C293" s="273"/>
      <c r="D293" s="273"/>
      <c r="E293" s="1"/>
      <c r="F293" s="1"/>
      <c r="G293" s="1"/>
      <c r="H293" s="217"/>
      <c r="I293" s="217"/>
      <c r="J293" s="21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273"/>
      <c r="C294" s="273"/>
      <c r="D294" s="273"/>
      <c r="E294" s="1"/>
      <c r="F294" s="1"/>
      <c r="G294" s="1"/>
      <c r="H294" s="217"/>
      <c r="I294" s="217"/>
      <c r="J294" s="21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273"/>
      <c r="C295" s="273"/>
      <c r="D295" s="273"/>
      <c r="E295" s="1"/>
      <c r="F295" s="1"/>
      <c r="G295" s="1"/>
      <c r="H295" s="217"/>
      <c r="I295" s="217"/>
      <c r="J295" s="21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273"/>
      <c r="C296" s="273"/>
      <c r="D296" s="273"/>
      <c r="E296" s="1"/>
      <c r="F296" s="1"/>
      <c r="G296" s="1"/>
      <c r="H296" s="217"/>
      <c r="I296" s="217"/>
      <c r="J296" s="21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273"/>
      <c r="C297" s="273"/>
      <c r="D297" s="273"/>
      <c r="E297" s="1"/>
      <c r="F297" s="1"/>
      <c r="G297" s="1"/>
      <c r="H297" s="217"/>
      <c r="I297" s="217"/>
      <c r="J297" s="21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273"/>
      <c r="C298" s="273"/>
      <c r="D298" s="273"/>
      <c r="E298" s="1"/>
      <c r="F298" s="1"/>
      <c r="G298" s="1"/>
      <c r="H298" s="217"/>
      <c r="I298" s="217"/>
      <c r="J298" s="21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273"/>
      <c r="C299" s="273"/>
      <c r="D299" s="273"/>
      <c r="E299" s="1"/>
      <c r="F299" s="1"/>
      <c r="G299" s="1"/>
      <c r="H299" s="217"/>
      <c r="I299" s="217"/>
      <c r="J299" s="21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273"/>
      <c r="C300" s="273"/>
      <c r="D300" s="273"/>
      <c r="E300" s="1"/>
      <c r="F300" s="1"/>
      <c r="G300" s="1"/>
      <c r="H300" s="217"/>
      <c r="I300" s="217"/>
      <c r="J300" s="21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273"/>
      <c r="C301" s="273"/>
      <c r="D301" s="273"/>
      <c r="E301" s="1"/>
      <c r="F301" s="1"/>
      <c r="G301" s="1"/>
      <c r="H301" s="217"/>
      <c r="I301" s="217"/>
      <c r="J301" s="21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273"/>
      <c r="C302" s="273"/>
      <c r="D302" s="273"/>
      <c r="E302" s="1"/>
      <c r="F302" s="1"/>
      <c r="G302" s="1"/>
      <c r="H302" s="217"/>
      <c r="I302" s="217"/>
      <c r="J302" s="21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273"/>
      <c r="C303" s="273"/>
      <c r="D303" s="273"/>
      <c r="E303" s="1"/>
      <c r="F303" s="1"/>
      <c r="G303" s="1"/>
      <c r="H303" s="217"/>
      <c r="I303" s="217"/>
      <c r="J303" s="21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273"/>
      <c r="C304" s="273"/>
      <c r="D304" s="273"/>
      <c r="E304" s="1"/>
      <c r="F304" s="1"/>
      <c r="G304" s="1"/>
      <c r="H304" s="217"/>
      <c r="I304" s="217"/>
      <c r="J304" s="21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273"/>
      <c r="C305" s="273"/>
      <c r="D305" s="273"/>
      <c r="E305" s="1"/>
      <c r="F305" s="1"/>
      <c r="G305" s="1"/>
      <c r="H305" s="217"/>
      <c r="I305" s="217"/>
      <c r="J305" s="21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273"/>
      <c r="C306" s="273"/>
      <c r="D306" s="273"/>
      <c r="E306" s="1"/>
      <c r="F306" s="1"/>
      <c r="G306" s="1"/>
      <c r="H306" s="217"/>
      <c r="I306" s="217"/>
      <c r="J306" s="21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273"/>
      <c r="C307" s="273"/>
      <c r="D307" s="273"/>
      <c r="E307" s="1"/>
      <c r="F307" s="1"/>
      <c r="G307" s="1"/>
      <c r="H307" s="217"/>
      <c r="I307" s="217"/>
      <c r="J307" s="21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273"/>
      <c r="C308" s="273"/>
      <c r="D308" s="273"/>
      <c r="E308" s="1"/>
      <c r="F308" s="1"/>
      <c r="G308" s="1"/>
      <c r="H308" s="217"/>
      <c r="I308" s="217"/>
      <c r="J308" s="21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273"/>
      <c r="C309" s="273"/>
      <c r="D309" s="273"/>
      <c r="E309" s="1"/>
      <c r="F309" s="1"/>
      <c r="G309" s="1"/>
      <c r="H309" s="217"/>
      <c r="I309" s="217"/>
      <c r="J309" s="21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273"/>
      <c r="C310" s="273"/>
      <c r="D310" s="273"/>
      <c r="E310" s="1"/>
      <c r="F310" s="1"/>
      <c r="G310" s="1"/>
      <c r="H310" s="217"/>
      <c r="I310" s="217"/>
      <c r="J310" s="21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273"/>
      <c r="C311" s="273"/>
      <c r="D311" s="273"/>
      <c r="E311" s="1"/>
      <c r="F311" s="1"/>
      <c r="G311" s="1"/>
      <c r="H311" s="217"/>
      <c r="I311" s="217"/>
      <c r="J311" s="21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273"/>
      <c r="C312" s="273"/>
      <c r="D312" s="273"/>
      <c r="E312" s="1"/>
      <c r="F312" s="1"/>
      <c r="G312" s="1"/>
      <c r="H312" s="217"/>
      <c r="I312" s="217"/>
      <c r="J312" s="21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273"/>
      <c r="C313" s="273"/>
      <c r="D313" s="273"/>
      <c r="E313" s="1"/>
      <c r="F313" s="1"/>
      <c r="G313" s="1"/>
      <c r="H313" s="217"/>
      <c r="I313" s="217"/>
      <c r="J313" s="21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273"/>
      <c r="C314" s="273"/>
      <c r="D314" s="273"/>
      <c r="E314" s="1"/>
      <c r="F314" s="1"/>
      <c r="G314" s="1"/>
      <c r="H314" s="217"/>
      <c r="I314" s="217"/>
      <c r="J314" s="21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273"/>
      <c r="C315" s="273"/>
      <c r="D315" s="273"/>
      <c r="E315" s="1"/>
      <c r="F315" s="1"/>
      <c r="G315" s="1"/>
      <c r="H315" s="217"/>
      <c r="I315" s="217"/>
      <c r="J315" s="21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273"/>
      <c r="C316" s="273"/>
      <c r="D316" s="273"/>
      <c r="E316" s="1"/>
      <c r="F316" s="1"/>
      <c r="G316" s="1"/>
      <c r="H316" s="217"/>
      <c r="I316" s="217"/>
      <c r="J316" s="21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273"/>
      <c r="C317" s="273"/>
      <c r="D317" s="273"/>
      <c r="E317" s="1"/>
      <c r="F317" s="1"/>
      <c r="G317" s="1"/>
      <c r="H317" s="217"/>
      <c r="I317" s="217"/>
      <c r="J317" s="21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273"/>
      <c r="C318" s="273"/>
      <c r="D318" s="273"/>
      <c r="E318" s="1"/>
      <c r="F318" s="1"/>
      <c r="G318" s="1"/>
      <c r="H318" s="217"/>
      <c r="I318" s="217"/>
      <c r="J318" s="21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273"/>
      <c r="C319" s="273"/>
      <c r="D319" s="273"/>
      <c r="E319" s="1"/>
      <c r="F319" s="1"/>
      <c r="G319" s="1"/>
      <c r="H319" s="217"/>
      <c r="I319" s="217"/>
      <c r="J319" s="21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273"/>
      <c r="C320" s="273"/>
      <c r="D320" s="273"/>
      <c r="E320" s="1"/>
      <c r="F320" s="1"/>
      <c r="G320" s="1"/>
      <c r="H320" s="217"/>
      <c r="I320" s="217"/>
      <c r="J320" s="21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273"/>
      <c r="C321" s="273"/>
      <c r="D321" s="273"/>
      <c r="E321" s="1"/>
      <c r="F321" s="1"/>
      <c r="G321" s="1"/>
      <c r="H321" s="217"/>
      <c r="I321" s="217"/>
      <c r="J321" s="21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273"/>
      <c r="C322" s="273"/>
      <c r="D322" s="273"/>
      <c r="E322" s="1"/>
      <c r="F322" s="1"/>
      <c r="G322" s="1"/>
      <c r="H322" s="217"/>
      <c r="I322" s="217"/>
      <c r="J322" s="21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273"/>
      <c r="C323" s="273"/>
      <c r="D323" s="273"/>
      <c r="E323" s="1"/>
      <c r="F323" s="1"/>
      <c r="G323" s="1"/>
      <c r="H323" s="217"/>
      <c r="I323" s="217"/>
      <c r="J323" s="21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273"/>
      <c r="C324" s="273"/>
      <c r="D324" s="273"/>
      <c r="E324" s="1"/>
      <c r="F324" s="1"/>
      <c r="G324" s="1"/>
      <c r="H324" s="217"/>
      <c r="I324" s="217"/>
      <c r="J324" s="21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273"/>
      <c r="C325" s="273"/>
      <c r="D325" s="273"/>
      <c r="E325" s="1"/>
      <c r="F325" s="1"/>
      <c r="G325" s="1"/>
      <c r="H325" s="217"/>
      <c r="I325" s="217"/>
      <c r="J325" s="21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273"/>
      <c r="C326" s="273"/>
      <c r="D326" s="273"/>
      <c r="E326" s="1"/>
      <c r="F326" s="1"/>
      <c r="G326" s="1"/>
      <c r="H326" s="217"/>
      <c r="I326" s="217"/>
      <c r="J326" s="21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273"/>
      <c r="C327" s="273"/>
      <c r="D327" s="273"/>
      <c r="E327" s="1"/>
      <c r="F327" s="1"/>
      <c r="G327" s="1"/>
      <c r="H327" s="217"/>
      <c r="I327" s="217"/>
      <c r="J327" s="21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273"/>
      <c r="C328" s="273"/>
      <c r="D328" s="273"/>
      <c r="E328" s="1"/>
      <c r="F328" s="1"/>
      <c r="G328" s="1"/>
      <c r="H328" s="217"/>
      <c r="I328" s="217"/>
      <c r="J328" s="21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273"/>
      <c r="C329" s="273"/>
      <c r="D329" s="273"/>
      <c r="E329" s="1"/>
      <c r="F329" s="1"/>
      <c r="G329" s="1"/>
      <c r="H329" s="217"/>
      <c r="I329" s="217"/>
      <c r="J329" s="21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273"/>
      <c r="C330" s="273"/>
      <c r="D330" s="273"/>
      <c r="E330" s="1"/>
      <c r="F330" s="1"/>
      <c r="G330" s="1"/>
      <c r="H330" s="217"/>
      <c r="I330" s="217"/>
      <c r="J330" s="21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273"/>
      <c r="C331" s="273"/>
      <c r="D331" s="273"/>
      <c r="E331" s="1"/>
      <c r="F331" s="1"/>
      <c r="G331" s="1"/>
      <c r="H331" s="217"/>
      <c r="I331" s="217"/>
      <c r="J331" s="21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273"/>
      <c r="C332" s="273"/>
      <c r="D332" s="273"/>
      <c r="E332" s="1"/>
      <c r="F332" s="1"/>
      <c r="G332" s="1"/>
      <c r="H332" s="217"/>
      <c r="I332" s="217"/>
      <c r="J332" s="21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273"/>
      <c r="C333" s="273"/>
      <c r="D333" s="273"/>
      <c r="E333" s="1"/>
      <c r="F333" s="1"/>
      <c r="G333" s="1"/>
      <c r="H333" s="217"/>
      <c r="I333" s="217"/>
      <c r="J333" s="21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273"/>
      <c r="C334" s="273"/>
      <c r="D334" s="273"/>
      <c r="E334" s="1"/>
      <c r="F334" s="1"/>
      <c r="G334" s="1"/>
      <c r="H334" s="217"/>
      <c r="I334" s="217"/>
      <c r="J334" s="21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273"/>
      <c r="C335" s="273"/>
      <c r="D335" s="273"/>
      <c r="E335" s="1"/>
      <c r="F335" s="1"/>
      <c r="G335" s="1"/>
      <c r="H335" s="217"/>
      <c r="I335" s="217"/>
      <c r="J335" s="21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273"/>
      <c r="C336" s="273"/>
      <c r="D336" s="273"/>
      <c r="E336" s="1"/>
      <c r="F336" s="1"/>
      <c r="G336" s="1"/>
      <c r="H336" s="217"/>
      <c r="I336" s="217"/>
      <c r="J336" s="21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273"/>
      <c r="C337" s="273"/>
      <c r="D337" s="273"/>
      <c r="E337" s="1"/>
      <c r="F337" s="1"/>
      <c r="G337" s="1"/>
      <c r="H337" s="217"/>
      <c r="I337" s="217"/>
      <c r="J337" s="21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273"/>
      <c r="C338" s="273"/>
      <c r="D338" s="273"/>
      <c r="E338" s="1"/>
      <c r="F338" s="1"/>
      <c r="G338" s="1"/>
      <c r="H338" s="217"/>
      <c r="I338" s="217"/>
      <c r="J338" s="21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273"/>
      <c r="C339" s="273"/>
      <c r="D339" s="273"/>
      <c r="E339" s="1"/>
      <c r="F339" s="1"/>
      <c r="G339" s="1"/>
      <c r="H339" s="217"/>
      <c r="I339" s="217"/>
      <c r="J339" s="21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273"/>
      <c r="C340" s="273"/>
      <c r="D340" s="273"/>
      <c r="E340" s="1"/>
      <c r="F340" s="1"/>
      <c r="G340" s="1"/>
      <c r="H340" s="217"/>
      <c r="I340" s="217"/>
      <c r="J340" s="21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273"/>
      <c r="C341" s="273"/>
      <c r="D341" s="273"/>
      <c r="E341" s="1"/>
      <c r="F341" s="1"/>
      <c r="G341" s="1"/>
      <c r="H341" s="217"/>
      <c r="I341" s="217"/>
      <c r="J341" s="21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273"/>
      <c r="C342" s="273"/>
      <c r="D342" s="273"/>
      <c r="E342" s="1"/>
      <c r="F342" s="1"/>
      <c r="G342" s="1"/>
      <c r="H342" s="217"/>
      <c r="I342" s="217"/>
      <c r="J342" s="21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273"/>
      <c r="C343" s="273"/>
      <c r="D343" s="273"/>
      <c r="E343" s="1"/>
      <c r="F343" s="1"/>
      <c r="G343" s="1"/>
      <c r="H343" s="217"/>
      <c r="I343" s="217"/>
      <c r="J343" s="21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273"/>
      <c r="C344" s="273"/>
      <c r="D344" s="273"/>
      <c r="E344" s="1"/>
      <c r="F344" s="1"/>
      <c r="G344" s="1"/>
      <c r="H344" s="217"/>
      <c r="I344" s="217"/>
      <c r="J344" s="21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273"/>
      <c r="C345" s="273"/>
      <c r="D345" s="273"/>
      <c r="E345" s="1"/>
      <c r="F345" s="1"/>
      <c r="G345" s="1"/>
      <c r="H345" s="217"/>
      <c r="I345" s="217"/>
      <c r="J345" s="21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273"/>
      <c r="C346" s="273"/>
      <c r="D346" s="273"/>
      <c r="E346" s="1"/>
      <c r="F346" s="1"/>
      <c r="G346" s="1"/>
      <c r="H346" s="217"/>
      <c r="I346" s="217"/>
      <c r="J346" s="21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273"/>
      <c r="C347" s="273"/>
      <c r="D347" s="273"/>
      <c r="E347" s="1"/>
      <c r="F347" s="1"/>
      <c r="G347" s="1"/>
      <c r="H347" s="217"/>
      <c r="I347" s="217"/>
      <c r="J347" s="21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273"/>
      <c r="C348" s="273"/>
      <c r="D348" s="273"/>
      <c r="E348" s="1"/>
      <c r="F348" s="1"/>
      <c r="G348" s="1"/>
      <c r="H348" s="217"/>
      <c r="I348" s="217"/>
      <c r="J348" s="21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273"/>
      <c r="C349" s="273"/>
      <c r="D349" s="273"/>
      <c r="E349" s="1"/>
      <c r="F349" s="1"/>
      <c r="G349" s="1"/>
      <c r="H349" s="217"/>
      <c r="I349" s="217"/>
      <c r="J349" s="21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273"/>
      <c r="C350" s="273"/>
      <c r="D350" s="273"/>
      <c r="E350" s="1"/>
      <c r="F350" s="1"/>
      <c r="G350" s="1"/>
      <c r="H350" s="217"/>
      <c r="I350" s="217"/>
      <c r="J350" s="21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273"/>
      <c r="C351" s="273"/>
      <c r="D351" s="273"/>
      <c r="E351" s="1"/>
      <c r="F351" s="1"/>
      <c r="G351" s="1"/>
      <c r="H351" s="217"/>
      <c r="I351" s="217"/>
      <c r="J351" s="21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273"/>
      <c r="C352" s="273"/>
      <c r="D352" s="273"/>
      <c r="E352" s="1"/>
      <c r="F352" s="1"/>
      <c r="G352" s="1"/>
      <c r="H352" s="217"/>
      <c r="I352" s="217"/>
      <c r="J352" s="21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273"/>
      <c r="C353" s="273"/>
      <c r="D353" s="273"/>
      <c r="E353" s="1"/>
      <c r="F353" s="1"/>
      <c r="G353" s="1"/>
      <c r="H353" s="217"/>
      <c r="I353" s="217"/>
      <c r="J353" s="21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273"/>
      <c r="C354" s="273"/>
      <c r="D354" s="273"/>
      <c r="E354" s="1"/>
      <c r="F354" s="1"/>
      <c r="G354" s="1"/>
      <c r="H354" s="217"/>
      <c r="I354" s="217"/>
      <c r="J354" s="21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273"/>
      <c r="C355" s="273"/>
      <c r="D355" s="273"/>
      <c r="E355" s="1"/>
      <c r="F355" s="1"/>
      <c r="G355" s="1"/>
      <c r="H355" s="217"/>
      <c r="I355" s="217"/>
      <c r="J355" s="21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273"/>
      <c r="C356" s="273"/>
      <c r="D356" s="273"/>
      <c r="E356" s="1"/>
      <c r="F356" s="1"/>
      <c r="G356" s="1"/>
      <c r="H356" s="217"/>
      <c r="I356" s="217"/>
      <c r="J356" s="21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273"/>
      <c r="C357" s="273"/>
      <c r="D357" s="273"/>
      <c r="E357" s="1"/>
      <c r="F357" s="1"/>
      <c r="G357" s="1"/>
      <c r="H357" s="217"/>
      <c r="I357" s="217"/>
      <c r="J357" s="21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273"/>
      <c r="C358" s="273"/>
      <c r="D358" s="273"/>
      <c r="E358" s="1"/>
      <c r="F358" s="1"/>
      <c r="G358" s="1"/>
      <c r="H358" s="217"/>
      <c r="I358" s="217"/>
      <c r="J358" s="21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273"/>
      <c r="C359" s="273"/>
      <c r="D359" s="273"/>
      <c r="E359" s="1"/>
      <c r="F359" s="1"/>
      <c r="G359" s="1"/>
      <c r="H359" s="217"/>
      <c r="I359" s="217"/>
      <c r="J359" s="21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273"/>
      <c r="C360" s="273"/>
      <c r="D360" s="273"/>
      <c r="E360" s="1"/>
      <c r="F360" s="1"/>
      <c r="G360" s="1"/>
      <c r="H360" s="217"/>
      <c r="I360" s="217"/>
      <c r="J360" s="21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273"/>
      <c r="C361" s="273"/>
      <c r="D361" s="273"/>
      <c r="E361" s="1"/>
      <c r="F361" s="1"/>
      <c r="G361" s="1"/>
      <c r="H361" s="217"/>
      <c r="I361" s="217"/>
      <c r="J361" s="21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273"/>
      <c r="C362" s="273"/>
      <c r="D362" s="273"/>
      <c r="E362" s="1"/>
      <c r="F362" s="1"/>
      <c r="G362" s="1"/>
      <c r="H362" s="217"/>
      <c r="I362" s="217"/>
      <c r="J362" s="21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273"/>
      <c r="C363" s="273"/>
      <c r="D363" s="273"/>
      <c r="E363" s="1"/>
      <c r="F363" s="1"/>
      <c r="G363" s="1"/>
      <c r="H363" s="217"/>
      <c r="I363" s="217"/>
      <c r="J363" s="21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273"/>
      <c r="C364" s="273"/>
      <c r="D364" s="273"/>
      <c r="E364" s="1"/>
      <c r="F364" s="1"/>
      <c r="G364" s="1"/>
      <c r="H364" s="217"/>
      <c r="I364" s="217"/>
      <c r="J364" s="21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273"/>
      <c r="C365" s="273"/>
      <c r="D365" s="273"/>
      <c r="E365" s="1"/>
      <c r="F365" s="1"/>
      <c r="G365" s="1"/>
      <c r="H365" s="217"/>
      <c r="I365" s="217"/>
      <c r="J365" s="21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273"/>
      <c r="C366" s="273"/>
      <c r="D366" s="273"/>
      <c r="E366" s="1"/>
      <c r="F366" s="1"/>
      <c r="G366" s="1"/>
      <c r="H366" s="217"/>
      <c r="I366" s="217"/>
      <c r="J366" s="21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273"/>
      <c r="C367" s="273"/>
      <c r="D367" s="273"/>
      <c r="E367" s="1"/>
      <c r="F367" s="1"/>
      <c r="G367" s="1"/>
      <c r="H367" s="217"/>
      <c r="I367" s="217"/>
      <c r="J367" s="21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273"/>
      <c r="C368" s="273"/>
      <c r="D368" s="273"/>
      <c r="E368" s="1"/>
      <c r="F368" s="1"/>
      <c r="G368" s="1"/>
      <c r="H368" s="217"/>
      <c r="I368" s="217"/>
      <c r="J368" s="21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273"/>
      <c r="C369" s="273"/>
      <c r="D369" s="273"/>
      <c r="E369" s="1"/>
      <c r="F369" s="1"/>
      <c r="G369" s="1"/>
      <c r="H369" s="217"/>
      <c r="I369" s="217"/>
      <c r="J369" s="21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273"/>
      <c r="C370" s="273"/>
      <c r="D370" s="273"/>
      <c r="E370" s="1"/>
      <c r="F370" s="1"/>
      <c r="G370" s="1"/>
      <c r="H370" s="217"/>
      <c r="I370" s="217"/>
      <c r="J370" s="21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273"/>
      <c r="C371" s="273"/>
      <c r="D371" s="273"/>
      <c r="E371" s="1"/>
      <c r="F371" s="1"/>
      <c r="G371" s="1"/>
      <c r="H371" s="217"/>
      <c r="I371" s="217"/>
      <c r="J371" s="21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273"/>
      <c r="C372" s="273"/>
      <c r="D372" s="273"/>
      <c r="E372" s="1"/>
      <c r="F372" s="1"/>
      <c r="G372" s="1"/>
      <c r="H372" s="217"/>
      <c r="I372" s="217"/>
      <c r="J372" s="21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273"/>
      <c r="C373" s="273"/>
      <c r="D373" s="273"/>
      <c r="E373" s="1"/>
      <c r="F373" s="1"/>
      <c r="G373" s="1"/>
      <c r="H373" s="217"/>
      <c r="I373" s="217"/>
      <c r="J373" s="21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273"/>
      <c r="C374" s="273"/>
      <c r="D374" s="273"/>
      <c r="E374" s="1"/>
      <c r="F374" s="1"/>
      <c r="G374" s="1"/>
      <c r="H374" s="217"/>
      <c r="I374" s="217"/>
      <c r="J374" s="21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273"/>
      <c r="C375" s="273"/>
      <c r="D375" s="273"/>
      <c r="E375" s="1"/>
      <c r="F375" s="1"/>
      <c r="G375" s="1"/>
      <c r="H375" s="217"/>
      <c r="I375" s="217"/>
      <c r="J375" s="21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273"/>
      <c r="C376" s="273"/>
      <c r="D376" s="273"/>
      <c r="E376" s="1"/>
      <c r="F376" s="1"/>
      <c r="G376" s="1"/>
      <c r="H376" s="217"/>
      <c r="I376" s="217"/>
      <c r="J376" s="21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273"/>
      <c r="C377" s="273"/>
      <c r="D377" s="273"/>
      <c r="E377" s="1"/>
      <c r="F377" s="1"/>
      <c r="G377" s="1"/>
      <c r="H377" s="217"/>
      <c r="I377" s="217"/>
      <c r="J377" s="21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273"/>
      <c r="C378" s="273"/>
      <c r="D378" s="273"/>
      <c r="E378" s="1"/>
      <c r="F378" s="1"/>
      <c r="G378" s="1"/>
      <c r="H378" s="217"/>
      <c r="I378" s="217"/>
      <c r="J378" s="21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273"/>
      <c r="C379" s="273"/>
      <c r="D379" s="273"/>
      <c r="E379" s="1"/>
      <c r="F379" s="1"/>
      <c r="G379" s="1"/>
      <c r="H379" s="217"/>
      <c r="I379" s="217"/>
      <c r="J379" s="21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273"/>
      <c r="C380" s="273"/>
      <c r="D380" s="273"/>
      <c r="E380" s="1"/>
      <c r="F380" s="1"/>
      <c r="G380" s="1"/>
      <c r="H380" s="217"/>
      <c r="I380" s="217"/>
      <c r="J380" s="21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273"/>
      <c r="C381" s="273"/>
      <c r="D381" s="273"/>
      <c r="E381" s="1"/>
      <c r="F381" s="1"/>
      <c r="G381" s="1"/>
      <c r="H381" s="217"/>
      <c r="I381" s="217"/>
      <c r="J381" s="21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273"/>
      <c r="C382" s="273"/>
      <c r="D382" s="273"/>
      <c r="E382" s="1"/>
      <c r="F382" s="1"/>
      <c r="G382" s="1"/>
      <c r="H382" s="217"/>
      <c r="I382" s="217"/>
      <c r="J382" s="21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273"/>
      <c r="C383" s="273"/>
      <c r="D383" s="273"/>
      <c r="E383" s="1"/>
      <c r="F383" s="1"/>
      <c r="G383" s="1"/>
      <c r="H383" s="217"/>
      <c r="I383" s="217"/>
      <c r="J383" s="21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273"/>
      <c r="C384" s="273"/>
      <c r="D384" s="273"/>
      <c r="E384" s="1"/>
      <c r="F384" s="1"/>
      <c r="G384" s="1"/>
      <c r="H384" s="217"/>
      <c r="I384" s="217"/>
      <c r="J384" s="21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273"/>
      <c r="C385" s="273"/>
      <c r="D385" s="273"/>
      <c r="E385" s="1"/>
      <c r="F385" s="1"/>
      <c r="G385" s="1"/>
      <c r="H385" s="217"/>
      <c r="I385" s="217"/>
      <c r="J385" s="21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273"/>
      <c r="C386" s="273"/>
      <c r="D386" s="273"/>
      <c r="E386" s="1"/>
      <c r="F386" s="1"/>
      <c r="G386" s="1"/>
      <c r="H386" s="217"/>
      <c r="I386" s="217"/>
      <c r="J386" s="21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273"/>
      <c r="C387" s="273"/>
      <c r="D387" s="273"/>
      <c r="E387" s="1"/>
      <c r="F387" s="1"/>
      <c r="G387" s="1"/>
      <c r="H387" s="217"/>
      <c r="I387" s="217"/>
      <c r="J387" s="21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273"/>
      <c r="C388" s="273"/>
      <c r="D388" s="273"/>
      <c r="E388" s="1"/>
      <c r="F388" s="1"/>
      <c r="G388" s="1"/>
      <c r="H388" s="217"/>
      <c r="I388" s="217"/>
      <c r="J388" s="21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273"/>
      <c r="C389" s="273"/>
      <c r="D389" s="273"/>
      <c r="E389" s="1"/>
      <c r="F389" s="1"/>
      <c r="G389" s="1"/>
      <c r="H389" s="217"/>
      <c r="I389" s="217"/>
      <c r="J389" s="21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273"/>
      <c r="C390" s="273"/>
      <c r="D390" s="273"/>
      <c r="E390" s="1"/>
      <c r="F390" s="1"/>
      <c r="G390" s="1"/>
      <c r="H390" s="217"/>
      <c r="I390" s="217"/>
      <c r="J390" s="21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273"/>
      <c r="C391" s="273"/>
      <c r="D391" s="273"/>
      <c r="E391" s="1"/>
      <c r="F391" s="1"/>
      <c r="G391" s="1"/>
      <c r="H391" s="217"/>
      <c r="I391" s="217"/>
      <c r="J391" s="21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273"/>
      <c r="C392" s="273"/>
      <c r="D392" s="273"/>
      <c r="E392" s="1"/>
      <c r="F392" s="1"/>
      <c r="G392" s="1"/>
      <c r="H392" s="217"/>
      <c r="I392" s="217"/>
      <c r="J392" s="21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273"/>
      <c r="C393" s="273"/>
      <c r="D393" s="273"/>
      <c r="E393" s="1"/>
      <c r="F393" s="1"/>
      <c r="G393" s="1"/>
      <c r="H393" s="217"/>
      <c r="I393" s="217"/>
      <c r="J393" s="21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273"/>
      <c r="C394" s="273"/>
      <c r="D394" s="273"/>
      <c r="E394" s="1"/>
      <c r="F394" s="1"/>
      <c r="G394" s="1"/>
      <c r="H394" s="217"/>
      <c r="I394" s="217"/>
      <c r="J394" s="21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273"/>
      <c r="C395" s="273"/>
      <c r="D395" s="273"/>
      <c r="E395" s="1"/>
      <c r="F395" s="1"/>
      <c r="G395" s="1"/>
      <c r="H395" s="217"/>
      <c r="I395" s="217"/>
      <c r="J395" s="21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273"/>
      <c r="C396" s="273"/>
      <c r="D396" s="273"/>
      <c r="E396" s="1"/>
      <c r="F396" s="1"/>
      <c r="G396" s="1"/>
      <c r="H396" s="217"/>
      <c r="I396" s="217"/>
      <c r="J396" s="21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273"/>
      <c r="C397" s="273"/>
      <c r="D397" s="273"/>
      <c r="E397" s="1"/>
      <c r="F397" s="1"/>
      <c r="G397" s="1"/>
      <c r="H397" s="217"/>
      <c r="I397" s="217"/>
      <c r="J397" s="21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273"/>
      <c r="C398" s="273"/>
      <c r="D398" s="273"/>
      <c r="E398" s="1"/>
      <c r="F398" s="1"/>
      <c r="G398" s="1"/>
      <c r="H398" s="217"/>
      <c r="I398" s="217"/>
      <c r="J398" s="21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273"/>
      <c r="C399" s="273"/>
      <c r="D399" s="273"/>
      <c r="E399" s="1"/>
      <c r="F399" s="1"/>
      <c r="G399" s="1"/>
      <c r="H399" s="217"/>
      <c r="I399" s="217"/>
      <c r="J399" s="21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273"/>
      <c r="C400" s="273"/>
      <c r="D400" s="273"/>
      <c r="E400" s="1"/>
      <c r="F400" s="1"/>
      <c r="G400" s="1"/>
      <c r="H400" s="217"/>
      <c r="I400" s="217"/>
      <c r="J400" s="21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273"/>
      <c r="C401" s="273"/>
      <c r="D401" s="273"/>
      <c r="E401" s="1"/>
      <c r="F401" s="1"/>
      <c r="G401" s="1"/>
      <c r="H401" s="217"/>
      <c r="I401" s="217"/>
      <c r="J401" s="21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273"/>
      <c r="C402" s="273"/>
      <c r="D402" s="273"/>
      <c r="E402" s="1"/>
      <c r="F402" s="1"/>
      <c r="G402" s="1"/>
      <c r="H402" s="217"/>
      <c r="I402" s="217"/>
      <c r="J402" s="21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273"/>
      <c r="C403" s="273"/>
      <c r="D403" s="273"/>
      <c r="E403" s="1"/>
      <c r="F403" s="1"/>
      <c r="G403" s="1"/>
      <c r="H403" s="217"/>
      <c r="I403" s="217"/>
      <c r="J403" s="21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273"/>
      <c r="C404" s="273"/>
      <c r="D404" s="273"/>
      <c r="E404" s="1"/>
      <c r="F404" s="1"/>
      <c r="G404" s="1"/>
      <c r="H404" s="217"/>
      <c r="I404" s="217"/>
      <c r="J404" s="21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273"/>
      <c r="C405" s="273"/>
      <c r="D405" s="273"/>
      <c r="E405" s="1"/>
      <c r="F405" s="1"/>
      <c r="G405" s="1"/>
      <c r="H405" s="217"/>
      <c r="I405" s="217"/>
      <c r="J405" s="21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273"/>
      <c r="C406" s="273"/>
      <c r="D406" s="273"/>
      <c r="E406" s="1"/>
      <c r="F406" s="1"/>
      <c r="G406" s="1"/>
      <c r="H406" s="217"/>
      <c r="I406" s="217"/>
      <c r="J406" s="21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273"/>
      <c r="C407" s="273"/>
      <c r="D407" s="273"/>
      <c r="E407" s="1"/>
      <c r="F407" s="1"/>
      <c r="G407" s="1"/>
      <c r="H407" s="217"/>
      <c r="I407" s="217"/>
      <c r="J407" s="21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273"/>
      <c r="C408" s="273"/>
      <c r="D408" s="273"/>
      <c r="E408" s="1"/>
      <c r="F408" s="1"/>
      <c r="G408" s="1"/>
      <c r="H408" s="217"/>
      <c r="I408" s="217"/>
      <c r="J408" s="21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273"/>
      <c r="C409" s="273"/>
      <c r="D409" s="273"/>
      <c r="E409" s="1"/>
      <c r="F409" s="1"/>
      <c r="G409" s="1"/>
      <c r="H409" s="217"/>
      <c r="I409" s="217"/>
      <c r="J409" s="21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273"/>
      <c r="C410" s="273"/>
      <c r="D410" s="273"/>
      <c r="E410" s="1"/>
      <c r="F410" s="1"/>
      <c r="G410" s="1"/>
      <c r="H410" s="217"/>
      <c r="I410" s="217"/>
      <c r="J410" s="21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273"/>
      <c r="C411" s="273"/>
      <c r="D411" s="273"/>
      <c r="E411" s="1"/>
      <c r="F411" s="1"/>
      <c r="G411" s="1"/>
      <c r="H411" s="217"/>
      <c r="I411" s="217"/>
      <c r="J411" s="21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273"/>
      <c r="C412" s="273"/>
      <c r="D412" s="273"/>
      <c r="E412" s="1"/>
      <c r="F412" s="1"/>
      <c r="G412" s="1"/>
      <c r="H412" s="217"/>
      <c r="I412" s="217"/>
      <c r="J412" s="21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273"/>
      <c r="C413" s="273"/>
      <c r="D413" s="273"/>
      <c r="E413" s="1"/>
      <c r="F413" s="1"/>
      <c r="G413" s="1"/>
      <c r="H413" s="217"/>
      <c r="I413" s="217"/>
      <c r="J413" s="21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273"/>
      <c r="C414" s="273"/>
      <c r="D414" s="273"/>
      <c r="E414" s="1"/>
      <c r="F414" s="1"/>
      <c r="G414" s="1"/>
      <c r="H414" s="217"/>
      <c r="I414" s="217"/>
      <c r="J414" s="21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273"/>
      <c r="C415" s="273"/>
      <c r="D415" s="273"/>
      <c r="E415" s="1"/>
      <c r="F415" s="1"/>
      <c r="G415" s="1"/>
      <c r="H415" s="217"/>
      <c r="I415" s="217"/>
      <c r="J415" s="21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273"/>
      <c r="C416" s="273"/>
      <c r="D416" s="273"/>
      <c r="E416" s="1"/>
      <c r="F416" s="1"/>
      <c r="G416" s="1"/>
      <c r="H416" s="217"/>
      <c r="I416" s="217"/>
      <c r="J416" s="21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273"/>
      <c r="C417" s="273"/>
      <c r="D417" s="273"/>
      <c r="E417" s="1"/>
      <c r="F417" s="1"/>
      <c r="G417" s="1"/>
      <c r="H417" s="217"/>
      <c r="I417" s="217"/>
      <c r="J417" s="21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273"/>
      <c r="C418" s="273"/>
      <c r="D418" s="273"/>
      <c r="E418" s="1"/>
      <c r="F418" s="1"/>
      <c r="G418" s="1"/>
      <c r="H418" s="217"/>
      <c r="I418" s="217"/>
      <c r="J418" s="21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273"/>
      <c r="C419" s="273"/>
      <c r="D419" s="273"/>
      <c r="E419" s="1"/>
      <c r="F419" s="1"/>
      <c r="G419" s="1"/>
      <c r="H419" s="217"/>
      <c r="I419" s="217"/>
      <c r="J419" s="21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273"/>
      <c r="C420" s="273"/>
      <c r="D420" s="273"/>
      <c r="E420" s="1"/>
      <c r="F420" s="1"/>
      <c r="G420" s="1"/>
      <c r="H420" s="217"/>
      <c r="I420" s="217"/>
      <c r="J420" s="21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273"/>
      <c r="C421" s="273"/>
      <c r="D421" s="273"/>
      <c r="E421" s="1"/>
      <c r="F421" s="1"/>
      <c r="G421" s="1"/>
      <c r="H421" s="217"/>
      <c r="I421" s="217"/>
      <c r="J421" s="21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273"/>
      <c r="C422" s="273"/>
      <c r="D422" s="273"/>
      <c r="E422" s="1"/>
      <c r="F422" s="1"/>
      <c r="G422" s="1"/>
      <c r="H422" s="217"/>
      <c r="I422" s="217"/>
      <c r="J422" s="21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273"/>
      <c r="C423" s="273"/>
      <c r="D423" s="273"/>
      <c r="E423" s="1"/>
      <c r="F423" s="1"/>
      <c r="G423" s="1"/>
      <c r="H423" s="217"/>
      <c r="I423" s="217"/>
      <c r="J423" s="21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273"/>
      <c r="C424" s="273"/>
      <c r="D424" s="273"/>
      <c r="E424" s="1"/>
      <c r="F424" s="1"/>
      <c r="G424" s="1"/>
      <c r="H424" s="217"/>
      <c r="I424" s="217"/>
      <c r="J424" s="21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273"/>
      <c r="C425" s="273"/>
      <c r="D425" s="273"/>
      <c r="E425" s="1"/>
      <c r="F425" s="1"/>
      <c r="G425" s="1"/>
      <c r="H425" s="217"/>
      <c r="I425" s="217"/>
      <c r="J425" s="21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273"/>
      <c r="C426" s="273"/>
      <c r="D426" s="273"/>
      <c r="E426" s="1"/>
      <c r="F426" s="1"/>
      <c r="G426" s="1"/>
      <c r="H426" s="217"/>
      <c r="I426" s="217"/>
      <c r="J426" s="21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273"/>
      <c r="C427" s="273"/>
      <c r="D427" s="273"/>
      <c r="E427" s="1"/>
      <c r="F427" s="1"/>
      <c r="G427" s="1"/>
      <c r="H427" s="217"/>
      <c r="I427" s="217"/>
      <c r="J427" s="21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273"/>
      <c r="C428" s="273"/>
      <c r="D428" s="273"/>
      <c r="E428" s="1"/>
      <c r="F428" s="1"/>
      <c r="G428" s="1"/>
      <c r="H428" s="217"/>
      <c r="I428" s="217"/>
      <c r="J428" s="21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273"/>
      <c r="C429" s="273"/>
      <c r="D429" s="273"/>
      <c r="E429" s="1"/>
      <c r="F429" s="1"/>
      <c r="G429" s="1"/>
      <c r="H429" s="217"/>
      <c r="I429" s="217"/>
      <c r="J429" s="21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273"/>
      <c r="C430" s="273"/>
      <c r="D430" s="273"/>
      <c r="E430" s="1"/>
      <c r="F430" s="1"/>
      <c r="G430" s="1"/>
      <c r="H430" s="217"/>
      <c r="I430" s="217"/>
      <c r="J430" s="21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273"/>
      <c r="C431" s="273"/>
      <c r="D431" s="273"/>
      <c r="E431" s="1"/>
      <c r="F431" s="1"/>
      <c r="G431" s="1"/>
      <c r="H431" s="217"/>
      <c r="I431" s="217"/>
      <c r="J431" s="21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273"/>
      <c r="C432" s="273"/>
      <c r="D432" s="273"/>
      <c r="E432" s="1"/>
      <c r="F432" s="1"/>
      <c r="G432" s="1"/>
      <c r="H432" s="217"/>
      <c r="I432" s="217"/>
      <c r="J432" s="21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273"/>
      <c r="C433" s="273"/>
      <c r="D433" s="273"/>
      <c r="E433" s="1"/>
      <c r="F433" s="1"/>
      <c r="G433" s="1"/>
      <c r="H433" s="217"/>
      <c r="I433" s="217"/>
      <c r="J433" s="21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273"/>
      <c r="C434" s="273"/>
      <c r="D434" s="273"/>
      <c r="E434" s="1"/>
      <c r="F434" s="1"/>
      <c r="G434" s="1"/>
      <c r="H434" s="217"/>
      <c r="I434" s="217"/>
      <c r="J434" s="21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273"/>
      <c r="C435" s="273"/>
      <c r="D435" s="273"/>
      <c r="E435" s="1"/>
      <c r="F435" s="1"/>
      <c r="G435" s="1"/>
      <c r="H435" s="217"/>
      <c r="I435" s="217"/>
      <c r="J435" s="21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273"/>
      <c r="C436" s="273"/>
      <c r="D436" s="273"/>
      <c r="E436" s="1"/>
      <c r="F436" s="1"/>
      <c r="G436" s="1"/>
      <c r="H436" s="217"/>
      <c r="I436" s="217"/>
      <c r="J436" s="21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273"/>
      <c r="C437" s="273"/>
      <c r="D437" s="273"/>
      <c r="E437" s="1"/>
      <c r="F437" s="1"/>
      <c r="G437" s="1"/>
      <c r="H437" s="217"/>
      <c r="I437" s="217"/>
      <c r="J437" s="21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273"/>
      <c r="C438" s="273"/>
      <c r="D438" s="273"/>
      <c r="E438" s="1"/>
      <c r="F438" s="1"/>
      <c r="G438" s="1"/>
      <c r="H438" s="217"/>
      <c r="I438" s="217"/>
      <c r="J438" s="21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273"/>
      <c r="C439" s="273"/>
      <c r="D439" s="273"/>
      <c r="E439" s="1"/>
      <c r="F439" s="1"/>
      <c r="G439" s="1"/>
      <c r="H439" s="217"/>
      <c r="I439" s="217"/>
      <c r="J439" s="21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273"/>
      <c r="C440" s="273"/>
      <c r="D440" s="273"/>
      <c r="E440" s="1"/>
      <c r="F440" s="1"/>
      <c r="G440" s="1"/>
      <c r="H440" s="217"/>
      <c r="I440" s="217"/>
      <c r="J440" s="21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273"/>
      <c r="C441" s="273"/>
      <c r="D441" s="273"/>
      <c r="E441" s="1"/>
      <c r="F441" s="1"/>
      <c r="G441" s="1"/>
      <c r="H441" s="217"/>
      <c r="I441" s="217"/>
      <c r="J441" s="21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273"/>
      <c r="C442" s="273"/>
      <c r="D442" s="273"/>
      <c r="E442" s="1"/>
      <c r="F442" s="1"/>
      <c r="G442" s="1"/>
      <c r="H442" s="217"/>
      <c r="I442" s="217"/>
      <c r="J442" s="21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273"/>
      <c r="C443" s="273"/>
      <c r="D443" s="273"/>
      <c r="E443" s="1"/>
      <c r="F443" s="1"/>
      <c r="G443" s="1"/>
      <c r="H443" s="217"/>
      <c r="I443" s="217"/>
      <c r="J443" s="21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273"/>
      <c r="C444" s="273"/>
      <c r="D444" s="273"/>
      <c r="E444" s="1"/>
      <c r="F444" s="1"/>
      <c r="G444" s="1"/>
      <c r="H444" s="217"/>
      <c r="I444" s="217"/>
      <c r="J444" s="21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273"/>
      <c r="C445" s="273"/>
      <c r="D445" s="273"/>
      <c r="E445" s="1"/>
      <c r="F445" s="1"/>
      <c r="G445" s="1"/>
      <c r="H445" s="217"/>
      <c r="I445" s="217"/>
      <c r="J445" s="21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273"/>
      <c r="C446" s="273"/>
      <c r="D446" s="273"/>
      <c r="E446" s="1"/>
      <c r="F446" s="1"/>
      <c r="G446" s="1"/>
      <c r="H446" s="217"/>
      <c r="I446" s="217"/>
      <c r="J446" s="21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273"/>
      <c r="C447" s="273"/>
      <c r="D447" s="273"/>
      <c r="E447" s="1"/>
      <c r="F447" s="1"/>
      <c r="G447" s="1"/>
      <c r="H447" s="217"/>
      <c r="I447" s="217"/>
      <c r="J447" s="21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273"/>
      <c r="C448" s="273"/>
      <c r="D448" s="273"/>
      <c r="E448" s="1"/>
      <c r="F448" s="1"/>
      <c r="G448" s="1"/>
      <c r="H448" s="217"/>
      <c r="I448" s="217"/>
      <c r="J448" s="21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273"/>
      <c r="C449" s="273"/>
      <c r="D449" s="273"/>
      <c r="E449" s="1"/>
      <c r="F449" s="1"/>
      <c r="G449" s="1"/>
      <c r="H449" s="217"/>
      <c r="I449" s="217"/>
      <c r="J449" s="21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273"/>
      <c r="C450" s="273"/>
      <c r="D450" s="273"/>
      <c r="E450" s="1"/>
      <c r="F450" s="1"/>
      <c r="G450" s="1"/>
      <c r="H450" s="217"/>
      <c r="I450" s="217"/>
      <c r="J450" s="21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273"/>
      <c r="C451" s="273"/>
      <c r="D451" s="273"/>
      <c r="E451" s="1"/>
      <c r="F451" s="1"/>
      <c r="G451" s="1"/>
      <c r="H451" s="217"/>
      <c r="I451" s="217"/>
      <c r="J451" s="21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273"/>
      <c r="C452" s="273"/>
      <c r="D452" s="273"/>
      <c r="E452" s="1"/>
      <c r="F452" s="1"/>
      <c r="G452" s="1"/>
      <c r="H452" s="217"/>
      <c r="I452" s="217"/>
      <c r="J452" s="21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273"/>
      <c r="C453" s="273"/>
      <c r="D453" s="273"/>
      <c r="E453" s="1"/>
      <c r="F453" s="1"/>
      <c r="G453" s="1"/>
      <c r="H453" s="217"/>
      <c r="I453" s="217"/>
      <c r="J453" s="21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273"/>
      <c r="C454" s="273"/>
      <c r="D454" s="273"/>
      <c r="E454" s="1"/>
      <c r="F454" s="1"/>
      <c r="G454" s="1"/>
      <c r="H454" s="217"/>
      <c r="I454" s="217"/>
      <c r="J454" s="21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273"/>
      <c r="C455" s="273"/>
      <c r="D455" s="273"/>
      <c r="E455" s="1"/>
      <c r="F455" s="1"/>
      <c r="G455" s="1"/>
      <c r="H455" s="217"/>
      <c r="I455" s="217"/>
      <c r="J455" s="21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273"/>
      <c r="C456" s="273"/>
      <c r="D456" s="273"/>
      <c r="E456" s="1"/>
      <c r="F456" s="1"/>
      <c r="G456" s="1"/>
      <c r="H456" s="217"/>
      <c r="I456" s="217"/>
      <c r="J456" s="21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273"/>
      <c r="C457" s="273"/>
      <c r="D457" s="273"/>
      <c r="E457" s="1"/>
      <c r="F457" s="1"/>
      <c r="G457" s="1"/>
      <c r="H457" s="217"/>
      <c r="I457" s="217"/>
      <c r="J457" s="21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273"/>
      <c r="C458" s="273"/>
      <c r="D458" s="273"/>
      <c r="E458" s="1"/>
      <c r="F458" s="1"/>
      <c r="G458" s="1"/>
      <c r="H458" s="217"/>
      <c r="I458" s="217"/>
      <c r="J458" s="21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273"/>
      <c r="C459" s="273"/>
      <c r="D459" s="273"/>
      <c r="E459" s="1"/>
      <c r="F459" s="1"/>
      <c r="G459" s="1"/>
      <c r="H459" s="217"/>
      <c r="I459" s="217"/>
      <c r="J459" s="21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273"/>
      <c r="C460" s="273"/>
      <c r="D460" s="273"/>
      <c r="E460" s="1"/>
      <c r="F460" s="1"/>
      <c r="G460" s="1"/>
      <c r="H460" s="217"/>
      <c r="I460" s="217"/>
      <c r="J460" s="21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273"/>
      <c r="C461" s="273"/>
      <c r="D461" s="273"/>
      <c r="E461" s="1"/>
      <c r="F461" s="1"/>
      <c r="G461" s="1"/>
      <c r="H461" s="217"/>
      <c r="I461" s="217"/>
      <c r="J461" s="21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273"/>
      <c r="C462" s="273"/>
      <c r="D462" s="273"/>
      <c r="E462" s="1"/>
      <c r="F462" s="1"/>
      <c r="G462" s="1"/>
      <c r="H462" s="217"/>
      <c r="I462" s="217"/>
      <c r="J462" s="21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273"/>
      <c r="C463" s="273"/>
      <c r="D463" s="273"/>
      <c r="E463" s="1"/>
      <c r="F463" s="1"/>
      <c r="G463" s="1"/>
      <c r="H463" s="217"/>
      <c r="I463" s="217"/>
      <c r="J463" s="21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273"/>
      <c r="C464" s="273"/>
      <c r="D464" s="273"/>
      <c r="E464" s="1"/>
      <c r="F464" s="1"/>
      <c r="G464" s="1"/>
      <c r="H464" s="217"/>
      <c r="I464" s="217"/>
      <c r="J464" s="21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273"/>
      <c r="C465" s="273"/>
      <c r="D465" s="273"/>
      <c r="E465" s="1"/>
      <c r="F465" s="1"/>
      <c r="G465" s="1"/>
      <c r="H465" s="217"/>
      <c r="I465" s="217"/>
      <c r="J465" s="21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273"/>
      <c r="C466" s="273"/>
      <c r="D466" s="273"/>
      <c r="E466" s="1"/>
      <c r="F466" s="1"/>
      <c r="G466" s="1"/>
      <c r="H466" s="217"/>
      <c r="I466" s="217"/>
      <c r="J466" s="21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273"/>
      <c r="C467" s="273"/>
      <c r="D467" s="273"/>
      <c r="E467" s="1"/>
      <c r="F467" s="1"/>
      <c r="G467" s="1"/>
      <c r="H467" s="217"/>
      <c r="I467" s="217"/>
      <c r="J467" s="21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273"/>
      <c r="C468" s="273"/>
      <c r="D468" s="273"/>
      <c r="E468" s="1"/>
      <c r="F468" s="1"/>
      <c r="G468" s="1"/>
      <c r="H468" s="217"/>
      <c r="I468" s="217"/>
      <c r="J468" s="21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273"/>
      <c r="C469" s="273"/>
      <c r="D469" s="273"/>
      <c r="E469" s="1"/>
      <c r="F469" s="1"/>
      <c r="G469" s="1"/>
      <c r="H469" s="217"/>
      <c r="I469" s="217"/>
      <c r="J469" s="21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273"/>
      <c r="C470" s="273"/>
      <c r="D470" s="273"/>
      <c r="E470" s="1"/>
      <c r="F470" s="1"/>
      <c r="G470" s="1"/>
      <c r="H470" s="217"/>
      <c r="I470" s="217"/>
      <c r="J470" s="21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273"/>
      <c r="C471" s="273"/>
      <c r="D471" s="273"/>
      <c r="E471" s="1"/>
      <c r="F471" s="1"/>
      <c r="G471" s="1"/>
      <c r="H471" s="217"/>
      <c r="I471" s="217"/>
      <c r="J471" s="21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273"/>
      <c r="C472" s="273"/>
      <c r="D472" s="273"/>
      <c r="E472" s="1"/>
      <c r="F472" s="1"/>
      <c r="G472" s="1"/>
      <c r="H472" s="217"/>
      <c r="I472" s="217"/>
      <c r="J472" s="21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273"/>
      <c r="C473" s="273"/>
      <c r="D473" s="273"/>
      <c r="E473" s="1"/>
      <c r="F473" s="1"/>
      <c r="G473" s="1"/>
      <c r="H473" s="217"/>
      <c r="I473" s="217"/>
      <c r="J473" s="21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273"/>
      <c r="C474" s="273"/>
      <c r="D474" s="273"/>
      <c r="E474" s="1"/>
      <c r="F474" s="1"/>
      <c r="G474" s="1"/>
      <c r="H474" s="217"/>
      <c r="I474" s="217"/>
      <c r="J474" s="21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273"/>
      <c r="C475" s="273"/>
      <c r="D475" s="273"/>
      <c r="E475" s="1"/>
      <c r="F475" s="1"/>
      <c r="G475" s="1"/>
      <c r="H475" s="217"/>
      <c r="I475" s="217"/>
      <c r="J475" s="21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273"/>
      <c r="C476" s="273"/>
      <c r="D476" s="273"/>
      <c r="E476" s="1"/>
      <c r="F476" s="1"/>
      <c r="G476" s="1"/>
      <c r="H476" s="217"/>
      <c r="I476" s="217"/>
      <c r="J476" s="21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273"/>
      <c r="C477" s="273"/>
      <c r="D477" s="273"/>
      <c r="E477" s="1"/>
      <c r="F477" s="1"/>
      <c r="G477" s="1"/>
      <c r="H477" s="217"/>
      <c r="I477" s="217"/>
      <c r="J477" s="21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273"/>
      <c r="C478" s="273"/>
      <c r="D478" s="273"/>
      <c r="E478" s="1"/>
      <c r="F478" s="1"/>
      <c r="G478" s="1"/>
      <c r="H478" s="217"/>
      <c r="I478" s="217"/>
      <c r="J478" s="21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273"/>
      <c r="C479" s="273"/>
      <c r="D479" s="273"/>
      <c r="E479" s="1"/>
      <c r="F479" s="1"/>
      <c r="G479" s="1"/>
      <c r="H479" s="217"/>
      <c r="I479" s="217"/>
      <c r="J479" s="21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273"/>
      <c r="C480" s="273"/>
      <c r="D480" s="273"/>
      <c r="E480" s="1"/>
      <c r="F480" s="1"/>
      <c r="G480" s="1"/>
      <c r="H480" s="217"/>
      <c r="I480" s="217"/>
      <c r="J480" s="21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273"/>
      <c r="C481" s="273"/>
      <c r="D481" s="273"/>
      <c r="E481" s="1"/>
      <c r="F481" s="1"/>
      <c r="G481" s="1"/>
      <c r="H481" s="217"/>
      <c r="I481" s="217"/>
      <c r="J481" s="21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273"/>
      <c r="C482" s="273"/>
      <c r="D482" s="273"/>
      <c r="E482" s="1"/>
      <c r="F482" s="1"/>
      <c r="G482" s="1"/>
      <c r="H482" s="217"/>
      <c r="I482" s="217"/>
      <c r="J482" s="21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273"/>
      <c r="C483" s="273"/>
      <c r="D483" s="273"/>
      <c r="E483" s="1"/>
      <c r="F483" s="1"/>
      <c r="G483" s="1"/>
      <c r="H483" s="217"/>
      <c r="I483" s="217"/>
      <c r="J483" s="21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273"/>
      <c r="C484" s="273"/>
      <c r="D484" s="273"/>
      <c r="E484" s="1"/>
      <c r="F484" s="1"/>
      <c r="G484" s="1"/>
      <c r="H484" s="217"/>
      <c r="I484" s="217"/>
      <c r="J484" s="21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273"/>
      <c r="C485" s="273"/>
      <c r="D485" s="273"/>
      <c r="E485" s="1"/>
      <c r="F485" s="1"/>
      <c r="G485" s="1"/>
      <c r="H485" s="217"/>
      <c r="I485" s="217"/>
      <c r="J485" s="21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273"/>
      <c r="C486" s="273"/>
      <c r="D486" s="273"/>
      <c r="E486" s="1"/>
      <c r="F486" s="1"/>
      <c r="G486" s="1"/>
      <c r="H486" s="217"/>
      <c r="I486" s="217"/>
      <c r="J486" s="21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273"/>
      <c r="C487" s="273"/>
      <c r="D487" s="273"/>
      <c r="E487" s="1"/>
      <c r="F487" s="1"/>
      <c r="G487" s="1"/>
      <c r="H487" s="217"/>
      <c r="I487" s="217"/>
      <c r="J487" s="21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273"/>
      <c r="C488" s="273"/>
      <c r="D488" s="273"/>
      <c r="E488" s="1"/>
      <c r="F488" s="1"/>
      <c r="G488" s="1"/>
      <c r="H488" s="217"/>
      <c r="I488" s="217"/>
      <c r="J488" s="21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273"/>
      <c r="C489" s="273"/>
      <c r="D489" s="273"/>
      <c r="E489" s="1"/>
      <c r="F489" s="1"/>
      <c r="G489" s="1"/>
      <c r="H489" s="217"/>
      <c r="I489" s="217"/>
      <c r="J489" s="21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273"/>
      <c r="C490" s="273"/>
      <c r="D490" s="273"/>
      <c r="E490" s="1"/>
      <c r="F490" s="1"/>
      <c r="G490" s="1"/>
      <c r="H490" s="217"/>
      <c r="I490" s="217"/>
      <c r="J490" s="21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273"/>
      <c r="C491" s="273"/>
      <c r="D491" s="273"/>
      <c r="E491" s="1"/>
      <c r="F491" s="1"/>
      <c r="G491" s="1"/>
      <c r="H491" s="217"/>
      <c r="I491" s="217"/>
      <c r="J491" s="21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273"/>
      <c r="C492" s="273"/>
      <c r="D492" s="273"/>
      <c r="E492" s="1"/>
      <c r="F492" s="1"/>
      <c r="G492" s="1"/>
      <c r="H492" s="217"/>
      <c r="I492" s="217"/>
      <c r="J492" s="21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273"/>
      <c r="C493" s="273"/>
      <c r="D493" s="273"/>
      <c r="E493" s="1"/>
      <c r="F493" s="1"/>
      <c r="G493" s="1"/>
      <c r="H493" s="217"/>
      <c r="I493" s="217"/>
      <c r="J493" s="21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273"/>
      <c r="C494" s="273"/>
      <c r="D494" s="273"/>
      <c r="E494" s="1"/>
      <c r="F494" s="1"/>
      <c r="G494" s="1"/>
      <c r="H494" s="217"/>
      <c r="I494" s="217"/>
      <c r="J494" s="21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273"/>
      <c r="C495" s="273"/>
      <c r="D495" s="273"/>
      <c r="E495" s="1"/>
      <c r="F495" s="1"/>
      <c r="G495" s="1"/>
      <c r="H495" s="217"/>
      <c r="I495" s="217"/>
      <c r="J495" s="21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273"/>
      <c r="C496" s="273"/>
      <c r="D496" s="273"/>
      <c r="E496" s="1"/>
      <c r="F496" s="1"/>
      <c r="G496" s="1"/>
      <c r="H496" s="217"/>
      <c r="I496" s="217"/>
      <c r="J496" s="21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273"/>
      <c r="C497" s="273"/>
      <c r="D497" s="273"/>
      <c r="E497" s="1"/>
      <c r="F497" s="1"/>
      <c r="G497" s="1"/>
      <c r="H497" s="217"/>
      <c r="I497" s="217"/>
      <c r="J497" s="21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273"/>
      <c r="C498" s="273"/>
      <c r="D498" s="273"/>
      <c r="E498" s="1"/>
      <c r="F498" s="1"/>
      <c r="G498" s="1"/>
      <c r="H498" s="217"/>
      <c r="I498" s="217"/>
      <c r="J498" s="21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273"/>
      <c r="C499" s="273"/>
      <c r="D499" s="273"/>
      <c r="E499" s="1"/>
      <c r="F499" s="1"/>
      <c r="G499" s="1"/>
      <c r="H499" s="217"/>
      <c r="I499" s="217"/>
      <c r="J499" s="21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273"/>
      <c r="C500" s="273"/>
      <c r="D500" s="273"/>
      <c r="E500" s="1"/>
      <c r="F500" s="1"/>
      <c r="G500" s="1"/>
      <c r="H500" s="217"/>
      <c r="I500" s="217"/>
      <c r="J500" s="21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273"/>
      <c r="C501" s="273"/>
      <c r="D501" s="273"/>
      <c r="E501" s="1"/>
      <c r="F501" s="1"/>
      <c r="G501" s="1"/>
      <c r="H501" s="217"/>
      <c r="I501" s="217"/>
      <c r="J501" s="21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273"/>
      <c r="C502" s="273"/>
      <c r="D502" s="273"/>
      <c r="E502" s="1"/>
      <c r="F502" s="1"/>
      <c r="G502" s="1"/>
      <c r="H502" s="217"/>
      <c r="I502" s="217"/>
      <c r="J502" s="21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273"/>
      <c r="C503" s="273"/>
      <c r="D503" s="273"/>
      <c r="E503" s="1"/>
      <c r="F503" s="1"/>
      <c r="G503" s="1"/>
      <c r="H503" s="217"/>
      <c r="I503" s="217"/>
      <c r="J503" s="21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273"/>
      <c r="C504" s="273"/>
      <c r="D504" s="273"/>
      <c r="E504" s="1"/>
      <c r="F504" s="1"/>
      <c r="G504" s="1"/>
      <c r="H504" s="217"/>
      <c r="I504" s="217"/>
      <c r="J504" s="21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273"/>
      <c r="C505" s="273"/>
      <c r="D505" s="273"/>
      <c r="E505" s="1"/>
      <c r="F505" s="1"/>
      <c r="G505" s="1"/>
      <c r="H505" s="217"/>
      <c r="I505" s="217"/>
      <c r="J505" s="21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273"/>
      <c r="C506" s="273"/>
      <c r="D506" s="273"/>
      <c r="E506" s="1"/>
      <c r="F506" s="1"/>
      <c r="G506" s="1"/>
      <c r="H506" s="217"/>
      <c r="I506" s="217"/>
      <c r="J506" s="21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273"/>
      <c r="C507" s="273"/>
      <c r="D507" s="273"/>
      <c r="E507" s="1"/>
      <c r="F507" s="1"/>
      <c r="G507" s="1"/>
      <c r="H507" s="217"/>
      <c r="I507" s="217"/>
      <c r="J507" s="21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273"/>
      <c r="C508" s="273"/>
      <c r="D508" s="273"/>
      <c r="E508" s="1"/>
      <c r="F508" s="1"/>
      <c r="G508" s="1"/>
      <c r="H508" s="217"/>
      <c r="I508" s="217"/>
      <c r="J508" s="21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273"/>
      <c r="C509" s="273"/>
      <c r="D509" s="273"/>
      <c r="E509" s="1"/>
      <c r="F509" s="1"/>
      <c r="G509" s="1"/>
      <c r="H509" s="217"/>
      <c r="I509" s="217"/>
      <c r="J509" s="21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273"/>
      <c r="C510" s="273"/>
      <c r="D510" s="273"/>
      <c r="E510" s="1"/>
      <c r="F510" s="1"/>
      <c r="G510" s="1"/>
      <c r="H510" s="217"/>
      <c r="I510" s="217"/>
      <c r="J510" s="21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273"/>
      <c r="C511" s="273"/>
      <c r="D511" s="273"/>
      <c r="E511" s="1"/>
      <c r="F511" s="1"/>
      <c r="G511" s="1"/>
      <c r="H511" s="217"/>
      <c r="I511" s="217"/>
      <c r="J511" s="21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273"/>
      <c r="C512" s="273"/>
      <c r="D512" s="273"/>
      <c r="E512" s="1"/>
      <c r="F512" s="1"/>
      <c r="G512" s="1"/>
      <c r="H512" s="217"/>
      <c r="I512" s="217"/>
      <c r="J512" s="21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273"/>
      <c r="C513" s="273"/>
      <c r="D513" s="273"/>
      <c r="E513" s="1"/>
      <c r="F513" s="1"/>
      <c r="G513" s="1"/>
      <c r="H513" s="217"/>
      <c r="I513" s="217"/>
      <c r="J513" s="21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273"/>
      <c r="C514" s="273"/>
      <c r="D514" s="273"/>
      <c r="E514" s="1"/>
      <c r="F514" s="1"/>
      <c r="G514" s="1"/>
      <c r="H514" s="217"/>
      <c r="I514" s="217"/>
      <c r="J514" s="21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273"/>
      <c r="C515" s="273"/>
      <c r="D515" s="273"/>
      <c r="E515" s="1"/>
      <c r="F515" s="1"/>
      <c r="G515" s="1"/>
      <c r="H515" s="217"/>
      <c r="I515" s="217"/>
      <c r="J515" s="21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273"/>
      <c r="C516" s="273"/>
      <c r="D516" s="273"/>
      <c r="E516" s="1"/>
      <c r="F516" s="1"/>
      <c r="G516" s="1"/>
      <c r="H516" s="217"/>
      <c r="I516" s="217"/>
      <c r="J516" s="21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273"/>
      <c r="C517" s="273"/>
      <c r="D517" s="273"/>
      <c r="E517" s="1"/>
      <c r="F517" s="1"/>
      <c r="G517" s="1"/>
      <c r="H517" s="217"/>
      <c r="I517" s="217"/>
      <c r="J517" s="21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273"/>
      <c r="C518" s="273"/>
      <c r="D518" s="273"/>
      <c r="E518" s="1"/>
      <c r="F518" s="1"/>
      <c r="G518" s="1"/>
      <c r="H518" s="217"/>
      <c r="I518" s="217"/>
      <c r="J518" s="21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273"/>
      <c r="C519" s="273"/>
      <c r="D519" s="273"/>
      <c r="E519" s="1"/>
      <c r="F519" s="1"/>
      <c r="G519" s="1"/>
      <c r="H519" s="217"/>
      <c r="I519" s="217"/>
      <c r="J519" s="21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273"/>
      <c r="C520" s="273"/>
      <c r="D520" s="273"/>
      <c r="E520" s="1"/>
      <c r="F520" s="1"/>
      <c r="G520" s="1"/>
      <c r="H520" s="217"/>
      <c r="I520" s="217"/>
      <c r="J520" s="21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273"/>
      <c r="C521" s="273"/>
      <c r="D521" s="273"/>
      <c r="E521" s="1"/>
      <c r="F521" s="1"/>
      <c r="G521" s="1"/>
      <c r="H521" s="217"/>
      <c r="I521" s="217"/>
      <c r="J521" s="21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273"/>
      <c r="C522" s="273"/>
      <c r="D522" s="273"/>
      <c r="E522" s="1"/>
      <c r="F522" s="1"/>
      <c r="G522" s="1"/>
      <c r="H522" s="217"/>
      <c r="I522" s="217"/>
      <c r="J522" s="21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273"/>
      <c r="C523" s="273"/>
      <c r="D523" s="273"/>
      <c r="E523" s="1"/>
      <c r="F523" s="1"/>
      <c r="G523" s="1"/>
      <c r="H523" s="217"/>
      <c r="I523" s="217"/>
      <c r="J523" s="21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273"/>
      <c r="C524" s="273"/>
      <c r="D524" s="273"/>
      <c r="E524" s="1"/>
      <c r="F524" s="1"/>
      <c r="G524" s="1"/>
      <c r="H524" s="217"/>
      <c r="I524" s="217"/>
      <c r="J524" s="21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273"/>
      <c r="C525" s="273"/>
      <c r="D525" s="273"/>
      <c r="E525" s="1"/>
      <c r="F525" s="1"/>
      <c r="G525" s="1"/>
      <c r="H525" s="217"/>
      <c r="I525" s="217"/>
      <c r="J525" s="21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273"/>
      <c r="C526" s="273"/>
      <c r="D526" s="273"/>
      <c r="E526" s="1"/>
      <c r="F526" s="1"/>
      <c r="G526" s="1"/>
      <c r="H526" s="217"/>
      <c r="I526" s="217"/>
      <c r="J526" s="21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273"/>
      <c r="C527" s="273"/>
      <c r="D527" s="273"/>
      <c r="E527" s="1"/>
      <c r="F527" s="1"/>
      <c r="G527" s="1"/>
      <c r="H527" s="217"/>
      <c r="I527" s="217"/>
      <c r="J527" s="21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273"/>
      <c r="C528" s="273"/>
      <c r="D528" s="273"/>
      <c r="E528" s="1"/>
      <c r="F528" s="1"/>
      <c r="G528" s="1"/>
      <c r="H528" s="217"/>
      <c r="I528" s="217"/>
      <c r="J528" s="21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273"/>
      <c r="C529" s="273"/>
      <c r="D529" s="273"/>
      <c r="E529" s="1"/>
      <c r="F529" s="1"/>
      <c r="G529" s="1"/>
      <c r="H529" s="217"/>
      <c r="I529" s="217"/>
      <c r="J529" s="21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273"/>
      <c r="C530" s="273"/>
      <c r="D530" s="273"/>
      <c r="E530" s="1"/>
      <c r="F530" s="1"/>
      <c r="G530" s="1"/>
      <c r="H530" s="217"/>
      <c r="I530" s="217"/>
      <c r="J530" s="21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273"/>
      <c r="C531" s="273"/>
      <c r="D531" s="273"/>
      <c r="E531" s="1"/>
      <c r="F531" s="1"/>
      <c r="G531" s="1"/>
      <c r="H531" s="217"/>
      <c r="I531" s="217"/>
      <c r="J531" s="21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273"/>
      <c r="C532" s="273"/>
      <c r="D532" s="273"/>
      <c r="E532" s="1"/>
      <c r="F532" s="1"/>
      <c r="G532" s="1"/>
      <c r="H532" s="217"/>
      <c r="I532" s="217"/>
      <c r="J532" s="21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273"/>
      <c r="C533" s="273"/>
      <c r="D533" s="273"/>
      <c r="E533" s="1"/>
      <c r="F533" s="1"/>
      <c r="G533" s="1"/>
      <c r="H533" s="217"/>
      <c r="I533" s="217"/>
      <c r="J533" s="21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273"/>
      <c r="C534" s="273"/>
      <c r="D534" s="273"/>
      <c r="E534" s="1"/>
      <c r="F534" s="1"/>
      <c r="G534" s="1"/>
      <c r="H534" s="217"/>
      <c r="I534" s="217"/>
      <c r="J534" s="21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273"/>
      <c r="C535" s="273"/>
      <c r="D535" s="273"/>
      <c r="E535" s="1"/>
      <c r="F535" s="1"/>
      <c r="G535" s="1"/>
      <c r="H535" s="217"/>
      <c r="I535" s="217"/>
      <c r="J535" s="21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273"/>
      <c r="C536" s="273"/>
      <c r="D536" s="273"/>
      <c r="E536" s="1"/>
      <c r="F536" s="1"/>
      <c r="G536" s="1"/>
      <c r="H536" s="217"/>
      <c r="I536" s="217"/>
      <c r="J536" s="21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273"/>
      <c r="C537" s="273"/>
      <c r="D537" s="273"/>
      <c r="E537" s="1"/>
      <c r="F537" s="1"/>
      <c r="G537" s="1"/>
      <c r="H537" s="217"/>
      <c r="I537" s="217"/>
      <c r="J537" s="21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273"/>
      <c r="C538" s="273"/>
      <c r="D538" s="273"/>
      <c r="E538" s="1"/>
      <c r="F538" s="1"/>
      <c r="G538" s="1"/>
      <c r="H538" s="217"/>
      <c r="I538" s="217"/>
      <c r="J538" s="21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273"/>
      <c r="C539" s="273"/>
      <c r="D539" s="273"/>
      <c r="E539" s="1"/>
      <c r="F539" s="1"/>
      <c r="G539" s="1"/>
      <c r="H539" s="217"/>
      <c r="I539" s="217"/>
      <c r="J539" s="21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273"/>
      <c r="C540" s="273"/>
      <c r="D540" s="273"/>
      <c r="E540" s="1"/>
      <c r="F540" s="1"/>
      <c r="G540" s="1"/>
      <c r="H540" s="217"/>
      <c r="I540" s="217"/>
      <c r="J540" s="21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273"/>
      <c r="C541" s="273"/>
      <c r="D541" s="273"/>
      <c r="E541" s="1"/>
      <c r="F541" s="1"/>
      <c r="G541" s="1"/>
      <c r="H541" s="217"/>
      <c r="I541" s="217"/>
      <c r="J541" s="21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273"/>
      <c r="C542" s="273"/>
      <c r="D542" s="273"/>
      <c r="E542" s="1"/>
      <c r="F542" s="1"/>
      <c r="G542" s="1"/>
      <c r="H542" s="217"/>
      <c r="I542" s="217"/>
      <c r="J542" s="21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273"/>
      <c r="C543" s="273"/>
      <c r="D543" s="273"/>
      <c r="E543" s="1"/>
      <c r="F543" s="1"/>
      <c r="G543" s="1"/>
      <c r="H543" s="217"/>
      <c r="I543" s="217"/>
      <c r="J543" s="21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273"/>
      <c r="C544" s="273"/>
      <c r="D544" s="273"/>
      <c r="E544" s="1"/>
      <c r="F544" s="1"/>
      <c r="G544" s="1"/>
      <c r="H544" s="217"/>
      <c r="I544" s="217"/>
      <c r="J544" s="21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273"/>
      <c r="C545" s="273"/>
      <c r="D545" s="273"/>
      <c r="E545" s="1"/>
      <c r="F545" s="1"/>
      <c r="G545" s="1"/>
      <c r="H545" s="217"/>
      <c r="I545" s="217"/>
      <c r="J545" s="21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273"/>
      <c r="C546" s="273"/>
      <c r="D546" s="273"/>
      <c r="E546" s="1"/>
      <c r="F546" s="1"/>
      <c r="G546" s="1"/>
      <c r="H546" s="217"/>
      <c r="I546" s="217"/>
      <c r="J546" s="21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273"/>
      <c r="C547" s="273"/>
      <c r="D547" s="273"/>
      <c r="E547" s="1"/>
      <c r="F547" s="1"/>
      <c r="G547" s="1"/>
      <c r="H547" s="217"/>
      <c r="I547" s="217"/>
      <c r="J547" s="21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273"/>
      <c r="C548" s="273"/>
      <c r="D548" s="273"/>
      <c r="E548" s="1"/>
      <c r="F548" s="1"/>
      <c r="G548" s="1"/>
      <c r="H548" s="217"/>
      <c r="I548" s="217"/>
      <c r="J548" s="21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273"/>
      <c r="C549" s="273"/>
      <c r="D549" s="273"/>
      <c r="E549" s="1"/>
      <c r="F549" s="1"/>
      <c r="G549" s="1"/>
      <c r="H549" s="217"/>
      <c r="I549" s="217"/>
      <c r="J549" s="21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273"/>
      <c r="C550" s="273"/>
      <c r="D550" s="273"/>
      <c r="E550" s="1"/>
      <c r="F550" s="1"/>
      <c r="G550" s="1"/>
      <c r="H550" s="217"/>
      <c r="I550" s="217"/>
      <c r="J550" s="21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273"/>
      <c r="C551" s="273"/>
      <c r="D551" s="273"/>
      <c r="E551" s="1"/>
      <c r="F551" s="1"/>
      <c r="G551" s="1"/>
      <c r="H551" s="217"/>
      <c r="I551" s="217"/>
      <c r="J551" s="21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273"/>
      <c r="C552" s="273"/>
      <c r="D552" s="273"/>
      <c r="E552" s="1"/>
      <c r="F552" s="1"/>
      <c r="G552" s="1"/>
      <c r="H552" s="217"/>
      <c r="I552" s="217"/>
      <c r="J552" s="21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273"/>
      <c r="C553" s="273"/>
      <c r="D553" s="273"/>
      <c r="E553" s="1"/>
      <c r="F553" s="1"/>
      <c r="G553" s="1"/>
      <c r="H553" s="217"/>
      <c r="I553" s="217"/>
      <c r="J553" s="21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273"/>
      <c r="C554" s="273"/>
      <c r="D554" s="273"/>
      <c r="E554" s="1"/>
      <c r="F554" s="1"/>
      <c r="G554" s="1"/>
      <c r="H554" s="217"/>
      <c r="I554" s="217"/>
      <c r="J554" s="21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273"/>
      <c r="C555" s="273"/>
      <c r="D555" s="273"/>
      <c r="E555" s="1"/>
      <c r="F555" s="1"/>
      <c r="G555" s="1"/>
      <c r="H555" s="217"/>
      <c r="I555" s="217"/>
      <c r="J555" s="21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273"/>
      <c r="C556" s="273"/>
      <c r="D556" s="273"/>
      <c r="E556" s="1"/>
      <c r="F556" s="1"/>
      <c r="G556" s="1"/>
      <c r="H556" s="217"/>
      <c r="I556" s="217"/>
      <c r="J556" s="21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273"/>
      <c r="C557" s="273"/>
      <c r="D557" s="273"/>
      <c r="E557" s="1"/>
      <c r="F557" s="1"/>
      <c r="G557" s="1"/>
      <c r="H557" s="217"/>
      <c r="I557" s="217"/>
      <c r="J557" s="21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273"/>
      <c r="C558" s="273"/>
      <c r="D558" s="273"/>
      <c r="E558" s="1"/>
      <c r="F558" s="1"/>
      <c r="G558" s="1"/>
      <c r="H558" s="217"/>
      <c r="I558" s="217"/>
      <c r="J558" s="21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273"/>
      <c r="C559" s="273"/>
      <c r="D559" s="273"/>
      <c r="E559" s="1"/>
      <c r="F559" s="1"/>
      <c r="G559" s="1"/>
      <c r="H559" s="217"/>
      <c r="I559" s="217"/>
      <c r="J559" s="21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273"/>
      <c r="C560" s="273"/>
      <c r="D560" s="273"/>
      <c r="E560" s="1"/>
      <c r="F560" s="1"/>
      <c r="G560" s="1"/>
      <c r="H560" s="217"/>
      <c r="I560" s="217"/>
      <c r="J560" s="21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273"/>
      <c r="C561" s="273"/>
      <c r="D561" s="273"/>
      <c r="E561" s="1"/>
      <c r="F561" s="1"/>
      <c r="G561" s="1"/>
      <c r="H561" s="217"/>
      <c r="I561" s="217"/>
      <c r="J561" s="21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273"/>
      <c r="C562" s="273"/>
      <c r="D562" s="273"/>
      <c r="E562" s="1"/>
      <c r="F562" s="1"/>
      <c r="G562" s="1"/>
      <c r="H562" s="217"/>
      <c r="I562" s="217"/>
      <c r="J562" s="21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273"/>
      <c r="C563" s="273"/>
      <c r="D563" s="273"/>
      <c r="E563" s="1"/>
      <c r="F563" s="1"/>
      <c r="G563" s="1"/>
      <c r="H563" s="217"/>
      <c r="I563" s="217"/>
      <c r="J563" s="21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273"/>
      <c r="C564" s="273"/>
      <c r="D564" s="273"/>
      <c r="E564" s="1"/>
      <c r="F564" s="1"/>
      <c r="G564" s="1"/>
      <c r="H564" s="217"/>
      <c r="I564" s="217"/>
      <c r="J564" s="21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273"/>
      <c r="C565" s="273"/>
      <c r="D565" s="273"/>
      <c r="E565" s="1"/>
      <c r="F565" s="1"/>
      <c r="G565" s="1"/>
      <c r="H565" s="217"/>
      <c r="I565" s="217"/>
      <c r="J565" s="21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273"/>
      <c r="C566" s="273"/>
      <c r="D566" s="273"/>
      <c r="E566" s="1"/>
      <c r="F566" s="1"/>
      <c r="G566" s="1"/>
      <c r="H566" s="217"/>
      <c r="I566" s="217"/>
      <c r="J566" s="21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273"/>
      <c r="C567" s="273"/>
      <c r="D567" s="273"/>
      <c r="E567" s="1"/>
      <c r="F567" s="1"/>
      <c r="G567" s="1"/>
      <c r="H567" s="217"/>
      <c r="I567" s="217"/>
      <c r="J567" s="21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273"/>
      <c r="C568" s="273"/>
      <c r="D568" s="273"/>
      <c r="E568" s="1"/>
      <c r="F568" s="1"/>
      <c r="G568" s="1"/>
      <c r="H568" s="217"/>
      <c r="I568" s="217"/>
      <c r="J568" s="21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273"/>
      <c r="C569" s="273"/>
      <c r="D569" s="273"/>
      <c r="E569" s="1"/>
      <c r="F569" s="1"/>
      <c r="G569" s="1"/>
      <c r="H569" s="217"/>
      <c r="I569" s="217"/>
      <c r="J569" s="21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273"/>
      <c r="C570" s="273"/>
      <c r="D570" s="273"/>
      <c r="E570" s="1"/>
      <c r="F570" s="1"/>
      <c r="G570" s="1"/>
      <c r="H570" s="217"/>
      <c r="I570" s="217"/>
      <c r="J570" s="21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273"/>
      <c r="C571" s="273"/>
      <c r="D571" s="273"/>
      <c r="E571" s="1"/>
      <c r="F571" s="1"/>
      <c r="G571" s="1"/>
      <c r="H571" s="217"/>
      <c r="I571" s="217"/>
      <c r="J571" s="21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273"/>
      <c r="C572" s="273"/>
      <c r="D572" s="273"/>
      <c r="E572" s="1"/>
      <c r="F572" s="1"/>
      <c r="G572" s="1"/>
      <c r="H572" s="217"/>
      <c r="I572" s="217"/>
      <c r="J572" s="21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273"/>
      <c r="C573" s="273"/>
      <c r="D573" s="273"/>
      <c r="E573" s="1"/>
      <c r="F573" s="1"/>
      <c r="G573" s="1"/>
      <c r="H573" s="217"/>
      <c r="I573" s="217"/>
      <c r="J573" s="21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273"/>
      <c r="C574" s="273"/>
      <c r="D574" s="273"/>
      <c r="E574" s="1"/>
      <c r="F574" s="1"/>
      <c r="G574" s="1"/>
      <c r="H574" s="217"/>
      <c r="I574" s="217"/>
      <c r="J574" s="21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273"/>
      <c r="C575" s="273"/>
      <c r="D575" s="273"/>
      <c r="E575" s="1"/>
      <c r="F575" s="1"/>
      <c r="G575" s="1"/>
      <c r="H575" s="217"/>
      <c r="I575" s="217"/>
      <c r="J575" s="21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273"/>
      <c r="C576" s="273"/>
      <c r="D576" s="273"/>
      <c r="E576" s="1"/>
      <c r="F576" s="1"/>
      <c r="G576" s="1"/>
      <c r="H576" s="217"/>
      <c r="I576" s="217"/>
      <c r="J576" s="21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273"/>
      <c r="C577" s="273"/>
      <c r="D577" s="273"/>
      <c r="E577" s="1"/>
      <c r="F577" s="1"/>
      <c r="G577" s="1"/>
      <c r="H577" s="217"/>
      <c r="I577" s="217"/>
      <c r="J577" s="21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273"/>
      <c r="C578" s="273"/>
      <c r="D578" s="273"/>
      <c r="E578" s="1"/>
      <c r="F578" s="1"/>
      <c r="G578" s="1"/>
      <c r="H578" s="217"/>
      <c r="I578" s="217"/>
      <c r="J578" s="21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273"/>
      <c r="C579" s="273"/>
      <c r="D579" s="273"/>
      <c r="E579" s="1"/>
      <c r="F579" s="1"/>
      <c r="G579" s="1"/>
      <c r="H579" s="217"/>
      <c r="I579" s="217"/>
      <c r="J579" s="21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273"/>
      <c r="C580" s="273"/>
      <c r="D580" s="273"/>
      <c r="E580" s="1"/>
      <c r="F580" s="1"/>
      <c r="G580" s="1"/>
      <c r="H580" s="217"/>
      <c r="I580" s="217"/>
      <c r="J580" s="21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273"/>
      <c r="C581" s="273"/>
      <c r="D581" s="273"/>
      <c r="E581" s="1"/>
      <c r="F581" s="1"/>
      <c r="G581" s="1"/>
      <c r="H581" s="217"/>
      <c r="I581" s="217"/>
      <c r="J581" s="21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273"/>
      <c r="C582" s="273"/>
      <c r="D582" s="273"/>
      <c r="E582" s="1"/>
      <c r="F582" s="1"/>
      <c r="G582" s="1"/>
      <c r="H582" s="217"/>
      <c r="I582" s="217"/>
      <c r="J582" s="21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273"/>
      <c r="C583" s="273"/>
      <c r="D583" s="273"/>
      <c r="E583" s="1"/>
      <c r="F583" s="1"/>
      <c r="G583" s="1"/>
      <c r="H583" s="217"/>
      <c r="I583" s="217"/>
      <c r="J583" s="21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273"/>
      <c r="C584" s="273"/>
      <c r="D584" s="273"/>
      <c r="E584" s="1"/>
      <c r="F584" s="1"/>
      <c r="G584" s="1"/>
      <c r="H584" s="217"/>
      <c r="I584" s="217"/>
      <c r="J584" s="21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273"/>
      <c r="C585" s="273"/>
      <c r="D585" s="273"/>
      <c r="E585" s="1"/>
      <c r="F585" s="1"/>
      <c r="G585" s="1"/>
      <c r="H585" s="217"/>
      <c r="I585" s="217"/>
      <c r="J585" s="21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273"/>
      <c r="C586" s="273"/>
      <c r="D586" s="273"/>
      <c r="E586" s="1"/>
      <c r="F586" s="1"/>
      <c r="G586" s="1"/>
      <c r="H586" s="217"/>
      <c r="I586" s="217"/>
      <c r="J586" s="21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273"/>
      <c r="C587" s="273"/>
      <c r="D587" s="273"/>
      <c r="E587" s="1"/>
      <c r="F587" s="1"/>
      <c r="G587" s="1"/>
      <c r="H587" s="217"/>
      <c r="I587" s="217"/>
      <c r="J587" s="21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273"/>
      <c r="C588" s="273"/>
      <c r="D588" s="273"/>
      <c r="E588" s="1"/>
      <c r="F588" s="1"/>
      <c r="G588" s="1"/>
      <c r="H588" s="217"/>
      <c r="I588" s="217"/>
      <c r="J588" s="21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273"/>
      <c r="C589" s="273"/>
      <c r="D589" s="273"/>
      <c r="E589" s="1"/>
      <c r="F589" s="1"/>
      <c r="G589" s="1"/>
      <c r="H589" s="217"/>
      <c r="I589" s="217"/>
      <c r="J589" s="21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273"/>
      <c r="C590" s="273"/>
      <c r="D590" s="273"/>
      <c r="E590" s="1"/>
      <c r="F590" s="1"/>
      <c r="G590" s="1"/>
      <c r="H590" s="217"/>
      <c r="I590" s="217"/>
      <c r="J590" s="21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273"/>
      <c r="C591" s="273"/>
      <c r="D591" s="273"/>
      <c r="E591" s="1"/>
      <c r="F591" s="1"/>
      <c r="G591" s="1"/>
      <c r="H591" s="217"/>
      <c r="I591" s="217"/>
      <c r="J591" s="21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273"/>
      <c r="C592" s="273"/>
      <c r="D592" s="273"/>
      <c r="E592" s="1"/>
      <c r="F592" s="1"/>
      <c r="G592" s="1"/>
      <c r="H592" s="217"/>
      <c r="I592" s="217"/>
      <c r="J592" s="21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273"/>
      <c r="C593" s="273"/>
      <c r="D593" s="273"/>
      <c r="E593" s="1"/>
      <c r="F593" s="1"/>
      <c r="G593" s="1"/>
      <c r="H593" s="217"/>
      <c r="I593" s="217"/>
      <c r="J593" s="21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273"/>
      <c r="C594" s="273"/>
      <c r="D594" s="273"/>
      <c r="E594" s="1"/>
      <c r="F594" s="1"/>
      <c r="G594" s="1"/>
      <c r="H594" s="217"/>
      <c r="I594" s="217"/>
      <c r="J594" s="21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273"/>
      <c r="C595" s="273"/>
      <c r="D595" s="273"/>
      <c r="E595" s="1"/>
      <c r="F595" s="1"/>
      <c r="G595" s="1"/>
      <c r="H595" s="217"/>
      <c r="I595" s="217"/>
      <c r="J595" s="21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273"/>
      <c r="C596" s="273"/>
      <c r="D596" s="273"/>
      <c r="E596" s="1"/>
      <c r="F596" s="1"/>
      <c r="G596" s="1"/>
      <c r="H596" s="217"/>
      <c r="I596" s="217"/>
      <c r="J596" s="21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273"/>
      <c r="C597" s="273"/>
      <c r="D597" s="273"/>
      <c r="E597" s="1"/>
      <c r="F597" s="1"/>
      <c r="G597" s="1"/>
      <c r="H597" s="217"/>
      <c r="I597" s="217"/>
      <c r="J597" s="21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273"/>
      <c r="C598" s="273"/>
      <c r="D598" s="273"/>
      <c r="E598" s="1"/>
      <c r="F598" s="1"/>
      <c r="G598" s="1"/>
      <c r="H598" s="217"/>
      <c r="I598" s="217"/>
      <c r="J598" s="21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273"/>
      <c r="C599" s="273"/>
      <c r="D599" s="273"/>
      <c r="E599" s="1"/>
      <c r="F599" s="1"/>
      <c r="G599" s="1"/>
      <c r="H599" s="217"/>
      <c r="I599" s="217"/>
      <c r="J599" s="21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273"/>
      <c r="C600" s="273"/>
      <c r="D600" s="273"/>
      <c r="E600" s="1"/>
      <c r="F600" s="1"/>
      <c r="G600" s="1"/>
      <c r="H600" s="217"/>
      <c r="I600" s="217"/>
      <c r="J600" s="21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273"/>
      <c r="C601" s="273"/>
      <c r="D601" s="273"/>
      <c r="E601" s="1"/>
      <c r="F601" s="1"/>
      <c r="G601" s="1"/>
      <c r="H601" s="217"/>
      <c r="I601" s="217"/>
      <c r="J601" s="21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273"/>
      <c r="C602" s="273"/>
      <c r="D602" s="273"/>
      <c r="E602" s="1"/>
      <c r="F602" s="1"/>
      <c r="G602" s="1"/>
      <c r="H602" s="217"/>
      <c r="I602" s="217"/>
      <c r="J602" s="21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273"/>
      <c r="C603" s="273"/>
      <c r="D603" s="273"/>
      <c r="E603" s="1"/>
      <c r="F603" s="1"/>
      <c r="G603" s="1"/>
      <c r="H603" s="217"/>
      <c r="I603" s="217"/>
      <c r="J603" s="21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273"/>
      <c r="C604" s="273"/>
      <c r="D604" s="273"/>
      <c r="E604" s="1"/>
      <c r="F604" s="1"/>
      <c r="G604" s="1"/>
      <c r="H604" s="217"/>
      <c r="I604" s="217"/>
      <c r="J604" s="21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273"/>
      <c r="C605" s="273"/>
      <c r="D605" s="273"/>
      <c r="E605" s="1"/>
      <c r="F605" s="1"/>
      <c r="G605" s="1"/>
      <c r="H605" s="217"/>
      <c r="I605" s="217"/>
      <c r="J605" s="21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273"/>
      <c r="C606" s="273"/>
      <c r="D606" s="273"/>
      <c r="E606" s="1"/>
      <c r="F606" s="1"/>
      <c r="G606" s="1"/>
      <c r="H606" s="217"/>
      <c r="I606" s="217"/>
      <c r="J606" s="21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273"/>
      <c r="C607" s="273"/>
      <c r="D607" s="273"/>
      <c r="E607" s="1"/>
      <c r="F607" s="1"/>
      <c r="G607" s="1"/>
      <c r="H607" s="217"/>
      <c r="I607" s="217"/>
      <c r="J607" s="21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273"/>
      <c r="C608" s="273"/>
      <c r="D608" s="273"/>
      <c r="E608" s="1"/>
      <c r="F608" s="1"/>
      <c r="G608" s="1"/>
      <c r="H608" s="217"/>
      <c r="I608" s="217"/>
      <c r="J608" s="21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273"/>
      <c r="C609" s="273"/>
      <c r="D609" s="273"/>
      <c r="E609" s="1"/>
      <c r="F609" s="1"/>
      <c r="G609" s="1"/>
      <c r="H609" s="217"/>
      <c r="I609" s="217"/>
      <c r="J609" s="21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273"/>
      <c r="C610" s="273"/>
      <c r="D610" s="273"/>
      <c r="E610" s="1"/>
      <c r="F610" s="1"/>
      <c r="G610" s="1"/>
      <c r="H610" s="217"/>
      <c r="I610" s="217"/>
      <c r="J610" s="21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273"/>
      <c r="C611" s="273"/>
      <c r="D611" s="273"/>
      <c r="E611" s="1"/>
      <c r="F611" s="1"/>
      <c r="G611" s="1"/>
      <c r="H611" s="217"/>
      <c r="I611" s="217"/>
      <c r="J611" s="21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273"/>
      <c r="C612" s="273"/>
      <c r="D612" s="273"/>
      <c r="E612" s="1"/>
      <c r="F612" s="1"/>
      <c r="G612" s="1"/>
      <c r="H612" s="217"/>
      <c r="I612" s="217"/>
      <c r="J612" s="21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273"/>
      <c r="C613" s="273"/>
      <c r="D613" s="273"/>
      <c r="E613" s="1"/>
      <c r="F613" s="1"/>
      <c r="G613" s="1"/>
      <c r="H613" s="217"/>
      <c r="I613" s="217"/>
      <c r="J613" s="21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273"/>
      <c r="C614" s="273"/>
      <c r="D614" s="273"/>
      <c r="E614" s="1"/>
      <c r="F614" s="1"/>
      <c r="G614" s="1"/>
      <c r="H614" s="217"/>
      <c r="I614" s="217"/>
      <c r="J614" s="21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273"/>
      <c r="C615" s="273"/>
      <c r="D615" s="273"/>
      <c r="E615" s="1"/>
      <c r="F615" s="1"/>
      <c r="G615" s="1"/>
      <c r="H615" s="217"/>
      <c r="I615" s="217"/>
      <c r="J615" s="21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273"/>
      <c r="C616" s="273"/>
      <c r="D616" s="273"/>
      <c r="E616" s="1"/>
      <c r="F616" s="1"/>
      <c r="G616" s="1"/>
      <c r="H616" s="217"/>
      <c r="I616" s="217"/>
      <c r="J616" s="21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273"/>
      <c r="C617" s="273"/>
      <c r="D617" s="273"/>
      <c r="E617" s="1"/>
      <c r="F617" s="1"/>
      <c r="G617" s="1"/>
      <c r="H617" s="217"/>
      <c r="I617" s="217"/>
      <c r="J617" s="21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273"/>
      <c r="C618" s="273"/>
      <c r="D618" s="273"/>
      <c r="E618" s="1"/>
      <c r="F618" s="1"/>
      <c r="G618" s="1"/>
      <c r="H618" s="217"/>
      <c r="I618" s="217"/>
      <c r="J618" s="21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273"/>
      <c r="C619" s="273"/>
      <c r="D619" s="273"/>
      <c r="E619" s="1"/>
      <c r="F619" s="1"/>
      <c r="G619" s="1"/>
      <c r="H619" s="217"/>
      <c r="I619" s="217"/>
      <c r="J619" s="21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273"/>
      <c r="C620" s="273"/>
      <c r="D620" s="273"/>
      <c r="E620" s="1"/>
      <c r="F620" s="1"/>
      <c r="G620" s="1"/>
      <c r="H620" s="217"/>
      <c r="I620" s="217"/>
      <c r="J620" s="21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273"/>
      <c r="C621" s="273"/>
      <c r="D621" s="273"/>
      <c r="E621" s="1"/>
      <c r="F621" s="1"/>
      <c r="G621" s="1"/>
      <c r="H621" s="217"/>
      <c r="I621" s="217"/>
      <c r="J621" s="21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273"/>
      <c r="C622" s="273"/>
      <c r="D622" s="273"/>
      <c r="E622" s="1"/>
      <c r="F622" s="1"/>
      <c r="G622" s="1"/>
      <c r="H622" s="217"/>
      <c r="I622" s="217"/>
      <c r="J622" s="21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273"/>
      <c r="C623" s="273"/>
      <c r="D623" s="273"/>
      <c r="E623" s="1"/>
      <c r="F623" s="1"/>
      <c r="G623" s="1"/>
      <c r="H623" s="217"/>
      <c r="I623" s="217"/>
      <c r="J623" s="21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273"/>
      <c r="C624" s="273"/>
      <c r="D624" s="273"/>
      <c r="E624" s="1"/>
      <c r="F624" s="1"/>
      <c r="G624" s="1"/>
      <c r="H624" s="217"/>
      <c r="I624" s="217"/>
      <c r="J624" s="21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273"/>
      <c r="C625" s="273"/>
      <c r="D625" s="273"/>
      <c r="E625" s="1"/>
      <c r="F625" s="1"/>
      <c r="G625" s="1"/>
      <c r="H625" s="217"/>
      <c r="I625" s="217"/>
      <c r="J625" s="21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273"/>
      <c r="C626" s="273"/>
      <c r="D626" s="273"/>
      <c r="E626" s="1"/>
      <c r="F626" s="1"/>
      <c r="G626" s="1"/>
      <c r="H626" s="217"/>
      <c r="I626" s="217"/>
      <c r="J626" s="21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273"/>
      <c r="C627" s="273"/>
      <c r="D627" s="273"/>
      <c r="E627" s="1"/>
      <c r="F627" s="1"/>
      <c r="G627" s="1"/>
      <c r="H627" s="217"/>
      <c r="I627" s="217"/>
      <c r="J627" s="21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273"/>
      <c r="C628" s="273"/>
      <c r="D628" s="273"/>
      <c r="E628" s="1"/>
      <c r="F628" s="1"/>
      <c r="G628" s="1"/>
      <c r="H628" s="217"/>
      <c r="I628" s="217"/>
      <c r="J628" s="21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273"/>
      <c r="C629" s="273"/>
      <c r="D629" s="273"/>
      <c r="E629" s="1"/>
      <c r="F629" s="1"/>
      <c r="G629" s="1"/>
      <c r="H629" s="217"/>
      <c r="I629" s="217"/>
      <c r="J629" s="21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273"/>
      <c r="C630" s="273"/>
      <c r="D630" s="273"/>
      <c r="E630" s="1"/>
      <c r="F630" s="1"/>
      <c r="G630" s="1"/>
      <c r="H630" s="217"/>
      <c r="I630" s="217"/>
      <c r="J630" s="21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273"/>
      <c r="C631" s="273"/>
      <c r="D631" s="273"/>
      <c r="E631" s="1"/>
      <c r="F631" s="1"/>
      <c r="G631" s="1"/>
      <c r="H631" s="217"/>
      <c r="I631" s="217"/>
      <c r="J631" s="21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273"/>
      <c r="C632" s="273"/>
      <c r="D632" s="273"/>
      <c r="E632" s="1"/>
      <c r="F632" s="1"/>
      <c r="G632" s="1"/>
      <c r="H632" s="217"/>
      <c r="I632" s="217"/>
      <c r="J632" s="21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273"/>
      <c r="C633" s="273"/>
      <c r="D633" s="273"/>
      <c r="E633" s="1"/>
      <c r="F633" s="1"/>
      <c r="G633" s="1"/>
      <c r="H633" s="217"/>
      <c r="I633" s="217"/>
      <c r="J633" s="21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273"/>
      <c r="C634" s="273"/>
      <c r="D634" s="273"/>
      <c r="E634" s="1"/>
      <c r="F634" s="1"/>
      <c r="G634" s="1"/>
      <c r="H634" s="217"/>
      <c r="I634" s="217"/>
      <c r="J634" s="21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273"/>
      <c r="C635" s="273"/>
      <c r="D635" s="273"/>
      <c r="E635" s="1"/>
      <c r="F635" s="1"/>
      <c r="G635" s="1"/>
      <c r="H635" s="217"/>
      <c r="I635" s="217"/>
      <c r="J635" s="21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273"/>
      <c r="C636" s="273"/>
      <c r="D636" s="273"/>
      <c r="E636" s="1"/>
      <c r="F636" s="1"/>
      <c r="G636" s="1"/>
      <c r="H636" s="217"/>
      <c r="I636" s="217"/>
      <c r="J636" s="21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273"/>
      <c r="C637" s="273"/>
      <c r="D637" s="273"/>
      <c r="E637" s="1"/>
      <c r="F637" s="1"/>
      <c r="G637" s="1"/>
      <c r="H637" s="217"/>
      <c r="I637" s="217"/>
      <c r="J637" s="21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273"/>
      <c r="C638" s="273"/>
      <c r="D638" s="273"/>
      <c r="E638" s="1"/>
      <c r="F638" s="1"/>
      <c r="G638" s="1"/>
      <c r="H638" s="217"/>
      <c r="I638" s="217"/>
      <c r="J638" s="21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273"/>
      <c r="C639" s="273"/>
      <c r="D639" s="273"/>
      <c r="E639" s="1"/>
      <c r="F639" s="1"/>
      <c r="G639" s="1"/>
      <c r="H639" s="217"/>
      <c r="I639" s="217"/>
      <c r="J639" s="21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273"/>
      <c r="C640" s="273"/>
      <c r="D640" s="273"/>
      <c r="E640" s="1"/>
      <c r="F640" s="1"/>
      <c r="G640" s="1"/>
      <c r="H640" s="217"/>
      <c r="I640" s="217"/>
      <c r="J640" s="21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273"/>
      <c r="C641" s="273"/>
      <c r="D641" s="273"/>
      <c r="E641" s="1"/>
      <c r="F641" s="1"/>
      <c r="G641" s="1"/>
      <c r="H641" s="217"/>
      <c r="I641" s="217"/>
      <c r="J641" s="21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273"/>
      <c r="C642" s="273"/>
      <c r="D642" s="273"/>
      <c r="E642" s="1"/>
      <c r="F642" s="1"/>
      <c r="G642" s="1"/>
      <c r="H642" s="217"/>
      <c r="I642" s="217"/>
      <c r="J642" s="21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273"/>
      <c r="C643" s="273"/>
      <c r="D643" s="273"/>
      <c r="E643" s="1"/>
      <c r="F643" s="1"/>
      <c r="G643" s="1"/>
      <c r="H643" s="217"/>
      <c r="I643" s="217"/>
      <c r="J643" s="21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273"/>
      <c r="C644" s="273"/>
      <c r="D644" s="273"/>
      <c r="E644" s="1"/>
      <c r="F644" s="1"/>
      <c r="G644" s="1"/>
      <c r="H644" s="217"/>
      <c r="I644" s="217"/>
      <c r="J644" s="21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273"/>
      <c r="C645" s="273"/>
      <c r="D645" s="273"/>
      <c r="E645" s="1"/>
      <c r="F645" s="1"/>
      <c r="G645" s="1"/>
      <c r="H645" s="217"/>
      <c r="I645" s="217"/>
      <c r="J645" s="21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273"/>
      <c r="C646" s="273"/>
      <c r="D646" s="273"/>
      <c r="E646" s="1"/>
      <c r="F646" s="1"/>
      <c r="G646" s="1"/>
      <c r="H646" s="217"/>
      <c r="I646" s="217"/>
      <c r="J646" s="21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273"/>
      <c r="C647" s="273"/>
      <c r="D647" s="273"/>
      <c r="E647" s="1"/>
      <c r="F647" s="1"/>
      <c r="G647" s="1"/>
      <c r="H647" s="217"/>
      <c r="I647" s="217"/>
      <c r="J647" s="21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273"/>
      <c r="C648" s="273"/>
      <c r="D648" s="273"/>
      <c r="E648" s="1"/>
      <c r="F648" s="1"/>
      <c r="G648" s="1"/>
      <c r="H648" s="217"/>
      <c r="I648" s="217"/>
      <c r="J648" s="21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273"/>
      <c r="C649" s="273"/>
      <c r="D649" s="273"/>
      <c r="E649" s="1"/>
      <c r="F649" s="1"/>
      <c r="G649" s="1"/>
      <c r="H649" s="217"/>
      <c r="I649" s="217"/>
      <c r="J649" s="21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273"/>
      <c r="C650" s="273"/>
      <c r="D650" s="273"/>
      <c r="E650" s="1"/>
      <c r="F650" s="1"/>
      <c r="G650" s="1"/>
      <c r="H650" s="217"/>
      <c r="I650" s="217"/>
      <c r="J650" s="21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273"/>
      <c r="C651" s="273"/>
      <c r="D651" s="273"/>
      <c r="E651" s="1"/>
      <c r="F651" s="1"/>
      <c r="G651" s="1"/>
      <c r="H651" s="217"/>
      <c r="I651" s="217"/>
      <c r="J651" s="21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273"/>
      <c r="C652" s="273"/>
      <c r="D652" s="273"/>
      <c r="E652" s="1"/>
      <c r="F652" s="1"/>
      <c r="G652" s="1"/>
      <c r="H652" s="217"/>
      <c r="I652" s="217"/>
      <c r="J652" s="21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273"/>
      <c r="C653" s="273"/>
      <c r="D653" s="273"/>
      <c r="E653" s="1"/>
      <c r="F653" s="1"/>
      <c r="G653" s="1"/>
      <c r="H653" s="217"/>
      <c r="I653" s="217"/>
      <c r="J653" s="21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273"/>
      <c r="C654" s="273"/>
      <c r="D654" s="273"/>
      <c r="E654" s="1"/>
      <c r="F654" s="1"/>
      <c r="G654" s="1"/>
      <c r="H654" s="217"/>
      <c r="I654" s="217"/>
      <c r="J654" s="21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273"/>
      <c r="C655" s="273"/>
      <c r="D655" s="273"/>
      <c r="E655" s="1"/>
      <c r="F655" s="1"/>
      <c r="G655" s="1"/>
      <c r="H655" s="217"/>
      <c r="I655" s="217"/>
      <c r="J655" s="21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273"/>
      <c r="C656" s="273"/>
      <c r="D656" s="273"/>
      <c r="E656" s="1"/>
      <c r="F656" s="1"/>
      <c r="G656" s="1"/>
      <c r="H656" s="217"/>
      <c r="I656" s="217"/>
      <c r="J656" s="21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273"/>
      <c r="C657" s="273"/>
      <c r="D657" s="273"/>
      <c r="E657" s="1"/>
      <c r="F657" s="1"/>
      <c r="G657" s="1"/>
      <c r="H657" s="217"/>
      <c r="I657" s="217"/>
      <c r="J657" s="21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273"/>
      <c r="C658" s="273"/>
      <c r="D658" s="273"/>
      <c r="E658" s="1"/>
      <c r="F658" s="1"/>
      <c r="G658" s="1"/>
      <c r="H658" s="217"/>
      <c r="I658" s="217"/>
      <c r="J658" s="21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273"/>
      <c r="C659" s="273"/>
      <c r="D659" s="273"/>
      <c r="E659" s="1"/>
      <c r="F659" s="1"/>
      <c r="G659" s="1"/>
      <c r="H659" s="217"/>
      <c r="I659" s="217"/>
      <c r="J659" s="21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273"/>
      <c r="C660" s="273"/>
      <c r="D660" s="273"/>
      <c r="E660" s="1"/>
      <c r="F660" s="1"/>
      <c r="G660" s="1"/>
      <c r="H660" s="217"/>
      <c r="I660" s="217"/>
      <c r="J660" s="21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273"/>
      <c r="C661" s="273"/>
      <c r="D661" s="273"/>
      <c r="E661" s="1"/>
      <c r="F661" s="1"/>
      <c r="G661" s="1"/>
      <c r="H661" s="217"/>
      <c r="I661" s="217"/>
      <c r="J661" s="21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273"/>
      <c r="C662" s="273"/>
      <c r="D662" s="273"/>
      <c r="E662" s="1"/>
      <c r="F662" s="1"/>
      <c r="G662" s="1"/>
      <c r="H662" s="217"/>
      <c r="I662" s="217"/>
      <c r="J662" s="21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273"/>
      <c r="C663" s="273"/>
      <c r="D663" s="273"/>
      <c r="E663" s="1"/>
      <c r="F663" s="1"/>
      <c r="G663" s="1"/>
      <c r="H663" s="217"/>
      <c r="I663" s="217"/>
      <c r="J663" s="21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273"/>
      <c r="C664" s="273"/>
      <c r="D664" s="273"/>
      <c r="E664" s="1"/>
      <c r="F664" s="1"/>
      <c r="G664" s="1"/>
      <c r="H664" s="217"/>
      <c r="I664" s="217"/>
      <c r="J664" s="21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273"/>
      <c r="C665" s="273"/>
      <c r="D665" s="273"/>
      <c r="E665" s="1"/>
      <c r="F665" s="1"/>
      <c r="G665" s="1"/>
      <c r="H665" s="217"/>
      <c r="I665" s="217"/>
      <c r="J665" s="21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273"/>
      <c r="C666" s="273"/>
      <c r="D666" s="273"/>
      <c r="E666" s="1"/>
      <c r="F666" s="1"/>
      <c r="G666" s="1"/>
      <c r="H666" s="217"/>
      <c r="I666" s="217"/>
      <c r="J666" s="21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273"/>
      <c r="C667" s="273"/>
      <c r="D667" s="273"/>
      <c r="E667" s="1"/>
      <c r="F667" s="1"/>
      <c r="G667" s="1"/>
      <c r="H667" s="217"/>
      <c r="I667" s="217"/>
      <c r="J667" s="21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273"/>
      <c r="C668" s="273"/>
      <c r="D668" s="273"/>
      <c r="E668" s="1"/>
      <c r="F668" s="1"/>
      <c r="G668" s="1"/>
      <c r="H668" s="217"/>
      <c r="I668" s="217"/>
      <c r="J668" s="21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273"/>
      <c r="C669" s="273"/>
      <c r="D669" s="273"/>
      <c r="E669" s="1"/>
      <c r="F669" s="1"/>
      <c r="G669" s="1"/>
      <c r="H669" s="217"/>
      <c r="I669" s="217"/>
      <c r="J669" s="21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273"/>
      <c r="C670" s="273"/>
      <c r="D670" s="273"/>
      <c r="E670" s="1"/>
      <c r="F670" s="1"/>
      <c r="G670" s="1"/>
      <c r="H670" s="217"/>
      <c r="I670" s="217"/>
      <c r="J670" s="21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273"/>
      <c r="C671" s="273"/>
      <c r="D671" s="273"/>
      <c r="E671" s="1"/>
      <c r="F671" s="1"/>
      <c r="G671" s="1"/>
      <c r="H671" s="217"/>
      <c r="I671" s="217"/>
      <c r="J671" s="21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273"/>
      <c r="C672" s="273"/>
      <c r="D672" s="273"/>
      <c r="E672" s="1"/>
      <c r="F672" s="1"/>
      <c r="G672" s="1"/>
      <c r="H672" s="217"/>
      <c r="I672" s="217"/>
      <c r="J672" s="21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273"/>
      <c r="C673" s="273"/>
      <c r="D673" s="273"/>
      <c r="E673" s="1"/>
      <c r="F673" s="1"/>
      <c r="G673" s="1"/>
      <c r="H673" s="217"/>
      <c r="I673" s="217"/>
      <c r="J673" s="21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273"/>
      <c r="C674" s="273"/>
      <c r="D674" s="273"/>
      <c r="E674" s="1"/>
      <c r="F674" s="1"/>
      <c r="G674" s="1"/>
      <c r="H674" s="217"/>
      <c r="I674" s="217"/>
      <c r="J674" s="21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273"/>
      <c r="C675" s="273"/>
      <c r="D675" s="273"/>
      <c r="E675" s="1"/>
      <c r="F675" s="1"/>
      <c r="G675" s="1"/>
      <c r="H675" s="217"/>
      <c r="I675" s="217"/>
      <c r="J675" s="21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273"/>
      <c r="C676" s="273"/>
      <c r="D676" s="273"/>
      <c r="E676" s="1"/>
      <c r="F676" s="1"/>
      <c r="G676" s="1"/>
      <c r="H676" s="217"/>
      <c r="I676" s="217"/>
      <c r="J676" s="21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273"/>
      <c r="C677" s="273"/>
      <c r="D677" s="273"/>
      <c r="E677" s="1"/>
      <c r="F677" s="1"/>
      <c r="G677" s="1"/>
      <c r="H677" s="217"/>
      <c r="I677" s="217"/>
      <c r="J677" s="21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273"/>
      <c r="C678" s="273"/>
      <c r="D678" s="273"/>
      <c r="E678" s="1"/>
      <c r="F678" s="1"/>
      <c r="G678" s="1"/>
      <c r="H678" s="217"/>
      <c r="I678" s="217"/>
      <c r="J678" s="21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273"/>
      <c r="C679" s="273"/>
      <c r="D679" s="273"/>
      <c r="E679" s="1"/>
      <c r="F679" s="1"/>
      <c r="G679" s="1"/>
      <c r="H679" s="217"/>
      <c r="I679" s="217"/>
      <c r="J679" s="21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273"/>
      <c r="C680" s="273"/>
      <c r="D680" s="273"/>
      <c r="E680" s="1"/>
      <c r="F680" s="1"/>
      <c r="G680" s="1"/>
      <c r="H680" s="217"/>
      <c r="I680" s="217"/>
      <c r="J680" s="21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273"/>
      <c r="C681" s="273"/>
      <c r="D681" s="273"/>
      <c r="E681" s="1"/>
      <c r="F681" s="1"/>
      <c r="G681" s="1"/>
      <c r="H681" s="217"/>
      <c r="I681" s="217"/>
      <c r="J681" s="21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273"/>
      <c r="C682" s="273"/>
      <c r="D682" s="273"/>
      <c r="E682" s="1"/>
      <c r="F682" s="1"/>
      <c r="G682" s="1"/>
      <c r="H682" s="217"/>
      <c r="I682" s="217"/>
      <c r="J682" s="21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273"/>
      <c r="C683" s="273"/>
      <c r="D683" s="273"/>
      <c r="E683" s="1"/>
      <c r="F683" s="1"/>
      <c r="G683" s="1"/>
      <c r="H683" s="217"/>
      <c r="I683" s="217"/>
      <c r="J683" s="21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273"/>
      <c r="C684" s="273"/>
      <c r="D684" s="273"/>
      <c r="E684" s="1"/>
      <c r="F684" s="1"/>
      <c r="G684" s="1"/>
      <c r="H684" s="217"/>
      <c r="I684" s="217"/>
      <c r="J684" s="21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273"/>
      <c r="C685" s="273"/>
      <c r="D685" s="273"/>
      <c r="E685" s="1"/>
      <c r="F685" s="1"/>
      <c r="G685" s="1"/>
      <c r="H685" s="217"/>
      <c r="I685" s="217"/>
      <c r="J685" s="21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273"/>
      <c r="C686" s="273"/>
      <c r="D686" s="273"/>
      <c r="E686" s="1"/>
      <c r="F686" s="1"/>
      <c r="G686" s="1"/>
      <c r="H686" s="217"/>
      <c r="I686" s="217"/>
      <c r="J686" s="21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273"/>
      <c r="C687" s="273"/>
      <c r="D687" s="273"/>
      <c r="E687" s="1"/>
      <c r="F687" s="1"/>
      <c r="G687" s="1"/>
      <c r="H687" s="217"/>
      <c r="I687" s="217"/>
      <c r="J687" s="21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273"/>
      <c r="C688" s="273"/>
      <c r="D688" s="273"/>
      <c r="E688" s="1"/>
      <c r="F688" s="1"/>
      <c r="G688" s="1"/>
      <c r="H688" s="217"/>
      <c r="I688" s="217"/>
      <c r="J688" s="21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273"/>
      <c r="C689" s="273"/>
      <c r="D689" s="273"/>
      <c r="E689" s="1"/>
      <c r="F689" s="1"/>
      <c r="G689" s="1"/>
      <c r="H689" s="217"/>
      <c r="I689" s="217"/>
      <c r="J689" s="21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273"/>
      <c r="C690" s="273"/>
      <c r="D690" s="273"/>
      <c r="E690" s="1"/>
      <c r="F690" s="1"/>
      <c r="G690" s="1"/>
      <c r="H690" s="217"/>
      <c r="I690" s="217"/>
      <c r="J690" s="21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273"/>
      <c r="C691" s="273"/>
      <c r="D691" s="273"/>
      <c r="E691" s="1"/>
      <c r="F691" s="1"/>
      <c r="G691" s="1"/>
      <c r="H691" s="217"/>
      <c r="I691" s="217"/>
      <c r="J691" s="21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273"/>
      <c r="C692" s="273"/>
      <c r="D692" s="273"/>
      <c r="E692" s="1"/>
      <c r="F692" s="1"/>
      <c r="G692" s="1"/>
      <c r="H692" s="217"/>
      <c r="I692" s="217"/>
      <c r="J692" s="21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273"/>
      <c r="C693" s="273"/>
      <c r="D693" s="273"/>
      <c r="E693" s="1"/>
      <c r="F693" s="1"/>
      <c r="G693" s="1"/>
      <c r="H693" s="217"/>
      <c r="I693" s="217"/>
      <c r="J693" s="21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273"/>
      <c r="C694" s="273"/>
      <c r="D694" s="273"/>
      <c r="E694" s="1"/>
      <c r="F694" s="1"/>
      <c r="G694" s="1"/>
      <c r="H694" s="217"/>
      <c r="I694" s="217"/>
      <c r="J694" s="21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273"/>
      <c r="C695" s="273"/>
      <c r="D695" s="273"/>
      <c r="E695" s="1"/>
      <c r="F695" s="1"/>
      <c r="G695" s="1"/>
      <c r="H695" s="217"/>
      <c r="I695" s="217"/>
      <c r="J695" s="21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273"/>
      <c r="C696" s="273"/>
      <c r="D696" s="273"/>
      <c r="E696" s="1"/>
      <c r="F696" s="1"/>
      <c r="G696" s="1"/>
      <c r="H696" s="217"/>
      <c r="I696" s="217"/>
      <c r="J696" s="21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273"/>
      <c r="C697" s="273"/>
      <c r="D697" s="273"/>
      <c r="E697" s="1"/>
      <c r="F697" s="1"/>
      <c r="G697" s="1"/>
      <c r="H697" s="217"/>
      <c r="I697" s="217"/>
      <c r="J697" s="21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273"/>
      <c r="C698" s="273"/>
      <c r="D698" s="273"/>
      <c r="E698" s="1"/>
      <c r="F698" s="1"/>
      <c r="G698" s="1"/>
      <c r="H698" s="217"/>
      <c r="I698" s="217"/>
      <c r="J698" s="21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273"/>
      <c r="C699" s="273"/>
      <c r="D699" s="273"/>
      <c r="E699" s="1"/>
      <c r="F699" s="1"/>
      <c r="G699" s="1"/>
      <c r="H699" s="217"/>
      <c r="I699" s="217"/>
      <c r="J699" s="21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273"/>
      <c r="C700" s="273"/>
      <c r="D700" s="273"/>
      <c r="E700" s="1"/>
      <c r="F700" s="1"/>
      <c r="G700" s="1"/>
      <c r="H700" s="217"/>
      <c r="I700" s="217"/>
      <c r="J700" s="21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273"/>
      <c r="C701" s="273"/>
      <c r="D701" s="273"/>
      <c r="E701" s="1"/>
      <c r="F701" s="1"/>
      <c r="G701" s="1"/>
      <c r="H701" s="217"/>
      <c r="I701" s="217"/>
      <c r="J701" s="21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273"/>
      <c r="C702" s="273"/>
      <c r="D702" s="273"/>
      <c r="E702" s="1"/>
      <c r="F702" s="1"/>
      <c r="G702" s="1"/>
      <c r="H702" s="217"/>
      <c r="I702" s="217"/>
      <c r="J702" s="21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273"/>
      <c r="C703" s="273"/>
      <c r="D703" s="273"/>
      <c r="E703" s="1"/>
      <c r="F703" s="1"/>
      <c r="G703" s="1"/>
      <c r="H703" s="217"/>
      <c r="I703" s="217"/>
      <c r="J703" s="21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273"/>
      <c r="C704" s="273"/>
      <c r="D704" s="273"/>
      <c r="E704" s="1"/>
      <c r="F704" s="1"/>
      <c r="G704" s="1"/>
      <c r="H704" s="217"/>
      <c r="I704" s="217"/>
      <c r="J704" s="21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273"/>
      <c r="C705" s="273"/>
      <c r="D705" s="273"/>
      <c r="E705" s="1"/>
      <c r="F705" s="1"/>
      <c r="G705" s="1"/>
      <c r="H705" s="217"/>
      <c r="I705" s="217"/>
      <c r="J705" s="21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273"/>
      <c r="C706" s="273"/>
      <c r="D706" s="273"/>
      <c r="E706" s="1"/>
      <c r="F706" s="1"/>
      <c r="G706" s="1"/>
      <c r="H706" s="217"/>
      <c r="I706" s="217"/>
      <c r="J706" s="21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273"/>
      <c r="C707" s="273"/>
      <c r="D707" s="273"/>
      <c r="E707" s="1"/>
      <c r="F707" s="1"/>
      <c r="G707" s="1"/>
      <c r="H707" s="217"/>
      <c r="I707" s="217"/>
      <c r="J707" s="21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273"/>
      <c r="C708" s="273"/>
      <c r="D708" s="273"/>
      <c r="E708" s="1"/>
      <c r="F708" s="1"/>
      <c r="G708" s="1"/>
      <c r="H708" s="217"/>
      <c r="I708" s="217"/>
      <c r="J708" s="21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273"/>
      <c r="C709" s="273"/>
      <c r="D709" s="273"/>
      <c r="E709" s="1"/>
      <c r="F709" s="1"/>
      <c r="G709" s="1"/>
      <c r="H709" s="217"/>
      <c r="I709" s="217"/>
      <c r="J709" s="21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273"/>
      <c r="C710" s="273"/>
      <c r="D710" s="273"/>
      <c r="E710" s="1"/>
      <c r="F710" s="1"/>
      <c r="G710" s="1"/>
      <c r="H710" s="217"/>
      <c r="I710" s="217"/>
      <c r="J710" s="21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273"/>
      <c r="C711" s="273"/>
      <c r="D711" s="273"/>
      <c r="E711" s="1"/>
      <c r="F711" s="1"/>
      <c r="G711" s="1"/>
      <c r="H711" s="217"/>
      <c r="I711" s="217"/>
      <c r="J711" s="21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273"/>
      <c r="C712" s="273"/>
      <c r="D712" s="273"/>
      <c r="E712" s="1"/>
      <c r="F712" s="1"/>
      <c r="G712" s="1"/>
      <c r="H712" s="217"/>
      <c r="I712" s="217"/>
      <c r="J712" s="21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273"/>
      <c r="C713" s="273"/>
      <c r="D713" s="273"/>
      <c r="E713" s="1"/>
      <c r="F713" s="1"/>
      <c r="G713" s="1"/>
      <c r="H713" s="217"/>
      <c r="I713" s="217"/>
      <c r="J713" s="21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273"/>
      <c r="C714" s="273"/>
      <c r="D714" s="273"/>
      <c r="E714" s="1"/>
      <c r="F714" s="1"/>
      <c r="G714" s="1"/>
      <c r="H714" s="217"/>
      <c r="I714" s="217"/>
      <c r="J714" s="21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273"/>
      <c r="C715" s="273"/>
      <c r="D715" s="273"/>
      <c r="E715" s="1"/>
      <c r="F715" s="1"/>
      <c r="G715" s="1"/>
      <c r="H715" s="217"/>
      <c r="I715" s="217"/>
      <c r="J715" s="21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273"/>
      <c r="C716" s="273"/>
      <c r="D716" s="273"/>
      <c r="E716" s="1"/>
      <c r="F716" s="1"/>
      <c r="G716" s="1"/>
      <c r="H716" s="217"/>
      <c r="I716" s="217"/>
      <c r="J716" s="21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273"/>
      <c r="C717" s="273"/>
      <c r="D717" s="273"/>
      <c r="E717" s="1"/>
      <c r="F717" s="1"/>
      <c r="G717" s="1"/>
      <c r="H717" s="217"/>
      <c r="I717" s="217"/>
      <c r="J717" s="21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273"/>
      <c r="C718" s="273"/>
      <c r="D718" s="273"/>
      <c r="E718" s="1"/>
      <c r="F718" s="1"/>
      <c r="G718" s="1"/>
      <c r="H718" s="217"/>
      <c r="I718" s="217"/>
      <c r="J718" s="21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273"/>
      <c r="C719" s="273"/>
      <c r="D719" s="273"/>
      <c r="E719" s="1"/>
      <c r="F719" s="1"/>
      <c r="G719" s="1"/>
      <c r="H719" s="217"/>
      <c r="I719" s="217"/>
      <c r="J719" s="21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273"/>
      <c r="C720" s="273"/>
      <c r="D720" s="273"/>
      <c r="E720" s="1"/>
      <c r="F720" s="1"/>
      <c r="G720" s="1"/>
      <c r="H720" s="217"/>
      <c r="I720" s="217"/>
      <c r="J720" s="21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273"/>
      <c r="C721" s="273"/>
      <c r="D721" s="273"/>
      <c r="E721" s="1"/>
      <c r="F721" s="1"/>
      <c r="G721" s="1"/>
      <c r="H721" s="217"/>
      <c r="I721" s="217"/>
      <c r="J721" s="21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273"/>
      <c r="C722" s="273"/>
      <c r="D722" s="273"/>
      <c r="E722" s="1"/>
      <c r="F722" s="1"/>
      <c r="G722" s="1"/>
      <c r="H722" s="217"/>
      <c r="I722" s="217"/>
      <c r="J722" s="21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273"/>
      <c r="C723" s="273"/>
      <c r="D723" s="273"/>
      <c r="E723" s="1"/>
      <c r="F723" s="1"/>
      <c r="G723" s="1"/>
      <c r="H723" s="217"/>
      <c r="I723" s="217"/>
      <c r="J723" s="21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273"/>
      <c r="C724" s="273"/>
      <c r="D724" s="273"/>
      <c r="E724" s="1"/>
      <c r="F724" s="1"/>
      <c r="G724" s="1"/>
      <c r="H724" s="217"/>
      <c r="I724" s="217"/>
      <c r="J724" s="21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273"/>
      <c r="C725" s="273"/>
      <c r="D725" s="273"/>
      <c r="E725" s="1"/>
      <c r="F725" s="1"/>
      <c r="G725" s="1"/>
      <c r="H725" s="217"/>
      <c r="I725" s="217"/>
      <c r="J725" s="21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273"/>
      <c r="C726" s="273"/>
      <c r="D726" s="273"/>
      <c r="E726" s="1"/>
      <c r="F726" s="1"/>
      <c r="G726" s="1"/>
      <c r="H726" s="217"/>
      <c r="I726" s="217"/>
      <c r="J726" s="21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273"/>
      <c r="C727" s="273"/>
      <c r="D727" s="273"/>
      <c r="E727" s="1"/>
      <c r="F727" s="1"/>
      <c r="G727" s="1"/>
      <c r="H727" s="217"/>
      <c r="I727" s="217"/>
      <c r="J727" s="21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273"/>
      <c r="C728" s="273"/>
      <c r="D728" s="273"/>
      <c r="E728" s="1"/>
      <c r="F728" s="1"/>
      <c r="G728" s="1"/>
      <c r="H728" s="217"/>
      <c r="I728" s="217"/>
      <c r="J728" s="21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273"/>
      <c r="C729" s="273"/>
      <c r="D729" s="273"/>
      <c r="E729" s="1"/>
      <c r="F729" s="1"/>
      <c r="G729" s="1"/>
      <c r="H729" s="217"/>
      <c r="I729" s="217"/>
      <c r="J729" s="21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273"/>
      <c r="C730" s="273"/>
      <c r="D730" s="273"/>
      <c r="E730" s="1"/>
      <c r="F730" s="1"/>
      <c r="G730" s="1"/>
      <c r="H730" s="217"/>
      <c r="I730" s="217"/>
      <c r="J730" s="21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273"/>
      <c r="C731" s="273"/>
      <c r="D731" s="273"/>
      <c r="E731" s="1"/>
      <c r="F731" s="1"/>
      <c r="G731" s="1"/>
      <c r="H731" s="217"/>
      <c r="I731" s="217"/>
      <c r="J731" s="21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273"/>
      <c r="C732" s="273"/>
      <c r="D732" s="273"/>
      <c r="E732" s="1"/>
      <c r="F732" s="1"/>
      <c r="G732" s="1"/>
      <c r="H732" s="217"/>
      <c r="I732" s="217"/>
      <c r="J732" s="21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273"/>
      <c r="C733" s="273"/>
      <c r="D733" s="273"/>
      <c r="E733" s="1"/>
      <c r="F733" s="1"/>
      <c r="G733" s="1"/>
      <c r="H733" s="217"/>
      <c r="I733" s="217"/>
      <c r="J733" s="21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273"/>
      <c r="C734" s="273"/>
      <c r="D734" s="273"/>
      <c r="E734" s="1"/>
      <c r="F734" s="1"/>
      <c r="G734" s="1"/>
      <c r="H734" s="217"/>
      <c r="I734" s="217"/>
      <c r="J734" s="21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273"/>
      <c r="C735" s="273"/>
      <c r="D735" s="273"/>
      <c r="E735" s="1"/>
      <c r="F735" s="1"/>
      <c r="G735" s="1"/>
      <c r="H735" s="217"/>
      <c r="I735" s="217"/>
      <c r="J735" s="21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273"/>
      <c r="C736" s="273"/>
      <c r="D736" s="273"/>
      <c r="E736" s="1"/>
      <c r="F736" s="1"/>
      <c r="G736" s="1"/>
      <c r="H736" s="217"/>
      <c r="I736" s="217"/>
      <c r="J736" s="21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273"/>
      <c r="C737" s="273"/>
      <c r="D737" s="273"/>
      <c r="E737" s="1"/>
      <c r="F737" s="1"/>
      <c r="G737" s="1"/>
      <c r="H737" s="217"/>
      <c r="I737" s="217"/>
      <c r="J737" s="21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273"/>
      <c r="C738" s="273"/>
      <c r="D738" s="273"/>
      <c r="E738" s="1"/>
      <c r="F738" s="1"/>
      <c r="G738" s="1"/>
      <c r="H738" s="217"/>
      <c r="I738" s="217"/>
      <c r="J738" s="21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273"/>
      <c r="C739" s="273"/>
      <c r="D739" s="273"/>
      <c r="E739" s="1"/>
      <c r="F739" s="1"/>
      <c r="G739" s="1"/>
      <c r="H739" s="217"/>
      <c r="I739" s="217"/>
      <c r="J739" s="21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273"/>
      <c r="C740" s="273"/>
      <c r="D740" s="273"/>
      <c r="E740" s="1"/>
      <c r="F740" s="1"/>
      <c r="G740" s="1"/>
      <c r="H740" s="217"/>
      <c r="I740" s="217"/>
      <c r="J740" s="21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273"/>
      <c r="C741" s="273"/>
      <c r="D741" s="273"/>
      <c r="E741" s="1"/>
      <c r="F741" s="1"/>
      <c r="G741" s="1"/>
      <c r="H741" s="217"/>
      <c r="I741" s="217"/>
      <c r="J741" s="21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273"/>
      <c r="C742" s="273"/>
      <c r="D742" s="273"/>
      <c r="E742" s="1"/>
      <c r="F742" s="1"/>
      <c r="G742" s="1"/>
      <c r="H742" s="217"/>
      <c r="I742" s="217"/>
      <c r="J742" s="21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273"/>
      <c r="C743" s="273"/>
      <c r="D743" s="273"/>
      <c r="E743" s="1"/>
      <c r="F743" s="1"/>
      <c r="G743" s="1"/>
      <c r="H743" s="217"/>
      <c r="I743" s="217"/>
      <c r="J743" s="21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273"/>
      <c r="C744" s="273"/>
      <c r="D744" s="273"/>
      <c r="E744" s="1"/>
      <c r="F744" s="1"/>
      <c r="G744" s="1"/>
      <c r="H744" s="217"/>
      <c r="I744" s="217"/>
      <c r="J744" s="21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273"/>
      <c r="C745" s="273"/>
      <c r="D745" s="273"/>
      <c r="E745" s="1"/>
      <c r="F745" s="1"/>
      <c r="G745" s="1"/>
      <c r="H745" s="217"/>
      <c r="I745" s="217"/>
      <c r="J745" s="21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273"/>
      <c r="C746" s="273"/>
      <c r="D746" s="273"/>
      <c r="E746" s="1"/>
      <c r="F746" s="1"/>
      <c r="G746" s="1"/>
      <c r="H746" s="217"/>
      <c r="I746" s="217"/>
      <c r="J746" s="21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273"/>
      <c r="C747" s="273"/>
      <c r="D747" s="273"/>
      <c r="E747" s="1"/>
      <c r="F747" s="1"/>
      <c r="G747" s="1"/>
      <c r="H747" s="217"/>
      <c r="I747" s="217"/>
      <c r="J747" s="21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273"/>
      <c r="C748" s="273"/>
      <c r="D748" s="273"/>
      <c r="E748" s="1"/>
      <c r="F748" s="1"/>
      <c r="G748" s="1"/>
      <c r="H748" s="217"/>
      <c r="I748" s="217"/>
      <c r="J748" s="21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273"/>
      <c r="C749" s="273"/>
      <c r="D749" s="273"/>
      <c r="E749" s="1"/>
      <c r="F749" s="1"/>
      <c r="G749" s="1"/>
      <c r="H749" s="217"/>
      <c r="I749" s="217"/>
      <c r="J749" s="21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273"/>
      <c r="C750" s="273"/>
      <c r="D750" s="273"/>
      <c r="E750" s="1"/>
      <c r="F750" s="1"/>
      <c r="G750" s="1"/>
      <c r="H750" s="217"/>
      <c r="I750" s="217"/>
      <c r="J750" s="21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273"/>
      <c r="C751" s="273"/>
      <c r="D751" s="273"/>
      <c r="E751" s="1"/>
      <c r="F751" s="1"/>
      <c r="G751" s="1"/>
      <c r="H751" s="217"/>
      <c r="I751" s="217"/>
      <c r="J751" s="21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273"/>
      <c r="C752" s="273"/>
      <c r="D752" s="273"/>
      <c r="E752" s="1"/>
      <c r="F752" s="1"/>
      <c r="G752" s="1"/>
      <c r="H752" s="217"/>
      <c r="I752" s="217"/>
      <c r="J752" s="21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273"/>
      <c r="C753" s="273"/>
      <c r="D753" s="273"/>
      <c r="E753" s="1"/>
      <c r="F753" s="1"/>
      <c r="G753" s="1"/>
      <c r="H753" s="217"/>
      <c r="I753" s="217"/>
      <c r="J753" s="21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273"/>
      <c r="C754" s="273"/>
      <c r="D754" s="273"/>
      <c r="E754" s="1"/>
      <c r="F754" s="1"/>
      <c r="G754" s="1"/>
      <c r="H754" s="217"/>
      <c r="I754" s="217"/>
      <c r="J754" s="21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273"/>
      <c r="C755" s="273"/>
      <c r="D755" s="273"/>
      <c r="E755" s="1"/>
      <c r="F755" s="1"/>
      <c r="G755" s="1"/>
      <c r="H755" s="217"/>
      <c r="I755" s="217"/>
      <c r="J755" s="21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273"/>
      <c r="C756" s="273"/>
      <c r="D756" s="273"/>
      <c r="E756" s="1"/>
      <c r="F756" s="1"/>
      <c r="G756" s="1"/>
      <c r="H756" s="217"/>
      <c r="I756" s="217"/>
      <c r="J756" s="21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273"/>
      <c r="C757" s="273"/>
      <c r="D757" s="273"/>
      <c r="E757" s="1"/>
      <c r="F757" s="1"/>
      <c r="G757" s="1"/>
      <c r="H757" s="217"/>
      <c r="I757" s="217"/>
      <c r="J757" s="21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273"/>
      <c r="C758" s="273"/>
      <c r="D758" s="273"/>
      <c r="E758" s="1"/>
      <c r="F758" s="1"/>
      <c r="G758" s="1"/>
      <c r="H758" s="217"/>
      <c r="I758" s="217"/>
      <c r="J758" s="21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273"/>
      <c r="C759" s="273"/>
      <c r="D759" s="273"/>
      <c r="E759" s="1"/>
      <c r="F759" s="1"/>
      <c r="G759" s="1"/>
      <c r="H759" s="217"/>
      <c r="I759" s="217"/>
      <c r="J759" s="21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273"/>
      <c r="C760" s="273"/>
      <c r="D760" s="273"/>
      <c r="E760" s="1"/>
      <c r="F760" s="1"/>
      <c r="G760" s="1"/>
      <c r="H760" s="217"/>
      <c r="I760" s="217"/>
      <c r="J760" s="21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273"/>
      <c r="C761" s="273"/>
      <c r="D761" s="273"/>
      <c r="E761" s="1"/>
      <c r="F761" s="1"/>
      <c r="G761" s="1"/>
      <c r="H761" s="217"/>
      <c r="I761" s="217"/>
      <c r="J761" s="21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273"/>
      <c r="C762" s="273"/>
      <c r="D762" s="273"/>
      <c r="E762" s="1"/>
      <c r="F762" s="1"/>
      <c r="G762" s="1"/>
      <c r="H762" s="217"/>
      <c r="I762" s="217"/>
      <c r="J762" s="21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273"/>
      <c r="C763" s="273"/>
      <c r="D763" s="273"/>
      <c r="E763" s="1"/>
      <c r="F763" s="1"/>
      <c r="G763" s="1"/>
      <c r="H763" s="217"/>
      <c r="I763" s="217"/>
      <c r="J763" s="21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273"/>
      <c r="C764" s="273"/>
      <c r="D764" s="273"/>
      <c r="E764" s="1"/>
      <c r="F764" s="1"/>
      <c r="G764" s="1"/>
      <c r="H764" s="217"/>
      <c r="I764" s="217"/>
      <c r="J764" s="21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273"/>
      <c r="C765" s="273"/>
      <c r="D765" s="273"/>
      <c r="E765" s="1"/>
      <c r="F765" s="1"/>
      <c r="G765" s="1"/>
      <c r="H765" s="217"/>
      <c r="I765" s="217"/>
      <c r="J765" s="21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273"/>
      <c r="C766" s="273"/>
      <c r="D766" s="273"/>
      <c r="E766" s="1"/>
      <c r="F766" s="1"/>
      <c r="G766" s="1"/>
      <c r="H766" s="217"/>
      <c r="I766" s="217"/>
      <c r="J766" s="21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273"/>
      <c r="C767" s="273"/>
      <c r="D767" s="273"/>
      <c r="E767" s="1"/>
      <c r="F767" s="1"/>
      <c r="G767" s="1"/>
      <c r="H767" s="217"/>
      <c r="I767" s="217"/>
      <c r="J767" s="21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273"/>
      <c r="C768" s="273"/>
      <c r="D768" s="273"/>
      <c r="E768" s="1"/>
      <c r="F768" s="1"/>
      <c r="G768" s="1"/>
      <c r="H768" s="217"/>
      <c r="I768" s="217"/>
      <c r="J768" s="21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273"/>
      <c r="C769" s="273"/>
      <c r="D769" s="273"/>
      <c r="E769" s="1"/>
      <c r="F769" s="1"/>
      <c r="G769" s="1"/>
      <c r="H769" s="217"/>
      <c r="I769" s="217"/>
      <c r="J769" s="21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273"/>
      <c r="C770" s="273"/>
      <c r="D770" s="273"/>
      <c r="E770" s="1"/>
      <c r="F770" s="1"/>
      <c r="G770" s="1"/>
      <c r="H770" s="217"/>
      <c r="I770" s="217"/>
      <c r="J770" s="21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273"/>
      <c r="C771" s="273"/>
      <c r="D771" s="273"/>
      <c r="E771" s="1"/>
      <c r="F771" s="1"/>
      <c r="G771" s="1"/>
      <c r="H771" s="217"/>
      <c r="I771" s="217"/>
      <c r="J771" s="21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273"/>
      <c r="C772" s="273"/>
      <c r="D772" s="273"/>
      <c r="E772" s="1"/>
      <c r="F772" s="1"/>
      <c r="G772" s="1"/>
      <c r="H772" s="217"/>
      <c r="I772" s="217"/>
      <c r="J772" s="21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273"/>
      <c r="C773" s="273"/>
      <c r="D773" s="273"/>
      <c r="E773" s="1"/>
      <c r="F773" s="1"/>
      <c r="G773" s="1"/>
      <c r="H773" s="217"/>
      <c r="I773" s="217"/>
      <c r="J773" s="21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273"/>
      <c r="C774" s="273"/>
      <c r="D774" s="273"/>
      <c r="E774" s="1"/>
      <c r="F774" s="1"/>
      <c r="G774" s="1"/>
      <c r="H774" s="217"/>
      <c r="I774" s="217"/>
      <c r="J774" s="21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273"/>
      <c r="C775" s="273"/>
      <c r="D775" s="273"/>
      <c r="E775" s="1"/>
      <c r="F775" s="1"/>
      <c r="G775" s="1"/>
      <c r="H775" s="217"/>
      <c r="I775" s="217"/>
      <c r="J775" s="21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273"/>
      <c r="C776" s="273"/>
      <c r="D776" s="273"/>
      <c r="E776" s="1"/>
      <c r="F776" s="1"/>
      <c r="G776" s="1"/>
      <c r="H776" s="217"/>
      <c r="I776" s="217"/>
      <c r="J776" s="21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273"/>
      <c r="C777" s="273"/>
      <c r="D777" s="273"/>
      <c r="E777" s="1"/>
      <c r="F777" s="1"/>
      <c r="G777" s="1"/>
      <c r="H777" s="217"/>
      <c r="I777" s="217"/>
      <c r="J777" s="21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273"/>
      <c r="C778" s="273"/>
      <c r="D778" s="273"/>
      <c r="E778" s="1"/>
      <c r="F778" s="1"/>
      <c r="G778" s="1"/>
      <c r="H778" s="217"/>
      <c r="I778" s="217"/>
      <c r="J778" s="21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273"/>
      <c r="C779" s="273"/>
      <c r="D779" s="273"/>
      <c r="E779" s="1"/>
      <c r="F779" s="1"/>
      <c r="G779" s="1"/>
      <c r="H779" s="217"/>
      <c r="I779" s="217"/>
      <c r="J779" s="21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273"/>
      <c r="C780" s="273"/>
      <c r="D780" s="273"/>
      <c r="E780" s="1"/>
      <c r="F780" s="1"/>
      <c r="G780" s="1"/>
      <c r="H780" s="217"/>
      <c r="I780" s="217"/>
      <c r="J780" s="21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273"/>
      <c r="C781" s="273"/>
      <c r="D781" s="273"/>
      <c r="E781" s="1"/>
      <c r="F781" s="1"/>
      <c r="G781" s="1"/>
      <c r="H781" s="217"/>
      <c r="I781" s="217"/>
      <c r="J781" s="21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273"/>
      <c r="C782" s="273"/>
      <c r="D782" s="273"/>
      <c r="E782" s="1"/>
      <c r="F782" s="1"/>
      <c r="G782" s="1"/>
      <c r="H782" s="217"/>
      <c r="I782" s="217"/>
      <c r="J782" s="21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273"/>
      <c r="C783" s="273"/>
      <c r="D783" s="273"/>
      <c r="E783" s="1"/>
      <c r="F783" s="1"/>
      <c r="G783" s="1"/>
      <c r="H783" s="217"/>
      <c r="I783" s="217"/>
      <c r="J783" s="21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273"/>
      <c r="C784" s="273"/>
      <c r="D784" s="273"/>
      <c r="E784" s="1"/>
      <c r="F784" s="1"/>
      <c r="G784" s="1"/>
      <c r="H784" s="217"/>
      <c r="I784" s="217"/>
      <c r="J784" s="21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273"/>
      <c r="C785" s="273"/>
      <c r="D785" s="273"/>
      <c r="E785" s="1"/>
      <c r="F785" s="1"/>
      <c r="G785" s="1"/>
      <c r="H785" s="217"/>
      <c r="I785" s="217"/>
      <c r="J785" s="21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273"/>
      <c r="C786" s="273"/>
      <c r="D786" s="273"/>
      <c r="E786" s="1"/>
      <c r="F786" s="1"/>
      <c r="G786" s="1"/>
      <c r="H786" s="217"/>
      <c r="I786" s="217"/>
      <c r="J786" s="21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273"/>
      <c r="C787" s="273"/>
      <c r="D787" s="273"/>
      <c r="E787" s="1"/>
      <c r="F787" s="1"/>
      <c r="G787" s="1"/>
      <c r="H787" s="217"/>
      <c r="I787" s="217"/>
      <c r="J787" s="21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273"/>
      <c r="C788" s="273"/>
      <c r="D788" s="273"/>
      <c r="E788" s="1"/>
      <c r="F788" s="1"/>
      <c r="G788" s="1"/>
      <c r="H788" s="217"/>
      <c r="I788" s="217"/>
      <c r="J788" s="21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273"/>
      <c r="C789" s="273"/>
      <c r="D789" s="273"/>
      <c r="E789" s="1"/>
      <c r="F789" s="1"/>
      <c r="G789" s="1"/>
      <c r="H789" s="217"/>
      <c r="I789" s="217"/>
      <c r="J789" s="21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273"/>
      <c r="C790" s="273"/>
      <c r="D790" s="273"/>
      <c r="E790" s="1"/>
      <c r="F790" s="1"/>
      <c r="G790" s="1"/>
      <c r="H790" s="217"/>
      <c r="I790" s="217"/>
      <c r="J790" s="21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273"/>
      <c r="C791" s="273"/>
      <c r="D791" s="273"/>
      <c r="E791" s="1"/>
      <c r="F791" s="1"/>
      <c r="G791" s="1"/>
      <c r="H791" s="217"/>
      <c r="I791" s="217"/>
      <c r="J791" s="21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273"/>
      <c r="C792" s="273"/>
      <c r="D792" s="273"/>
      <c r="E792" s="1"/>
      <c r="F792" s="1"/>
      <c r="G792" s="1"/>
      <c r="H792" s="217"/>
      <c r="I792" s="217"/>
      <c r="J792" s="21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273"/>
      <c r="C793" s="273"/>
      <c r="D793" s="273"/>
      <c r="E793" s="1"/>
      <c r="F793" s="1"/>
      <c r="G793" s="1"/>
      <c r="H793" s="217"/>
      <c r="I793" s="217"/>
      <c r="J793" s="21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273"/>
      <c r="C794" s="273"/>
      <c r="D794" s="273"/>
      <c r="E794" s="1"/>
      <c r="F794" s="1"/>
      <c r="G794" s="1"/>
      <c r="H794" s="217"/>
      <c r="I794" s="217"/>
      <c r="J794" s="21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273"/>
      <c r="C795" s="273"/>
      <c r="D795" s="273"/>
      <c r="E795" s="1"/>
      <c r="F795" s="1"/>
      <c r="G795" s="1"/>
      <c r="H795" s="217"/>
      <c r="I795" s="217"/>
      <c r="J795" s="21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273"/>
      <c r="C796" s="273"/>
      <c r="D796" s="273"/>
      <c r="E796" s="1"/>
      <c r="F796" s="1"/>
      <c r="G796" s="1"/>
      <c r="H796" s="217"/>
      <c r="I796" s="217"/>
      <c r="J796" s="21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273"/>
      <c r="C797" s="273"/>
      <c r="D797" s="273"/>
      <c r="E797" s="1"/>
      <c r="F797" s="1"/>
      <c r="G797" s="1"/>
      <c r="H797" s="217"/>
      <c r="I797" s="217"/>
      <c r="J797" s="21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273"/>
      <c r="C798" s="273"/>
      <c r="D798" s="273"/>
      <c r="E798" s="1"/>
      <c r="F798" s="1"/>
      <c r="G798" s="1"/>
      <c r="H798" s="217"/>
      <c r="I798" s="217"/>
      <c r="J798" s="21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273"/>
      <c r="C799" s="273"/>
      <c r="D799" s="273"/>
      <c r="E799" s="1"/>
      <c r="F799" s="1"/>
      <c r="G799" s="1"/>
      <c r="H799" s="217"/>
      <c r="I799" s="217"/>
      <c r="J799" s="21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273"/>
      <c r="C800" s="273"/>
      <c r="D800" s="273"/>
      <c r="E800" s="1"/>
      <c r="F800" s="1"/>
      <c r="G800" s="1"/>
      <c r="H800" s="217"/>
      <c r="I800" s="217"/>
      <c r="J800" s="21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273"/>
      <c r="C801" s="273"/>
      <c r="D801" s="273"/>
      <c r="E801" s="1"/>
      <c r="F801" s="1"/>
      <c r="G801" s="1"/>
      <c r="H801" s="217"/>
      <c r="I801" s="217"/>
      <c r="J801" s="21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273"/>
      <c r="C802" s="273"/>
      <c r="D802" s="273"/>
      <c r="E802" s="1"/>
      <c r="F802" s="1"/>
      <c r="G802" s="1"/>
      <c r="H802" s="217"/>
      <c r="I802" s="217"/>
      <c r="J802" s="21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273"/>
      <c r="C803" s="273"/>
      <c r="D803" s="273"/>
      <c r="E803" s="1"/>
      <c r="F803" s="1"/>
      <c r="G803" s="1"/>
      <c r="H803" s="217"/>
      <c r="I803" s="217"/>
      <c r="J803" s="21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273"/>
      <c r="C804" s="273"/>
      <c r="D804" s="273"/>
      <c r="E804" s="1"/>
      <c r="F804" s="1"/>
      <c r="G804" s="1"/>
      <c r="H804" s="217"/>
      <c r="I804" s="217"/>
      <c r="J804" s="21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273"/>
      <c r="C805" s="273"/>
      <c r="D805" s="273"/>
      <c r="E805" s="1"/>
      <c r="F805" s="1"/>
      <c r="G805" s="1"/>
      <c r="H805" s="217"/>
      <c r="I805" s="217"/>
      <c r="J805" s="21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273"/>
      <c r="C806" s="273"/>
      <c r="D806" s="273"/>
      <c r="E806" s="1"/>
      <c r="F806" s="1"/>
      <c r="G806" s="1"/>
      <c r="H806" s="217"/>
      <c r="I806" s="217"/>
      <c r="J806" s="21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273"/>
      <c r="C807" s="273"/>
      <c r="D807" s="273"/>
      <c r="E807" s="1"/>
      <c r="F807" s="1"/>
      <c r="G807" s="1"/>
      <c r="H807" s="217"/>
      <c r="I807" s="217"/>
      <c r="J807" s="21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273"/>
      <c r="C808" s="273"/>
      <c r="D808" s="273"/>
      <c r="E808" s="1"/>
      <c r="F808" s="1"/>
      <c r="G808" s="1"/>
      <c r="H808" s="217"/>
      <c r="I808" s="217"/>
      <c r="J808" s="21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273"/>
      <c r="C809" s="273"/>
      <c r="D809" s="273"/>
      <c r="E809" s="1"/>
      <c r="F809" s="1"/>
      <c r="G809" s="1"/>
      <c r="H809" s="217"/>
      <c r="I809" s="217"/>
      <c r="J809" s="21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273"/>
      <c r="C810" s="273"/>
      <c r="D810" s="273"/>
      <c r="E810" s="1"/>
      <c r="F810" s="1"/>
      <c r="G810" s="1"/>
      <c r="H810" s="217"/>
      <c r="I810" s="217"/>
      <c r="J810" s="21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273"/>
      <c r="C811" s="273"/>
      <c r="D811" s="273"/>
      <c r="E811" s="1"/>
      <c r="F811" s="1"/>
      <c r="G811" s="1"/>
      <c r="H811" s="217"/>
      <c r="I811" s="217"/>
      <c r="J811" s="21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273"/>
      <c r="C812" s="273"/>
      <c r="D812" s="273"/>
      <c r="E812" s="1"/>
      <c r="F812" s="1"/>
      <c r="G812" s="1"/>
      <c r="H812" s="217"/>
      <c r="I812" s="217"/>
      <c r="J812" s="21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273"/>
      <c r="C813" s="273"/>
      <c r="D813" s="273"/>
      <c r="E813" s="1"/>
      <c r="F813" s="1"/>
      <c r="G813" s="1"/>
      <c r="H813" s="217"/>
      <c r="I813" s="217"/>
      <c r="J813" s="21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273"/>
      <c r="C814" s="273"/>
      <c r="D814" s="273"/>
      <c r="E814" s="1"/>
      <c r="F814" s="1"/>
      <c r="G814" s="1"/>
      <c r="H814" s="217"/>
      <c r="I814" s="217"/>
      <c r="J814" s="21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273"/>
      <c r="C815" s="273"/>
      <c r="D815" s="273"/>
      <c r="E815" s="1"/>
      <c r="F815" s="1"/>
      <c r="G815" s="1"/>
      <c r="H815" s="217"/>
      <c r="I815" s="217"/>
      <c r="J815" s="21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273"/>
      <c r="C816" s="273"/>
      <c r="D816" s="273"/>
      <c r="E816" s="1"/>
      <c r="F816" s="1"/>
      <c r="G816" s="1"/>
      <c r="H816" s="217"/>
      <c r="I816" s="217"/>
      <c r="J816" s="21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273"/>
      <c r="C817" s="273"/>
      <c r="D817" s="273"/>
      <c r="E817" s="1"/>
      <c r="F817" s="1"/>
      <c r="G817" s="1"/>
      <c r="H817" s="217"/>
      <c r="I817" s="217"/>
      <c r="J817" s="21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273"/>
      <c r="C818" s="273"/>
      <c r="D818" s="273"/>
      <c r="E818" s="1"/>
      <c r="F818" s="1"/>
      <c r="G818" s="1"/>
      <c r="H818" s="217"/>
      <c r="I818" s="217"/>
      <c r="J818" s="21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273"/>
      <c r="C819" s="273"/>
      <c r="D819" s="273"/>
      <c r="E819" s="1"/>
      <c r="F819" s="1"/>
      <c r="G819" s="1"/>
      <c r="H819" s="217"/>
      <c r="I819" s="217"/>
      <c r="J819" s="21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273"/>
      <c r="C820" s="273"/>
      <c r="D820" s="273"/>
      <c r="E820" s="1"/>
      <c r="F820" s="1"/>
      <c r="G820" s="1"/>
      <c r="H820" s="217"/>
      <c r="I820" s="217"/>
      <c r="J820" s="21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273"/>
      <c r="C821" s="273"/>
      <c r="D821" s="273"/>
      <c r="E821" s="1"/>
      <c r="F821" s="1"/>
      <c r="G821" s="1"/>
      <c r="H821" s="217"/>
      <c r="I821" s="217"/>
      <c r="J821" s="21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273"/>
      <c r="C822" s="273"/>
      <c r="D822" s="273"/>
      <c r="E822" s="1"/>
      <c r="F822" s="1"/>
      <c r="G822" s="1"/>
      <c r="H822" s="217"/>
      <c r="I822" s="217"/>
      <c r="J822" s="21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273"/>
      <c r="C823" s="273"/>
      <c r="D823" s="273"/>
      <c r="E823" s="1"/>
      <c r="F823" s="1"/>
      <c r="G823" s="1"/>
      <c r="H823" s="217"/>
      <c r="I823" s="217"/>
      <c r="J823" s="21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273"/>
      <c r="C824" s="273"/>
      <c r="D824" s="273"/>
      <c r="E824" s="1"/>
      <c r="F824" s="1"/>
      <c r="G824" s="1"/>
      <c r="H824" s="217"/>
      <c r="I824" s="217"/>
      <c r="J824" s="21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273"/>
      <c r="C825" s="273"/>
      <c r="D825" s="273"/>
      <c r="E825" s="1"/>
      <c r="F825" s="1"/>
      <c r="G825" s="1"/>
      <c r="H825" s="217"/>
      <c r="I825" s="217"/>
      <c r="J825" s="21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273"/>
      <c r="C826" s="273"/>
      <c r="D826" s="273"/>
      <c r="E826" s="1"/>
      <c r="F826" s="1"/>
      <c r="G826" s="1"/>
      <c r="H826" s="217"/>
      <c r="I826" s="217"/>
      <c r="J826" s="21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273"/>
      <c r="C827" s="273"/>
      <c r="D827" s="273"/>
      <c r="E827" s="1"/>
      <c r="F827" s="1"/>
      <c r="G827" s="1"/>
      <c r="H827" s="217"/>
      <c r="I827" s="217"/>
      <c r="J827" s="21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273"/>
      <c r="C828" s="273"/>
      <c r="D828" s="273"/>
      <c r="E828" s="1"/>
      <c r="F828" s="1"/>
      <c r="G828" s="1"/>
      <c r="H828" s="217"/>
      <c r="I828" s="217"/>
      <c r="J828" s="21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273"/>
      <c r="C829" s="273"/>
      <c r="D829" s="273"/>
      <c r="E829" s="1"/>
      <c r="F829" s="1"/>
      <c r="G829" s="1"/>
      <c r="H829" s="217"/>
      <c r="I829" s="217"/>
      <c r="J829" s="21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273"/>
      <c r="C830" s="273"/>
      <c r="D830" s="273"/>
      <c r="E830" s="1"/>
      <c r="F830" s="1"/>
      <c r="G830" s="1"/>
      <c r="H830" s="217"/>
      <c r="I830" s="217"/>
      <c r="J830" s="21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273"/>
      <c r="C831" s="273"/>
      <c r="D831" s="273"/>
      <c r="E831" s="1"/>
      <c r="F831" s="1"/>
      <c r="G831" s="1"/>
      <c r="H831" s="217"/>
      <c r="I831" s="217"/>
      <c r="J831" s="21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273"/>
      <c r="C832" s="273"/>
      <c r="D832" s="273"/>
      <c r="E832" s="1"/>
      <c r="F832" s="1"/>
      <c r="G832" s="1"/>
      <c r="H832" s="217"/>
      <c r="I832" s="217"/>
      <c r="J832" s="21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273"/>
      <c r="C833" s="273"/>
      <c r="D833" s="273"/>
      <c r="E833" s="1"/>
      <c r="F833" s="1"/>
      <c r="G833" s="1"/>
      <c r="H833" s="217"/>
      <c r="I833" s="217"/>
      <c r="J833" s="21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273"/>
      <c r="C834" s="273"/>
      <c r="D834" s="273"/>
      <c r="E834" s="1"/>
      <c r="F834" s="1"/>
      <c r="G834" s="1"/>
      <c r="H834" s="217"/>
      <c r="I834" s="217"/>
      <c r="J834" s="21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273"/>
      <c r="C835" s="273"/>
      <c r="D835" s="273"/>
      <c r="E835" s="1"/>
      <c r="F835" s="1"/>
      <c r="G835" s="1"/>
      <c r="H835" s="217"/>
      <c r="I835" s="217"/>
      <c r="J835" s="21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273"/>
      <c r="C836" s="273"/>
      <c r="D836" s="273"/>
      <c r="E836" s="1"/>
      <c r="F836" s="1"/>
      <c r="G836" s="1"/>
      <c r="H836" s="217"/>
      <c r="I836" s="217"/>
      <c r="J836" s="21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273"/>
      <c r="C837" s="273"/>
      <c r="D837" s="273"/>
      <c r="E837" s="1"/>
      <c r="F837" s="1"/>
      <c r="G837" s="1"/>
      <c r="H837" s="217"/>
      <c r="I837" s="217"/>
      <c r="J837" s="21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273"/>
      <c r="C838" s="273"/>
      <c r="D838" s="273"/>
      <c r="E838" s="1"/>
      <c r="F838" s="1"/>
      <c r="G838" s="1"/>
      <c r="H838" s="217"/>
      <c r="I838" s="217"/>
      <c r="J838" s="21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273"/>
      <c r="C839" s="273"/>
      <c r="D839" s="273"/>
      <c r="E839" s="1"/>
      <c r="F839" s="1"/>
      <c r="G839" s="1"/>
      <c r="H839" s="217"/>
      <c r="I839" s="217"/>
      <c r="J839" s="21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273"/>
      <c r="C840" s="273"/>
      <c r="D840" s="273"/>
      <c r="E840" s="1"/>
      <c r="F840" s="1"/>
      <c r="G840" s="1"/>
      <c r="H840" s="217"/>
      <c r="I840" s="217"/>
      <c r="J840" s="21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273"/>
      <c r="C841" s="273"/>
      <c r="D841" s="273"/>
      <c r="E841" s="1"/>
      <c r="F841" s="1"/>
      <c r="G841" s="1"/>
      <c r="H841" s="217"/>
      <c r="I841" s="217"/>
      <c r="J841" s="21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273"/>
      <c r="C842" s="273"/>
      <c r="D842" s="273"/>
      <c r="E842" s="1"/>
      <c r="F842" s="1"/>
      <c r="G842" s="1"/>
      <c r="H842" s="217"/>
      <c r="I842" s="217"/>
      <c r="J842" s="21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273"/>
      <c r="C843" s="273"/>
      <c r="D843" s="273"/>
      <c r="E843" s="1"/>
      <c r="F843" s="1"/>
      <c r="G843" s="1"/>
      <c r="H843" s="217"/>
      <c r="I843" s="217"/>
      <c r="J843" s="21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273"/>
      <c r="C844" s="273"/>
      <c r="D844" s="273"/>
      <c r="E844" s="1"/>
      <c r="F844" s="1"/>
      <c r="G844" s="1"/>
      <c r="H844" s="217"/>
      <c r="I844" s="217"/>
      <c r="J844" s="21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273"/>
      <c r="C845" s="273"/>
      <c r="D845" s="273"/>
      <c r="E845" s="1"/>
      <c r="F845" s="1"/>
      <c r="G845" s="1"/>
      <c r="H845" s="217"/>
      <c r="I845" s="217"/>
      <c r="J845" s="21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273"/>
      <c r="C846" s="273"/>
      <c r="D846" s="273"/>
      <c r="E846" s="1"/>
      <c r="F846" s="1"/>
      <c r="G846" s="1"/>
      <c r="H846" s="217"/>
      <c r="I846" s="217"/>
      <c r="J846" s="21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273"/>
      <c r="C847" s="273"/>
      <c r="D847" s="273"/>
      <c r="E847" s="1"/>
      <c r="F847" s="1"/>
      <c r="G847" s="1"/>
      <c r="H847" s="217"/>
      <c r="I847" s="217"/>
      <c r="J847" s="21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273"/>
      <c r="C848" s="273"/>
      <c r="D848" s="273"/>
      <c r="E848" s="1"/>
      <c r="F848" s="1"/>
      <c r="G848" s="1"/>
      <c r="H848" s="217"/>
      <c r="I848" s="217"/>
      <c r="J848" s="21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273"/>
      <c r="C849" s="273"/>
      <c r="D849" s="273"/>
      <c r="E849" s="1"/>
      <c r="F849" s="1"/>
      <c r="G849" s="1"/>
      <c r="H849" s="217"/>
      <c r="I849" s="217"/>
      <c r="J849" s="21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273"/>
      <c r="C850" s="273"/>
      <c r="D850" s="273"/>
      <c r="E850" s="1"/>
      <c r="F850" s="1"/>
      <c r="G850" s="1"/>
      <c r="H850" s="217"/>
      <c r="I850" s="217"/>
      <c r="J850" s="21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273"/>
      <c r="C851" s="273"/>
      <c r="D851" s="273"/>
      <c r="E851" s="1"/>
      <c r="F851" s="1"/>
      <c r="G851" s="1"/>
      <c r="H851" s="217"/>
      <c r="I851" s="217"/>
      <c r="J851" s="21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273"/>
      <c r="C852" s="273"/>
      <c r="D852" s="273"/>
      <c r="E852" s="1"/>
      <c r="F852" s="1"/>
      <c r="G852" s="1"/>
      <c r="H852" s="217"/>
      <c r="I852" s="217"/>
      <c r="J852" s="21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273"/>
      <c r="C853" s="273"/>
      <c r="D853" s="273"/>
      <c r="E853" s="1"/>
      <c r="F853" s="1"/>
      <c r="G853" s="1"/>
      <c r="H853" s="217"/>
      <c r="I853" s="217"/>
      <c r="J853" s="21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273"/>
      <c r="C854" s="273"/>
      <c r="D854" s="273"/>
      <c r="E854" s="1"/>
      <c r="F854" s="1"/>
      <c r="G854" s="1"/>
      <c r="H854" s="217"/>
      <c r="I854" s="217"/>
      <c r="J854" s="21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273"/>
      <c r="C855" s="273"/>
      <c r="D855" s="273"/>
      <c r="E855" s="1"/>
      <c r="F855" s="1"/>
      <c r="G855" s="1"/>
      <c r="H855" s="217"/>
      <c r="I855" s="217"/>
      <c r="J855" s="21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273"/>
      <c r="C856" s="273"/>
      <c r="D856" s="273"/>
      <c r="E856" s="1"/>
      <c r="F856" s="1"/>
      <c r="G856" s="1"/>
      <c r="H856" s="217"/>
      <c r="I856" s="217"/>
      <c r="J856" s="21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273"/>
      <c r="C857" s="273"/>
      <c r="D857" s="273"/>
      <c r="E857" s="1"/>
      <c r="F857" s="1"/>
      <c r="G857" s="1"/>
      <c r="H857" s="217"/>
      <c r="I857" s="217"/>
      <c r="J857" s="21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273"/>
      <c r="C858" s="273"/>
      <c r="D858" s="273"/>
      <c r="E858" s="1"/>
      <c r="F858" s="1"/>
      <c r="G858" s="1"/>
      <c r="H858" s="217"/>
      <c r="I858" s="217"/>
      <c r="J858" s="21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273"/>
      <c r="C859" s="273"/>
      <c r="D859" s="273"/>
      <c r="E859" s="1"/>
      <c r="F859" s="1"/>
      <c r="G859" s="1"/>
      <c r="H859" s="217"/>
      <c r="I859" s="217"/>
      <c r="J859" s="21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273"/>
      <c r="C860" s="273"/>
      <c r="D860" s="273"/>
      <c r="E860" s="1"/>
      <c r="F860" s="1"/>
      <c r="G860" s="1"/>
      <c r="H860" s="217"/>
      <c r="I860" s="217"/>
      <c r="J860" s="21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273"/>
      <c r="C861" s="273"/>
      <c r="D861" s="273"/>
      <c r="E861" s="1"/>
      <c r="F861" s="1"/>
      <c r="G861" s="1"/>
      <c r="H861" s="217"/>
      <c r="I861" s="217"/>
      <c r="J861" s="21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273"/>
      <c r="C862" s="273"/>
      <c r="D862" s="273"/>
      <c r="E862" s="1"/>
      <c r="F862" s="1"/>
      <c r="G862" s="1"/>
      <c r="H862" s="217"/>
      <c r="I862" s="217"/>
      <c r="J862" s="21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273"/>
      <c r="C863" s="273"/>
      <c r="D863" s="273"/>
      <c r="E863" s="1"/>
      <c r="F863" s="1"/>
      <c r="G863" s="1"/>
      <c r="H863" s="217"/>
      <c r="I863" s="217"/>
      <c r="J863" s="21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273"/>
      <c r="C864" s="273"/>
      <c r="D864" s="273"/>
      <c r="E864" s="1"/>
      <c r="F864" s="1"/>
      <c r="G864" s="1"/>
      <c r="H864" s="217"/>
      <c r="I864" s="217"/>
      <c r="J864" s="21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273"/>
      <c r="C865" s="273"/>
      <c r="D865" s="273"/>
      <c r="E865" s="1"/>
      <c r="F865" s="1"/>
      <c r="G865" s="1"/>
      <c r="H865" s="217"/>
      <c r="I865" s="217"/>
      <c r="J865" s="21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273"/>
      <c r="C866" s="273"/>
      <c r="D866" s="273"/>
      <c r="E866" s="1"/>
      <c r="F866" s="1"/>
      <c r="G866" s="1"/>
      <c r="H866" s="217"/>
      <c r="I866" s="217"/>
      <c r="J866" s="21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273"/>
      <c r="C867" s="273"/>
      <c r="D867" s="273"/>
      <c r="E867" s="1"/>
      <c r="F867" s="1"/>
      <c r="G867" s="1"/>
      <c r="H867" s="217"/>
      <c r="I867" s="217"/>
      <c r="J867" s="21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273"/>
      <c r="C868" s="273"/>
      <c r="D868" s="273"/>
      <c r="E868" s="1"/>
      <c r="F868" s="1"/>
      <c r="G868" s="1"/>
      <c r="H868" s="217"/>
      <c r="I868" s="217"/>
      <c r="J868" s="21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273"/>
      <c r="C869" s="273"/>
      <c r="D869" s="273"/>
      <c r="E869" s="1"/>
      <c r="F869" s="1"/>
      <c r="G869" s="1"/>
      <c r="H869" s="217"/>
      <c r="I869" s="217"/>
      <c r="J869" s="21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273"/>
      <c r="C870" s="273"/>
      <c r="D870" s="273"/>
      <c r="E870" s="1"/>
      <c r="F870" s="1"/>
      <c r="G870" s="1"/>
      <c r="H870" s="217"/>
      <c r="I870" s="217"/>
      <c r="J870" s="21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273"/>
      <c r="C871" s="273"/>
      <c r="D871" s="273"/>
      <c r="E871" s="1"/>
      <c r="F871" s="1"/>
      <c r="G871" s="1"/>
      <c r="H871" s="217"/>
      <c r="I871" s="217"/>
      <c r="J871" s="21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273"/>
      <c r="C872" s="273"/>
      <c r="D872" s="273"/>
      <c r="E872" s="1"/>
      <c r="F872" s="1"/>
      <c r="G872" s="1"/>
      <c r="H872" s="217"/>
      <c r="I872" s="217"/>
      <c r="J872" s="21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273"/>
      <c r="C873" s="273"/>
      <c r="D873" s="273"/>
      <c r="E873" s="1"/>
      <c r="F873" s="1"/>
      <c r="G873" s="1"/>
      <c r="H873" s="217"/>
      <c r="I873" s="217"/>
      <c r="J873" s="21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273"/>
      <c r="C874" s="273"/>
      <c r="D874" s="273"/>
      <c r="E874" s="1"/>
      <c r="F874" s="1"/>
      <c r="G874" s="1"/>
      <c r="H874" s="217"/>
      <c r="I874" s="217"/>
      <c r="J874" s="21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273"/>
      <c r="C875" s="273"/>
      <c r="D875" s="273"/>
      <c r="E875" s="1"/>
      <c r="F875" s="1"/>
      <c r="G875" s="1"/>
      <c r="H875" s="217"/>
      <c r="I875" s="217"/>
      <c r="J875" s="21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273"/>
      <c r="C876" s="273"/>
      <c r="D876" s="273"/>
      <c r="E876" s="1"/>
      <c r="F876" s="1"/>
      <c r="G876" s="1"/>
      <c r="H876" s="217"/>
      <c r="I876" s="217"/>
      <c r="J876" s="21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273"/>
      <c r="C877" s="273"/>
      <c r="D877" s="273"/>
      <c r="E877" s="1"/>
      <c r="F877" s="1"/>
      <c r="G877" s="1"/>
      <c r="H877" s="217"/>
      <c r="I877" s="217"/>
      <c r="J877" s="21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273"/>
      <c r="C878" s="273"/>
      <c r="D878" s="273"/>
      <c r="E878" s="1"/>
      <c r="F878" s="1"/>
      <c r="G878" s="1"/>
      <c r="H878" s="217"/>
      <c r="I878" s="217"/>
      <c r="J878" s="21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273"/>
      <c r="C879" s="273"/>
      <c r="D879" s="273"/>
      <c r="E879" s="1"/>
      <c r="F879" s="1"/>
      <c r="G879" s="1"/>
      <c r="H879" s="217"/>
      <c r="I879" s="217"/>
      <c r="J879" s="21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273"/>
      <c r="C880" s="273"/>
      <c r="D880" s="273"/>
      <c r="E880" s="1"/>
      <c r="F880" s="1"/>
      <c r="G880" s="1"/>
      <c r="H880" s="217"/>
      <c r="I880" s="217"/>
      <c r="J880" s="21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273"/>
      <c r="C881" s="273"/>
      <c r="D881" s="273"/>
      <c r="E881" s="1"/>
      <c r="F881" s="1"/>
      <c r="G881" s="1"/>
      <c r="H881" s="217"/>
      <c r="I881" s="217"/>
      <c r="J881" s="21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273"/>
      <c r="C882" s="273"/>
      <c r="D882" s="273"/>
      <c r="E882" s="1"/>
      <c r="F882" s="1"/>
      <c r="G882" s="1"/>
      <c r="H882" s="217"/>
      <c r="I882" s="217"/>
      <c r="J882" s="21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273"/>
      <c r="C883" s="273"/>
      <c r="D883" s="273"/>
      <c r="E883" s="1"/>
      <c r="F883" s="1"/>
      <c r="G883" s="1"/>
      <c r="H883" s="217"/>
      <c r="I883" s="217"/>
      <c r="J883" s="21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273"/>
      <c r="C884" s="273"/>
      <c r="D884" s="273"/>
      <c r="E884" s="1"/>
      <c r="F884" s="1"/>
      <c r="G884" s="1"/>
      <c r="H884" s="217"/>
      <c r="I884" s="217"/>
      <c r="J884" s="21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273"/>
      <c r="C885" s="273"/>
      <c r="D885" s="273"/>
      <c r="E885" s="1"/>
      <c r="F885" s="1"/>
      <c r="G885" s="1"/>
      <c r="H885" s="217"/>
      <c r="I885" s="217"/>
      <c r="J885" s="21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273"/>
      <c r="C886" s="273"/>
      <c r="D886" s="273"/>
      <c r="E886" s="1"/>
      <c r="F886" s="1"/>
      <c r="G886" s="1"/>
      <c r="H886" s="217"/>
      <c r="I886" s="217"/>
      <c r="J886" s="21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273"/>
      <c r="C887" s="273"/>
      <c r="D887" s="273"/>
      <c r="E887" s="1"/>
      <c r="F887" s="1"/>
      <c r="G887" s="1"/>
      <c r="H887" s="217"/>
      <c r="I887" s="217"/>
      <c r="J887" s="21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273"/>
      <c r="C888" s="273"/>
      <c r="D888" s="273"/>
      <c r="E888" s="1"/>
      <c r="F888" s="1"/>
      <c r="G888" s="1"/>
      <c r="H888" s="217"/>
      <c r="I888" s="217"/>
      <c r="J888" s="21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273"/>
      <c r="C889" s="273"/>
      <c r="D889" s="273"/>
      <c r="E889" s="1"/>
      <c r="F889" s="1"/>
      <c r="G889" s="1"/>
      <c r="H889" s="217"/>
      <c r="I889" s="217"/>
      <c r="J889" s="21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273"/>
      <c r="C890" s="273"/>
      <c r="D890" s="273"/>
      <c r="E890" s="1"/>
      <c r="F890" s="1"/>
      <c r="G890" s="1"/>
      <c r="H890" s="217"/>
      <c r="I890" s="217"/>
      <c r="J890" s="21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273"/>
      <c r="C891" s="273"/>
      <c r="D891" s="273"/>
      <c r="E891" s="1"/>
      <c r="F891" s="1"/>
      <c r="G891" s="1"/>
      <c r="H891" s="217"/>
      <c r="I891" s="217"/>
      <c r="J891" s="21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273"/>
      <c r="C892" s="273"/>
      <c r="D892" s="273"/>
      <c r="E892" s="1"/>
      <c r="F892" s="1"/>
      <c r="G892" s="1"/>
      <c r="H892" s="217"/>
      <c r="I892" s="217"/>
      <c r="J892" s="21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273"/>
      <c r="C893" s="273"/>
      <c r="D893" s="273"/>
      <c r="E893" s="1"/>
      <c r="F893" s="1"/>
      <c r="G893" s="1"/>
      <c r="H893" s="217"/>
      <c r="I893" s="217"/>
      <c r="J893" s="21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273"/>
      <c r="C894" s="273"/>
      <c r="D894" s="273"/>
      <c r="E894" s="1"/>
      <c r="F894" s="1"/>
      <c r="G894" s="1"/>
      <c r="H894" s="217"/>
      <c r="I894" s="217"/>
      <c r="J894" s="21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273"/>
      <c r="C895" s="273"/>
      <c r="D895" s="273"/>
      <c r="E895" s="1"/>
      <c r="F895" s="1"/>
      <c r="G895" s="1"/>
      <c r="H895" s="217"/>
      <c r="I895" s="217"/>
      <c r="J895" s="21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273"/>
      <c r="C896" s="273"/>
      <c r="D896" s="273"/>
      <c r="E896" s="1"/>
      <c r="F896" s="1"/>
      <c r="G896" s="1"/>
      <c r="H896" s="217"/>
      <c r="I896" s="217"/>
      <c r="J896" s="21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273"/>
      <c r="C897" s="273"/>
      <c r="D897" s="273"/>
      <c r="E897" s="1"/>
      <c r="F897" s="1"/>
      <c r="G897" s="1"/>
      <c r="H897" s="217"/>
      <c r="I897" s="217"/>
      <c r="J897" s="21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273"/>
      <c r="C898" s="273"/>
      <c r="D898" s="273"/>
      <c r="E898" s="1"/>
      <c r="F898" s="1"/>
      <c r="G898" s="1"/>
      <c r="H898" s="217"/>
      <c r="I898" s="217"/>
      <c r="J898" s="21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273"/>
      <c r="C899" s="273"/>
      <c r="D899" s="273"/>
      <c r="E899" s="1"/>
      <c r="F899" s="1"/>
      <c r="G899" s="1"/>
      <c r="H899" s="217"/>
      <c r="I899" s="217"/>
      <c r="J899" s="21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273"/>
      <c r="C900" s="273"/>
      <c r="D900" s="273"/>
      <c r="E900" s="1"/>
      <c r="F900" s="1"/>
      <c r="G900" s="1"/>
      <c r="H900" s="217"/>
      <c r="I900" s="217"/>
      <c r="J900" s="21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273"/>
      <c r="C901" s="273"/>
      <c r="D901" s="273"/>
      <c r="E901" s="1"/>
      <c r="F901" s="1"/>
      <c r="G901" s="1"/>
      <c r="H901" s="217"/>
      <c r="I901" s="217"/>
      <c r="J901" s="21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273"/>
      <c r="C902" s="273"/>
      <c r="D902" s="273"/>
      <c r="E902" s="1"/>
      <c r="F902" s="1"/>
      <c r="G902" s="1"/>
      <c r="H902" s="217"/>
      <c r="I902" s="217"/>
      <c r="J902" s="21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273"/>
      <c r="C903" s="273"/>
      <c r="D903" s="273"/>
      <c r="E903" s="1"/>
      <c r="F903" s="1"/>
      <c r="G903" s="1"/>
      <c r="H903" s="217"/>
      <c r="I903" s="217"/>
      <c r="J903" s="21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273"/>
      <c r="C904" s="273"/>
      <c r="D904" s="273"/>
      <c r="E904" s="1"/>
      <c r="F904" s="1"/>
      <c r="G904" s="1"/>
      <c r="H904" s="217"/>
      <c r="I904" s="217"/>
      <c r="J904" s="21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273"/>
      <c r="C905" s="273"/>
      <c r="D905" s="273"/>
      <c r="E905" s="1"/>
      <c r="F905" s="1"/>
      <c r="G905" s="1"/>
      <c r="H905" s="217"/>
      <c r="I905" s="217"/>
      <c r="J905" s="21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273"/>
      <c r="C906" s="273"/>
      <c r="D906" s="273"/>
      <c r="E906" s="1"/>
      <c r="F906" s="1"/>
      <c r="G906" s="1"/>
      <c r="H906" s="217"/>
      <c r="I906" s="217"/>
      <c r="J906" s="21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273"/>
      <c r="C907" s="273"/>
      <c r="D907" s="273"/>
      <c r="E907" s="1"/>
      <c r="F907" s="1"/>
      <c r="G907" s="1"/>
      <c r="H907" s="217"/>
      <c r="I907" s="217"/>
      <c r="J907" s="21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273"/>
      <c r="C908" s="273"/>
      <c r="D908" s="273"/>
      <c r="E908" s="1"/>
      <c r="F908" s="1"/>
      <c r="G908" s="1"/>
      <c r="H908" s="217"/>
      <c r="I908" s="217"/>
      <c r="J908" s="21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273"/>
      <c r="C909" s="273"/>
      <c r="D909" s="273"/>
      <c r="E909" s="1"/>
      <c r="F909" s="1"/>
      <c r="G909" s="1"/>
      <c r="H909" s="217"/>
      <c r="I909" s="217"/>
      <c r="J909" s="21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273"/>
      <c r="C910" s="273"/>
      <c r="D910" s="273"/>
      <c r="E910" s="1"/>
      <c r="F910" s="1"/>
      <c r="G910" s="1"/>
      <c r="H910" s="217"/>
      <c r="I910" s="217"/>
      <c r="J910" s="21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273"/>
      <c r="C911" s="273"/>
      <c r="D911" s="273"/>
      <c r="E911" s="1"/>
      <c r="F911" s="1"/>
      <c r="G911" s="1"/>
      <c r="H911" s="217"/>
      <c r="I911" s="217"/>
      <c r="J911" s="21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273"/>
      <c r="C912" s="273"/>
      <c r="D912" s="273"/>
      <c r="E912" s="1"/>
      <c r="F912" s="1"/>
      <c r="G912" s="1"/>
      <c r="H912" s="217"/>
      <c r="I912" s="217"/>
      <c r="J912" s="21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273"/>
      <c r="C913" s="273"/>
      <c r="D913" s="273"/>
      <c r="E913" s="1"/>
      <c r="F913" s="1"/>
      <c r="G913" s="1"/>
      <c r="H913" s="217"/>
      <c r="I913" s="217"/>
      <c r="J913" s="21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273"/>
      <c r="C914" s="273"/>
      <c r="D914" s="273"/>
      <c r="E914" s="1"/>
      <c r="F914" s="1"/>
      <c r="G914" s="1"/>
      <c r="H914" s="217"/>
      <c r="I914" s="217"/>
      <c r="J914" s="21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273"/>
      <c r="C915" s="273"/>
      <c r="D915" s="273"/>
      <c r="E915" s="1"/>
      <c r="F915" s="1"/>
      <c r="G915" s="1"/>
      <c r="H915" s="217"/>
      <c r="I915" s="217"/>
      <c r="J915" s="21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273"/>
      <c r="C916" s="273"/>
      <c r="D916" s="273"/>
      <c r="E916" s="1"/>
      <c r="F916" s="1"/>
      <c r="G916" s="1"/>
      <c r="H916" s="217"/>
      <c r="I916" s="217"/>
      <c r="J916" s="21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273"/>
      <c r="C917" s="273"/>
      <c r="D917" s="273"/>
      <c r="E917" s="1"/>
      <c r="F917" s="1"/>
      <c r="G917" s="1"/>
      <c r="H917" s="217"/>
      <c r="I917" s="217"/>
      <c r="J917" s="21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273"/>
      <c r="C918" s="273"/>
      <c r="D918" s="273"/>
      <c r="E918" s="1"/>
      <c r="F918" s="1"/>
      <c r="G918" s="1"/>
      <c r="H918" s="217"/>
      <c r="I918" s="217"/>
      <c r="J918" s="21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273"/>
      <c r="C919" s="273"/>
      <c r="D919" s="273"/>
      <c r="E919" s="1"/>
      <c r="F919" s="1"/>
      <c r="G919" s="1"/>
      <c r="H919" s="217"/>
      <c r="I919" s="217"/>
      <c r="J919" s="21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273"/>
      <c r="C920" s="273"/>
      <c r="D920" s="273"/>
      <c r="E920" s="1"/>
      <c r="F920" s="1"/>
      <c r="G920" s="1"/>
      <c r="H920" s="217"/>
      <c r="I920" s="217"/>
      <c r="J920" s="21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273"/>
      <c r="C921" s="273"/>
      <c r="D921" s="273"/>
      <c r="E921" s="1"/>
      <c r="F921" s="1"/>
      <c r="G921" s="1"/>
      <c r="H921" s="217"/>
      <c r="I921" s="217"/>
      <c r="J921" s="21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273"/>
      <c r="C922" s="273"/>
      <c r="D922" s="273"/>
      <c r="E922" s="1"/>
      <c r="F922" s="1"/>
      <c r="G922" s="1"/>
      <c r="H922" s="217"/>
      <c r="I922" s="217"/>
      <c r="J922" s="21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273"/>
      <c r="C923" s="273"/>
      <c r="D923" s="273"/>
      <c r="E923" s="1"/>
      <c r="F923" s="1"/>
      <c r="G923" s="1"/>
      <c r="H923" s="217"/>
      <c r="I923" s="217"/>
      <c r="J923" s="21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273"/>
      <c r="C924" s="273"/>
      <c r="D924" s="273"/>
      <c r="E924" s="1"/>
      <c r="F924" s="1"/>
      <c r="G924" s="1"/>
      <c r="H924" s="217"/>
      <c r="I924" s="217"/>
      <c r="J924" s="21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273"/>
      <c r="C925" s="273"/>
      <c r="D925" s="273"/>
      <c r="E925" s="1"/>
      <c r="F925" s="1"/>
      <c r="G925" s="1"/>
      <c r="H925" s="217"/>
      <c r="I925" s="217"/>
      <c r="J925" s="21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273"/>
      <c r="C926" s="273"/>
      <c r="D926" s="273"/>
      <c r="E926" s="1"/>
      <c r="F926" s="1"/>
      <c r="G926" s="1"/>
      <c r="H926" s="217"/>
      <c r="I926" s="217"/>
      <c r="J926" s="21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273"/>
      <c r="C927" s="273"/>
      <c r="D927" s="273"/>
      <c r="E927" s="1"/>
      <c r="F927" s="1"/>
      <c r="G927" s="1"/>
      <c r="H927" s="217"/>
      <c r="I927" s="217"/>
      <c r="J927" s="21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273"/>
      <c r="C928" s="273"/>
      <c r="D928" s="273"/>
      <c r="E928" s="1"/>
      <c r="F928" s="1"/>
      <c r="G928" s="1"/>
      <c r="H928" s="217"/>
      <c r="I928" s="217"/>
      <c r="J928" s="21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273"/>
      <c r="C929" s="273"/>
      <c r="D929" s="273"/>
      <c r="E929" s="1"/>
      <c r="F929" s="1"/>
      <c r="G929" s="1"/>
      <c r="H929" s="217"/>
      <c r="I929" s="217"/>
      <c r="J929" s="21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273"/>
      <c r="C930" s="273"/>
      <c r="D930" s="273"/>
      <c r="E930" s="1"/>
      <c r="F930" s="1"/>
      <c r="G930" s="1"/>
      <c r="H930" s="217"/>
      <c r="I930" s="217"/>
      <c r="J930" s="21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273"/>
      <c r="C931" s="273"/>
      <c r="D931" s="273"/>
      <c r="E931" s="1"/>
      <c r="F931" s="1"/>
      <c r="G931" s="1"/>
      <c r="H931" s="217"/>
      <c r="I931" s="217"/>
      <c r="J931" s="21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273"/>
      <c r="C932" s="273"/>
      <c r="D932" s="273"/>
      <c r="E932" s="1"/>
      <c r="F932" s="1"/>
      <c r="G932" s="1"/>
      <c r="H932" s="217"/>
      <c r="I932" s="217"/>
      <c r="J932" s="21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273"/>
      <c r="C933" s="273"/>
      <c r="D933" s="273"/>
      <c r="E933" s="1"/>
      <c r="F933" s="1"/>
      <c r="G933" s="1"/>
      <c r="H933" s="217"/>
      <c r="I933" s="217"/>
      <c r="J933" s="21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273"/>
      <c r="C934" s="273"/>
      <c r="D934" s="273"/>
      <c r="E934" s="1"/>
      <c r="F934" s="1"/>
      <c r="G934" s="1"/>
      <c r="H934" s="217"/>
      <c r="I934" s="217"/>
      <c r="J934" s="21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273"/>
      <c r="C935" s="273"/>
      <c r="D935" s="273"/>
      <c r="E935" s="1"/>
      <c r="F935" s="1"/>
      <c r="G935" s="1"/>
      <c r="H935" s="217"/>
      <c r="I935" s="217"/>
      <c r="J935" s="21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273"/>
      <c r="C936" s="273"/>
      <c r="D936" s="273"/>
      <c r="E936" s="1"/>
      <c r="F936" s="1"/>
      <c r="G936" s="1"/>
      <c r="H936" s="217"/>
      <c r="I936" s="217"/>
      <c r="J936" s="21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273"/>
      <c r="C937" s="273"/>
      <c r="D937" s="273"/>
      <c r="E937" s="1"/>
      <c r="F937" s="1"/>
      <c r="G937" s="1"/>
      <c r="H937" s="217"/>
      <c r="I937" s="217"/>
      <c r="J937" s="21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273"/>
      <c r="C938" s="273"/>
      <c r="D938" s="273"/>
      <c r="E938" s="1"/>
      <c r="F938" s="1"/>
      <c r="G938" s="1"/>
      <c r="H938" s="217"/>
      <c r="I938" s="217"/>
      <c r="J938" s="21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273"/>
      <c r="C939" s="273"/>
      <c r="D939" s="273"/>
      <c r="E939" s="1"/>
      <c r="F939" s="1"/>
      <c r="G939" s="1"/>
      <c r="H939" s="217"/>
      <c r="I939" s="217"/>
      <c r="J939" s="21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273"/>
      <c r="C940" s="273"/>
      <c r="D940" s="273"/>
      <c r="E940" s="1"/>
      <c r="F940" s="1"/>
      <c r="G940" s="1"/>
      <c r="H940" s="217"/>
      <c r="I940" s="217"/>
      <c r="J940" s="21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273"/>
      <c r="C941" s="273"/>
      <c r="D941" s="273"/>
      <c r="E941" s="1"/>
      <c r="F941" s="1"/>
      <c r="G941" s="1"/>
      <c r="H941" s="217"/>
      <c r="I941" s="217"/>
      <c r="J941" s="21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273"/>
      <c r="C942" s="273"/>
      <c r="D942" s="273"/>
      <c r="E942" s="1"/>
      <c r="F942" s="1"/>
      <c r="G942" s="1"/>
      <c r="H942" s="217"/>
      <c r="I942" s="217"/>
      <c r="J942" s="21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273"/>
      <c r="C943" s="273"/>
      <c r="D943" s="273"/>
      <c r="E943" s="1"/>
      <c r="F943" s="1"/>
      <c r="G943" s="1"/>
      <c r="H943" s="217"/>
      <c r="I943" s="217"/>
      <c r="J943" s="21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273"/>
      <c r="C944" s="273"/>
      <c r="D944" s="273"/>
      <c r="E944" s="1"/>
      <c r="F944" s="1"/>
      <c r="G944" s="1"/>
      <c r="H944" s="217"/>
      <c r="I944" s="217"/>
      <c r="J944" s="21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273"/>
      <c r="C945" s="273"/>
      <c r="D945" s="273"/>
      <c r="E945" s="1"/>
      <c r="F945" s="1"/>
      <c r="G945" s="1"/>
      <c r="H945" s="217"/>
      <c r="I945" s="217"/>
      <c r="J945" s="21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273"/>
      <c r="C946" s="273"/>
      <c r="D946" s="273"/>
      <c r="E946" s="1"/>
      <c r="F946" s="1"/>
      <c r="G946" s="1"/>
      <c r="H946" s="217"/>
      <c r="I946" s="217"/>
      <c r="J946" s="21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273"/>
      <c r="C947" s="273"/>
      <c r="D947" s="273"/>
      <c r="E947" s="1"/>
      <c r="F947" s="1"/>
      <c r="G947" s="1"/>
      <c r="H947" s="217"/>
      <c r="I947" s="217"/>
      <c r="J947" s="21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273"/>
      <c r="C948" s="273"/>
      <c r="D948" s="273"/>
      <c r="E948" s="1"/>
      <c r="F948" s="1"/>
      <c r="G948" s="1"/>
      <c r="H948" s="217"/>
      <c r="I948" s="217"/>
      <c r="J948" s="21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273"/>
      <c r="C949" s="273"/>
      <c r="D949" s="273"/>
      <c r="E949" s="1"/>
      <c r="F949" s="1"/>
      <c r="G949" s="1"/>
      <c r="H949" s="217"/>
      <c r="I949" s="217"/>
      <c r="J949" s="21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273"/>
      <c r="C950" s="273"/>
      <c r="D950" s="273"/>
      <c r="E950" s="1"/>
      <c r="F950" s="1"/>
      <c r="G950" s="1"/>
      <c r="H950" s="217"/>
      <c r="I950" s="217"/>
      <c r="J950" s="21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273"/>
      <c r="C951" s="273"/>
      <c r="D951" s="273"/>
      <c r="E951" s="1"/>
      <c r="F951" s="1"/>
      <c r="G951" s="1"/>
      <c r="H951" s="217"/>
      <c r="I951" s="217"/>
      <c r="J951" s="21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273"/>
      <c r="C952" s="273"/>
      <c r="D952" s="273"/>
      <c r="E952" s="1"/>
      <c r="F952" s="1"/>
      <c r="G952" s="1"/>
      <c r="H952" s="217"/>
      <c r="I952" s="217"/>
      <c r="J952" s="21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273"/>
      <c r="C953" s="273"/>
      <c r="D953" s="273"/>
      <c r="E953" s="1"/>
      <c r="F953" s="1"/>
      <c r="G953" s="1"/>
      <c r="H953" s="217"/>
      <c r="I953" s="217"/>
      <c r="J953" s="21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273"/>
      <c r="C954" s="273"/>
      <c r="D954" s="273"/>
      <c r="E954" s="1"/>
      <c r="F954" s="1"/>
      <c r="G954" s="1"/>
      <c r="H954" s="217"/>
      <c r="I954" s="217"/>
      <c r="J954" s="21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273"/>
      <c r="C955" s="273"/>
      <c r="D955" s="273"/>
      <c r="E955" s="1"/>
      <c r="F955" s="1"/>
      <c r="G955" s="1"/>
      <c r="H955" s="217"/>
      <c r="I955" s="217"/>
      <c r="J955" s="21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273"/>
      <c r="C956" s="273"/>
      <c r="D956" s="273"/>
      <c r="E956" s="1"/>
      <c r="F956" s="1"/>
      <c r="G956" s="1"/>
      <c r="H956" s="217"/>
      <c r="I956" s="217"/>
      <c r="J956" s="21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273"/>
      <c r="C957" s="273"/>
      <c r="D957" s="273"/>
      <c r="E957" s="1"/>
      <c r="F957" s="1"/>
      <c r="G957" s="1"/>
      <c r="H957" s="217"/>
      <c r="I957" s="217"/>
      <c r="J957" s="21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273"/>
      <c r="C958" s="273"/>
      <c r="D958" s="273"/>
      <c r="E958" s="1"/>
      <c r="F958" s="1"/>
      <c r="G958" s="1"/>
      <c r="H958" s="217"/>
      <c r="I958" s="217"/>
      <c r="J958" s="21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273"/>
      <c r="C959" s="273"/>
      <c r="D959" s="273"/>
      <c r="E959" s="1"/>
      <c r="F959" s="1"/>
      <c r="G959" s="1"/>
      <c r="H959" s="217"/>
      <c r="I959" s="217"/>
      <c r="J959" s="21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273"/>
      <c r="C960" s="273"/>
      <c r="D960" s="273"/>
      <c r="E960" s="1"/>
      <c r="F960" s="1"/>
      <c r="G960" s="1"/>
      <c r="H960" s="217"/>
      <c r="I960" s="217"/>
      <c r="J960" s="21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273"/>
      <c r="C961" s="273"/>
      <c r="D961" s="273"/>
      <c r="E961" s="1"/>
      <c r="F961" s="1"/>
      <c r="G961" s="1"/>
      <c r="H961" s="217"/>
      <c r="I961" s="217"/>
      <c r="J961" s="21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273"/>
      <c r="C962" s="273"/>
      <c r="D962" s="273"/>
      <c r="E962" s="1"/>
      <c r="F962" s="1"/>
      <c r="G962" s="1"/>
      <c r="H962" s="217"/>
      <c r="I962" s="217"/>
      <c r="J962" s="21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273"/>
      <c r="C963" s="273"/>
      <c r="D963" s="273"/>
      <c r="E963" s="1"/>
      <c r="F963" s="1"/>
      <c r="G963" s="1"/>
      <c r="H963" s="217"/>
      <c r="I963" s="217"/>
      <c r="J963" s="21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273"/>
      <c r="C964" s="273"/>
      <c r="D964" s="273"/>
      <c r="E964" s="1"/>
      <c r="F964" s="1"/>
      <c r="G964" s="1"/>
      <c r="H964" s="217"/>
      <c r="I964" s="217"/>
      <c r="J964" s="21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273"/>
      <c r="C965" s="273"/>
      <c r="D965" s="273"/>
      <c r="E965" s="1"/>
      <c r="F965" s="1"/>
      <c r="G965" s="1"/>
      <c r="H965" s="217"/>
      <c r="I965" s="217"/>
      <c r="J965" s="21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273"/>
      <c r="C966" s="273"/>
      <c r="D966" s="273"/>
      <c r="E966" s="1"/>
      <c r="F966" s="1"/>
      <c r="G966" s="1"/>
      <c r="H966" s="217"/>
      <c r="I966" s="217"/>
      <c r="J966" s="21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273"/>
      <c r="C967" s="273"/>
      <c r="D967" s="273"/>
      <c r="E967" s="1"/>
      <c r="F967" s="1"/>
      <c r="G967" s="1"/>
      <c r="H967" s="217"/>
      <c r="I967" s="217"/>
      <c r="J967" s="21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273"/>
      <c r="C968" s="273"/>
      <c r="D968" s="273"/>
      <c r="E968" s="1"/>
      <c r="F968" s="1"/>
      <c r="G968" s="1"/>
      <c r="H968" s="217"/>
      <c r="I968" s="217"/>
      <c r="J968" s="21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273"/>
      <c r="C969" s="273"/>
      <c r="D969" s="273"/>
      <c r="E969" s="1"/>
      <c r="F969" s="1"/>
      <c r="G969" s="1"/>
      <c r="H969" s="217"/>
      <c r="I969" s="217"/>
      <c r="J969" s="21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273"/>
      <c r="C970" s="273"/>
      <c r="D970" s="273"/>
      <c r="E970" s="1"/>
      <c r="F970" s="1"/>
      <c r="G970" s="1"/>
      <c r="H970" s="217"/>
      <c r="I970" s="217"/>
      <c r="J970" s="21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273"/>
      <c r="C971" s="273"/>
      <c r="D971" s="273"/>
      <c r="E971" s="1"/>
      <c r="F971" s="1"/>
      <c r="G971" s="1"/>
      <c r="H971" s="217"/>
      <c r="I971" s="217"/>
      <c r="J971" s="21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273"/>
      <c r="C972" s="273"/>
      <c r="D972" s="273"/>
      <c r="E972" s="1"/>
      <c r="F972" s="1"/>
      <c r="G972" s="1"/>
      <c r="H972" s="217"/>
      <c r="I972" s="217"/>
      <c r="J972" s="21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273"/>
      <c r="C973" s="273"/>
      <c r="D973" s="273"/>
      <c r="E973" s="1"/>
      <c r="F973" s="1"/>
      <c r="G973" s="1"/>
      <c r="H973" s="217"/>
      <c r="I973" s="217"/>
      <c r="J973" s="21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273"/>
      <c r="C974" s="273"/>
      <c r="D974" s="273"/>
      <c r="E974" s="1"/>
      <c r="F974" s="1"/>
      <c r="G974" s="1"/>
      <c r="H974" s="217"/>
      <c r="I974" s="217"/>
      <c r="J974" s="21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273"/>
      <c r="C975" s="273"/>
      <c r="D975" s="273"/>
      <c r="E975" s="1"/>
      <c r="F975" s="1"/>
      <c r="G975" s="1"/>
      <c r="H975" s="217"/>
      <c r="I975" s="217"/>
      <c r="J975" s="21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273"/>
      <c r="C976" s="273"/>
      <c r="D976" s="273"/>
      <c r="E976" s="1"/>
      <c r="F976" s="1"/>
      <c r="G976" s="1"/>
      <c r="H976" s="217"/>
      <c r="I976" s="217"/>
      <c r="J976" s="21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273"/>
      <c r="C977" s="273"/>
      <c r="D977" s="273"/>
      <c r="E977" s="1"/>
      <c r="F977" s="1"/>
      <c r="G977" s="1"/>
      <c r="H977" s="217"/>
      <c r="I977" s="217"/>
      <c r="J977" s="21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273"/>
      <c r="C978" s="273"/>
      <c r="D978" s="273"/>
      <c r="E978" s="1"/>
      <c r="F978" s="1"/>
      <c r="G978" s="1"/>
      <c r="H978" s="217"/>
      <c r="I978" s="217"/>
      <c r="J978" s="21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273"/>
      <c r="C979" s="273"/>
      <c r="D979" s="273"/>
      <c r="E979" s="1"/>
      <c r="F979" s="1"/>
      <c r="G979" s="1"/>
      <c r="H979" s="217"/>
      <c r="I979" s="217"/>
      <c r="J979" s="21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273"/>
      <c r="C980" s="273"/>
      <c r="D980" s="273"/>
      <c r="E980" s="1"/>
      <c r="F980" s="1"/>
      <c r="G980" s="1"/>
      <c r="H980" s="217"/>
      <c r="I980" s="217"/>
      <c r="J980" s="21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273"/>
      <c r="C981" s="273"/>
      <c r="D981" s="273"/>
      <c r="E981" s="1"/>
      <c r="F981" s="1"/>
      <c r="G981" s="1"/>
      <c r="H981" s="217"/>
      <c r="I981" s="217"/>
      <c r="J981" s="21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273"/>
      <c r="C982" s="273"/>
      <c r="D982" s="273"/>
      <c r="E982" s="1"/>
      <c r="F982" s="1"/>
      <c r="G982" s="1"/>
      <c r="H982" s="217"/>
      <c r="I982" s="217"/>
      <c r="J982" s="21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273"/>
      <c r="C983" s="273"/>
      <c r="D983" s="273"/>
      <c r="E983" s="1"/>
      <c r="F983" s="1"/>
      <c r="G983" s="1"/>
      <c r="H983" s="217"/>
      <c r="I983" s="217"/>
      <c r="J983" s="21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273"/>
      <c r="C984" s="273"/>
      <c r="D984" s="273"/>
      <c r="E984" s="1"/>
      <c r="F984" s="1"/>
      <c r="G984" s="1"/>
      <c r="H984" s="217"/>
      <c r="I984" s="217"/>
      <c r="J984" s="21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273"/>
      <c r="C985" s="273"/>
      <c r="D985" s="273"/>
      <c r="E985" s="1"/>
      <c r="F985" s="1"/>
      <c r="G985" s="1"/>
      <c r="H985" s="217"/>
      <c r="I985" s="217"/>
      <c r="J985" s="21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273"/>
      <c r="C986" s="273"/>
      <c r="D986" s="273"/>
      <c r="E986" s="1"/>
      <c r="F986" s="1"/>
      <c r="G986" s="1"/>
      <c r="H986" s="217"/>
      <c r="I986" s="217"/>
      <c r="J986" s="21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273"/>
      <c r="C987" s="273"/>
      <c r="D987" s="273"/>
      <c r="E987" s="1"/>
      <c r="F987" s="1"/>
      <c r="G987" s="1"/>
      <c r="H987" s="217"/>
      <c r="I987" s="217"/>
      <c r="J987" s="21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273"/>
      <c r="C988" s="273"/>
      <c r="D988" s="273"/>
      <c r="E988" s="1"/>
      <c r="F988" s="1"/>
      <c r="G988" s="1"/>
      <c r="H988" s="217"/>
      <c r="I988" s="217"/>
      <c r="J988" s="21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273"/>
      <c r="C989" s="273"/>
      <c r="D989" s="273"/>
      <c r="E989" s="1"/>
      <c r="F989" s="1"/>
      <c r="G989" s="1"/>
      <c r="H989" s="217"/>
      <c r="I989" s="217"/>
      <c r="J989" s="21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273"/>
      <c r="C990" s="273"/>
      <c r="D990" s="273"/>
      <c r="E990" s="1"/>
      <c r="F990" s="1"/>
      <c r="G990" s="1"/>
      <c r="H990" s="217"/>
      <c r="I990" s="217"/>
      <c r="J990" s="21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273"/>
      <c r="C991" s="273"/>
      <c r="D991" s="273"/>
      <c r="E991" s="1"/>
      <c r="F991" s="1"/>
      <c r="G991" s="1"/>
      <c r="H991" s="217"/>
      <c r="I991" s="217"/>
      <c r="J991" s="21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273"/>
      <c r="C992" s="273"/>
      <c r="D992" s="273"/>
      <c r="E992" s="1"/>
      <c r="F992" s="1"/>
      <c r="G992" s="1"/>
      <c r="H992" s="217"/>
      <c r="I992" s="217"/>
      <c r="J992" s="21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273"/>
      <c r="C993" s="273"/>
      <c r="D993" s="273"/>
      <c r="E993" s="1"/>
      <c r="F993" s="1"/>
      <c r="G993" s="1"/>
      <c r="H993" s="217"/>
      <c r="I993" s="217"/>
      <c r="J993" s="21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273"/>
      <c r="C994" s="273"/>
      <c r="D994" s="273"/>
      <c r="E994" s="1"/>
      <c r="F994" s="1"/>
      <c r="G994" s="1"/>
      <c r="H994" s="217"/>
      <c r="I994" s="217"/>
      <c r="J994" s="21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273"/>
      <c r="C995" s="273"/>
      <c r="D995" s="273"/>
      <c r="E995" s="1"/>
      <c r="F995" s="1"/>
      <c r="G995" s="1"/>
      <c r="H995" s="217"/>
      <c r="I995" s="217"/>
      <c r="J995" s="21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273"/>
      <c r="C996" s="273"/>
      <c r="D996" s="273"/>
      <c r="E996" s="1"/>
      <c r="F996" s="1"/>
      <c r="G996" s="1"/>
      <c r="H996" s="217"/>
      <c r="I996" s="217"/>
      <c r="J996" s="21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273"/>
      <c r="C997" s="273"/>
      <c r="D997" s="273"/>
      <c r="E997" s="1"/>
      <c r="F997" s="1"/>
      <c r="G997" s="1"/>
      <c r="H997" s="217"/>
      <c r="I997" s="217"/>
      <c r="J997" s="21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273"/>
      <c r="C998" s="273"/>
      <c r="D998" s="273"/>
      <c r="E998" s="1"/>
      <c r="F998" s="1"/>
      <c r="G998" s="1"/>
      <c r="H998" s="217"/>
      <c r="I998" s="217"/>
      <c r="J998" s="217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273"/>
      <c r="C999" s="273"/>
      <c r="D999" s="273"/>
      <c r="E999" s="1"/>
      <c r="F999" s="1"/>
      <c r="G999" s="1"/>
      <c r="H999" s="217"/>
      <c r="I999" s="217"/>
      <c r="J999" s="217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273"/>
      <c r="C1000" s="273"/>
      <c r="D1000" s="273"/>
      <c r="E1000" s="1"/>
      <c r="F1000" s="1"/>
      <c r="G1000" s="1"/>
      <c r="H1000" s="217"/>
      <c r="I1000" s="217"/>
      <c r="J1000" s="217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J1:J2"/>
    <mergeCell ref="A1:A2"/>
    <mergeCell ref="B1:D1"/>
    <mergeCell ref="E1:G1"/>
    <mergeCell ref="H1:H2"/>
    <mergeCell ref="I1:I2"/>
  </mergeCells>
  <printOptions horizontalCentered="1"/>
  <pageMargins left="0.61" right="0.70866141732283472" top="1.0236220472440944" bottom="0.74803149606299213" header="0" footer="0"/>
  <pageSetup paperSize="9" orientation="portrait"/>
  <headerFooter>
    <oddHeader>&amp;CMARTONVÁSÁR VÁROS ÖNKORMÁNYZATA  NORMATÍV TÁMOGATÁSOK KIMUTATÁSA      &amp;R 4. melléklet</oddHeader>
    <oddFooter>&amp;R&amp;P</oddFooter>
  </headerFooter>
  <colBreaks count="1" manualBreakCount="1">
    <brk id="1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5" customWidth="1"/>
    <col min="2" max="4" width="11.125" customWidth="1"/>
    <col min="5" max="10" width="12.5" customWidth="1"/>
    <col min="11" max="26" width="8" customWidth="1"/>
  </cols>
  <sheetData>
    <row r="1" spans="1:26" ht="53.25" customHeight="1" x14ac:dyDescent="0.2">
      <c r="A1" s="772" t="s">
        <v>324</v>
      </c>
      <c r="B1" s="774" t="s">
        <v>325</v>
      </c>
      <c r="C1" s="768"/>
      <c r="D1" s="775"/>
      <c r="E1" s="774" t="s">
        <v>326</v>
      </c>
      <c r="F1" s="768"/>
      <c r="G1" s="768"/>
      <c r="H1" s="763" t="s">
        <v>376</v>
      </c>
      <c r="I1" s="763" t="s">
        <v>377</v>
      </c>
      <c r="J1" s="763" t="s">
        <v>378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.75" customHeight="1" x14ac:dyDescent="0.2">
      <c r="A2" s="773"/>
      <c r="B2" s="72" t="s">
        <v>376</v>
      </c>
      <c r="C2" s="72" t="s">
        <v>377</v>
      </c>
      <c r="D2" s="72" t="s">
        <v>378</v>
      </c>
      <c r="E2" s="72" t="s">
        <v>376</v>
      </c>
      <c r="F2" s="72" t="s">
        <v>377</v>
      </c>
      <c r="G2" s="72" t="s">
        <v>378</v>
      </c>
      <c r="H2" s="764"/>
      <c r="I2" s="764"/>
      <c r="J2" s="764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6.5" customHeight="1" x14ac:dyDescent="0.2">
      <c r="A3" s="218" t="s">
        <v>330</v>
      </c>
      <c r="B3" s="219">
        <v>101035</v>
      </c>
      <c r="C3" s="219"/>
      <c r="D3" s="219">
        <f t="shared" ref="D3:D14" si="0">B3+C3</f>
        <v>101035</v>
      </c>
      <c r="E3" s="220">
        <v>0</v>
      </c>
      <c r="F3" s="220"/>
      <c r="G3" s="220">
        <f t="shared" ref="G3:G30" si="1">+F3+E3</f>
        <v>0</v>
      </c>
      <c r="H3" s="221">
        <f t="shared" ref="H3:J3" si="2">+B3+E3</f>
        <v>101035</v>
      </c>
      <c r="I3" s="221">
        <f t="shared" si="2"/>
        <v>0</v>
      </c>
      <c r="J3" s="221">
        <f t="shared" si="2"/>
        <v>101035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">
      <c r="A4" s="222" t="s">
        <v>331</v>
      </c>
      <c r="B4" s="223">
        <v>25369</v>
      </c>
      <c r="C4" s="223"/>
      <c r="D4" s="219">
        <f t="shared" si="0"/>
        <v>25369</v>
      </c>
      <c r="E4" s="224">
        <v>0</v>
      </c>
      <c r="F4" s="224"/>
      <c r="G4" s="224">
        <f t="shared" si="1"/>
        <v>0</v>
      </c>
      <c r="H4" s="221">
        <f t="shared" ref="H4:J4" si="3">+B4+E4</f>
        <v>25369</v>
      </c>
      <c r="I4" s="221">
        <f t="shared" si="3"/>
        <v>0</v>
      </c>
      <c r="J4" s="221">
        <f t="shared" si="3"/>
        <v>25369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">
      <c r="A5" s="222" t="s">
        <v>332</v>
      </c>
      <c r="B5" s="223">
        <v>7910</v>
      </c>
      <c r="C5" s="223"/>
      <c r="D5" s="219">
        <f t="shared" si="0"/>
        <v>7910</v>
      </c>
      <c r="E5" s="224">
        <v>0</v>
      </c>
      <c r="F5" s="224"/>
      <c r="G5" s="224">
        <f t="shared" si="1"/>
        <v>0</v>
      </c>
      <c r="H5" s="221">
        <f t="shared" ref="H5:J5" si="4">+B5+E5</f>
        <v>7910</v>
      </c>
      <c r="I5" s="221">
        <f t="shared" si="4"/>
        <v>0</v>
      </c>
      <c r="J5" s="221">
        <f t="shared" si="4"/>
        <v>7910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2">
      <c r="A6" s="222" t="s">
        <v>333</v>
      </c>
      <c r="B6" s="223">
        <v>10880</v>
      </c>
      <c r="C6" s="223"/>
      <c r="D6" s="219">
        <f t="shared" si="0"/>
        <v>10880</v>
      </c>
      <c r="E6" s="224">
        <v>0</v>
      </c>
      <c r="F6" s="224"/>
      <c r="G6" s="224">
        <f t="shared" si="1"/>
        <v>0</v>
      </c>
      <c r="H6" s="221">
        <f t="shared" ref="H6:J6" si="5">+B6+E6</f>
        <v>10880</v>
      </c>
      <c r="I6" s="221">
        <f t="shared" si="5"/>
        <v>0</v>
      </c>
      <c r="J6" s="221">
        <f t="shared" si="5"/>
        <v>10880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222" t="s">
        <v>334</v>
      </c>
      <c r="B7" s="223">
        <v>1540</v>
      </c>
      <c r="C7" s="223"/>
      <c r="D7" s="219">
        <f t="shared" si="0"/>
        <v>1540</v>
      </c>
      <c r="E7" s="224">
        <v>0</v>
      </c>
      <c r="F7" s="224"/>
      <c r="G7" s="224">
        <f t="shared" si="1"/>
        <v>0</v>
      </c>
      <c r="H7" s="221">
        <f t="shared" ref="H7:J7" si="6">+B7+E7</f>
        <v>1540</v>
      </c>
      <c r="I7" s="221">
        <f t="shared" si="6"/>
        <v>0</v>
      </c>
      <c r="J7" s="221">
        <f t="shared" si="6"/>
        <v>1540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2">
      <c r="A8" s="222" t="s">
        <v>335</v>
      </c>
      <c r="B8" s="223">
        <v>5039</v>
      </c>
      <c r="C8" s="223"/>
      <c r="D8" s="219">
        <f t="shared" si="0"/>
        <v>5039</v>
      </c>
      <c r="E8" s="224">
        <v>0</v>
      </c>
      <c r="F8" s="224"/>
      <c r="G8" s="224">
        <f t="shared" si="1"/>
        <v>0</v>
      </c>
      <c r="H8" s="221">
        <f t="shared" ref="H8:J8" si="7">+B8+E8</f>
        <v>5039</v>
      </c>
      <c r="I8" s="221">
        <f t="shared" si="7"/>
        <v>0</v>
      </c>
      <c r="J8" s="221">
        <f t="shared" si="7"/>
        <v>5039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 x14ac:dyDescent="0.2">
      <c r="A9" s="225" t="s">
        <v>336</v>
      </c>
      <c r="B9" s="226">
        <v>15541</v>
      </c>
      <c r="C9" s="226"/>
      <c r="D9" s="219">
        <f t="shared" si="0"/>
        <v>15541</v>
      </c>
      <c r="E9" s="227">
        <v>0</v>
      </c>
      <c r="F9" s="227"/>
      <c r="G9" s="227">
        <f t="shared" si="1"/>
        <v>0</v>
      </c>
      <c r="H9" s="228">
        <f t="shared" ref="H9:J9" si="8">+B9+E9</f>
        <v>15541</v>
      </c>
      <c r="I9" s="228">
        <f t="shared" si="8"/>
        <v>0</v>
      </c>
      <c r="J9" s="228">
        <f t="shared" si="8"/>
        <v>15541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x14ac:dyDescent="0.2">
      <c r="A10" s="229" t="s">
        <v>337</v>
      </c>
      <c r="B10" s="230">
        <v>-22204</v>
      </c>
      <c r="C10" s="230"/>
      <c r="D10" s="231">
        <f t="shared" si="0"/>
        <v>-22204</v>
      </c>
      <c r="E10" s="232">
        <v>0</v>
      </c>
      <c r="F10" s="232"/>
      <c r="G10" s="232">
        <f t="shared" si="1"/>
        <v>0</v>
      </c>
      <c r="H10" s="233">
        <f t="shared" ref="H10:J10" si="9">+B10+E10</f>
        <v>-22204</v>
      </c>
      <c r="I10" s="233">
        <f t="shared" si="9"/>
        <v>0</v>
      </c>
      <c r="J10" s="233">
        <f t="shared" si="9"/>
        <v>-22204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x14ac:dyDescent="0.2">
      <c r="A11" s="234" t="s">
        <v>338</v>
      </c>
      <c r="B11" s="235">
        <v>0</v>
      </c>
      <c r="C11" s="235"/>
      <c r="D11" s="235">
        <f t="shared" si="0"/>
        <v>0</v>
      </c>
      <c r="E11" s="236">
        <v>0</v>
      </c>
      <c r="F11" s="236"/>
      <c r="G11" s="236">
        <f t="shared" si="1"/>
        <v>0</v>
      </c>
      <c r="H11" s="233">
        <f t="shared" ref="H11:J11" si="10">+B11+E11</f>
        <v>0</v>
      </c>
      <c r="I11" s="233">
        <f t="shared" si="10"/>
        <v>0</v>
      </c>
      <c r="J11" s="233">
        <f t="shared" si="10"/>
        <v>0</v>
      </c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6.5" customHeight="1" x14ac:dyDescent="0.2">
      <c r="A12" s="190" t="s">
        <v>339</v>
      </c>
      <c r="B12" s="239">
        <v>905</v>
      </c>
      <c r="C12" s="239"/>
      <c r="D12" s="235">
        <f t="shared" si="0"/>
        <v>905</v>
      </c>
      <c r="E12" s="240">
        <v>0</v>
      </c>
      <c r="F12" s="240"/>
      <c r="G12" s="240">
        <f t="shared" si="1"/>
        <v>0</v>
      </c>
      <c r="H12" s="233">
        <f t="shared" ref="H12:J12" si="11">+B12+E12</f>
        <v>905</v>
      </c>
      <c r="I12" s="233">
        <f t="shared" si="11"/>
        <v>0</v>
      </c>
      <c r="J12" s="233">
        <f t="shared" si="11"/>
        <v>905</v>
      </c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6.5" customHeight="1" x14ac:dyDescent="0.2">
      <c r="A13" s="190" t="s">
        <v>340</v>
      </c>
      <c r="B13" s="239"/>
      <c r="C13" s="239">
        <v>120</v>
      </c>
      <c r="D13" s="235">
        <f t="shared" si="0"/>
        <v>120</v>
      </c>
      <c r="E13" s="240"/>
      <c r="F13" s="240">
        <v>289</v>
      </c>
      <c r="G13" s="240">
        <f t="shared" si="1"/>
        <v>289</v>
      </c>
      <c r="H13" s="233">
        <f t="shared" ref="H13:J13" si="12">+B13+E13</f>
        <v>0</v>
      </c>
      <c r="I13" s="233">
        <f t="shared" si="12"/>
        <v>409</v>
      </c>
      <c r="J13" s="233">
        <f t="shared" si="12"/>
        <v>409</v>
      </c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6.5" customHeight="1" x14ac:dyDescent="0.2">
      <c r="A14" s="241" t="s">
        <v>341</v>
      </c>
      <c r="B14" s="242">
        <v>1682</v>
      </c>
      <c r="C14" s="242"/>
      <c r="D14" s="242">
        <f t="shared" si="0"/>
        <v>1682</v>
      </c>
      <c r="E14" s="243"/>
      <c r="F14" s="243"/>
      <c r="G14" s="243">
        <f t="shared" si="1"/>
        <v>0</v>
      </c>
      <c r="H14" s="244">
        <f t="shared" ref="H14:J14" si="13">+B14+E14</f>
        <v>1682</v>
      </c>
      <c r="I14" s="244">
        <f t="shared" si="13"/>
        <v>0</v>
      </c>
      <c r="J14" s="244">
        <f t="shared" si="13"/>
        <v>1682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2.75" customHeight="1" x14ac:dyDescent="0.2">
      <c r="A15" s="245" t="s">
        <v>342</v>
      </c>
      <c r="B15" s="246">
        <f t="shared" ref="B15:C15" si="14">+B3+B4+B9+B10+B11+B12+B14+B13</f>
        <v>122328</v>
      </c>
      <c r="C15" s="246">
        <f t="shared" si="14"/>
        <v>120</v>
      </c>
      <c r="D15" s="246">
        <f>+C15+B15</f>
        <v>122448</v>
      </c>
      <c r="E15" s="246">
        <f t="shared" ref="E15:F15" si="15">+E3+E4+E9+E10+E11+E12+E14+E13</f>
        <v>0</v>
      </c>
      <c r="F15" s="246">
        <f t="shared" si="15"/>
        <v>289</v>
      </c>
      <c r="G15" s="246">
        <f t="shared" si="1"/>
        <v>289</v>
      </c>
      <c r="H15" s="246">
        <f t="shared" ref="H15:J15" si="16">+B15+E15</f>
        <v>122328</v>
      </c>
      <c r="I15" s="246">
        <f t="shared" si="16"/>
        <v>409</v>
      </c>
      <c r="J15" s="275">
        <f t="shared" si="16"/>
        <v>122737</v>
      </c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16.5" customHeight="1" x14ac:dyDescent="0.2">
      <c r="A16" s="218" t="s">
        <v>343</v>
      </c>
      <c r="B16" s="219">
        <v>62950</v>
      </c>
      <c r="C16" s="219"/>
      <c r="D16" s="219">
        <f t="shared" ref="D16:D17" si="17">B16+C16</f>
        <v>62950</v>
      </c>
      <c r="E16" s="220"/>
      <c r="F16" s="220"/>
      <c r="G16" s="220">
        <f t="shared" si="1"/>
        <v>0</v>
      </c>
      <c r="H16" s="221">
        <f t="shared" ref="H16:J16" si="18">+B16+E16</f>
        <v>62950</v>
      </c>
      <c r="I16" s="221">
        <f t="shared" si="18"/>
        <v>0</v>
      </c>
      <c r="J16" s="221">
        <f t="shared" si="18"/>
        <v>62950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2">
      <c r="A17" s="249" t="s">
        <v>344</v>
      </c>
      <c r="B17" s="230">
        <v>30746</v>
      </c>
      <c r="C17" s="230"/>
      <c r="D17" s="219">
        <f t="shared" si="17"/>
        <v>30746</v>
      </c>
      <c r="E17" s="232"/>
      <c r="F17" s="232"/>
      <c r="G17" s="232">
        <f t="shared" si="1"/>
        <v>0</v>
      </c>
      <c r="H17" s="250">
        <f t="shared" ref="H17:J17" si="19">+B17+E17</f>
        <v>30746</v>
      </c>
      <c r="I17" s="250">
        <f t="shared" si="19"/>
        <v>0</v>
      </c>
      <c r="J17" s="250">
        <f t="shared" si="19"/>
        <v>30746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2">
      <c r="A18" s="251" t="s">
        <v>345</v>
      </c>
      <c r="B18" s="15">
        <f t="shared" ref="B18:C18" si="20">SUM(B16:B17)</f>
        <v>93696</v>
      </c>
      <c r="C18" s="15">
        <f t="shared" si="20"/>
        <v>0</v>
      </c>
      <c r="D18" s="15">
        <f>+C18+B18</f>
        <v>93696</v>
      </c>
      <c r="E18" s="15">
        <f>SUM(E16:E17)</f>
        <v>0</v>
      </c>
      <c r="F18" s="15"/>
      <c r="G18" s="15">
        <f t="shared" si="1"/>
        <v>0</v>
      </c>
      <c r="H18" s="233">
        <f t="shared" ref="H18:J18" si="21">+B18+E18</f>
        <v>93696</v>
      </c>
      <c r="I18" s="233">
        <f t="shared" si="21"/>
        <v>0</v>
      </c>
      <c r="J18" s="233">
        <f t="shared" si="21"/>
        <v>93696</v>
      </c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6.5" customHeight="1" x14ac:dyDescent="0.2">
      <c r="A19" s="251" t="s">
        <v>346</v>
      </c>
      <c r="B19" s="15"/>
      <c r="C19" s="15"/>
      <c r="D19" s="15"/>
      <c r="E19" s="252"/>
      <c r="F19" s="252"/>
      <c r="G19" s="252">
        <f t="shared" si="1"/>
        <v>0</v>
      </c>
      <c r="H19" s="233">
        <f t="shared" ref="H19:J19" si="22">+B19+E19</f>
        <v>0</v>
      </c>
      <c r="I19" s="233">
        <f t="shared" si="22"/>
        <v>0</v>
      </c>
      <c r="J19" s="233">
        <f t="shared" si="22"/>
        <v>0</v>
      </c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33.75" customHeight="1" x14ac:dyDescent="0.2">
      <c r="A20" s="253" t="s">
        <v>347</v>
      </c>
      <c r="B20" s="15">
        <v>1190</v>
      </c>
      <c r="C20" s="15"/>
      <c r="D20" s="15">
        <f t="shared" ref="D20:D23" si="23">+C20+B20</f>
        <v>1190</v>
      </c>
      <c r="E20" s="252"/>
      <c r="F20" s="252"/>
      <c r="G20" s="252">
        <f t="shared" si="1"/>
        <v>0</v>
      </c>
      <c r="H20" s="233">
        <f t="shared" ref="H20:J20" si="24">+B20+E20</f>
        <v>1190</v>
      </c>
      <c r="I20" s="233">
        <f t="shared" si="24"/>
        <v>0</v>
      </c>
      <c r="J20" s="233">
        <f t="shared" si="24"/>
        <v>1190</v>
      </c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6.5" customHeight="1" x14ac:dyDescent="0.2">
      <c r="A21" s="218" t="s">
        <v>348</v>
      </c>
      <c r="B21" s="219">
        <v>20580</v>
      </c>
      <c r="C21" s="219"/>
      <c r="D21" s="235">
        <f t="shared" si="23"/>
        <v>20580</v>
      </c>
      <c r="E21" s="220"/>
      <c r="F21" s="220"/>
      <c r="G21" s="220">
        <f t="shared" si="1"/>
        <v>0</v>
      </c>
      <c r="H21" s="221">
        <f t="shared" ref="H21:J21" si="25">+B21+E21</f>
        <v>20580</v>
      </c>
      <c r="I21" s="221">
        <f t="shared" si="25"/>
        <v>0</v>
      </c>
      <c r="J21" s="221">
        <f t="shared" si="25"/>
        <v>20580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">
      <c r="A22" s="249" t="s">
        <v>344</v>
      </c>
      <c r="B22" s="230">
        <v>10290</v>
      </c>
      <c r="C22" s="230"/>
      <c r="D22" s="235">
        <f t="shared" si="23"/>
        <v>10290</v>
      </c>
      <c r="E22" s="232"/>
      <c r="F22" s="232"/>
      <c r="G22" s="232">
        <f t="shared" si="1"/>
        <v>0</v>
      </c>
      <c r="H22" s="250">
        <f t="shared" ref="H22:J22" si="26">+B22+E22</f>
        <v>10290</v>
      </c>
      <c r="I22" s="250">
        <f t="shared" si="26"/>
        <v>0</v>
      </c>
      <c r="J22" s="250">
        <f t="shared" si="26"/>
        <v>10290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9.25" customHeight="1" x14ac:dyDescent="0.2">
      <c r="A23" s="254" t="s">
        <v>349</v>
      </c>
      <c r="B23" s="15">
        <f t="shared" ref="B23:C23" si="27">SUM(B21:B22)</f>
        <v>30870</v>
      </c>
      <c r="C23" s="15">
        <f t="shared" si="27"/>
        <v>0</v>
      </c>
      <c r="D23" s="15">
        <f t="shared" si="23"/>
        <v>30870</v>
      </c>
      <c r="E23" s="252">
        <f>SUM(E21:E22)</f>
        <v>0</v>
      </c>
      <c r="F23" s="252"/>
      <c r="G23" s="252">
        <f t="shared" si="1"/>
        <v>0</v>
      </c>
      <c r="H23" s="233">
        <f t="shared" ref="H23:J23" si="28">+B23+E23</f>
        <v>30870</v>
      </c>
      <c r="I23" s="233">
        <f t="shared" si="28"/>
        <v>0</v>
      </c>
      <c r="J23" s="233">
        <f t="shared" si="28"/>
        <v>30870</v>
      </c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6.5" customHeight="1" x14ac:dyDescent="0.2">
      <c r="A24" s="218" t="s">
        <v>348</v>
      </c>
      <c r="B24" s="219">
        <v>15389</v>
      </c>
      <c r="C24" s="219"/>
      <c r="D24" s="219">
        <f t="shared" ref="D24:D25" si="29">B24+C24</f>
        <v>15389</v>
      </c>
      <c r="E24" s="220"/>
      <c r="F24" s="220"/>
      <c r="G24" s="220">
        <f t="shared" si="1"/>
        <v>0</v>
      </c>
      <c r="H24" s="221">
        <f t="shared" ref="H24:J24" si="30">+B24+E24</f>
        <v>15389</v>
      </c>
      <c r="I24" s="221">
        <f t="shared" si="30"/>
        <v>0</v>
      </c>
      <c r="J24" s="221">
        <f t="shared" si="30"/>
        <v>15389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x14ac:dyDescent="0.2">
      <c r="A25" s="249" t="s">
        <v>344</v>
      </c>
      <c r="B25" s="230">
        <v>7695</v>
      </c>
      <c r="C25" s="230"/>
      <c r="D25" s="219">
        <f t="shared" si="29"/>
        <v>7695</v>
      </c>
      <c r="E25" s="232"/>
      <c r="F25" s="232"/>
      <c r="G25" s="232">
        <f t="shared" si="1"/>
        <v>0</v>
      </c>
      <c r="H25" s="250">
        <f t="shared" ref="H25:J25" si="31">+B25+E25</f>
        <v>7695</v>
      </c>
      <c r="I25" s="250">
        <f t="shared" si="31"/>
        <v>0</v>
      </c>
      <c r="J25" s="250">
        <f t="shared" si="31"/>
        <v>7695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 x14ac:dyDescent="0.2">
      <c r="A26" s="251" t="s">
        <v>350</v>
      </c>
      <c r="B26" s="15">
        <f t="shared" ref="B26:C26" si="32">+B24+B25</f>
        <v>23084</v>
      </c>
      <c r="C26" s="15">
        <f t="shared" si="32"/>
        <v>0</v>
      </c>
      <c r="D26" s="15">
        <f>+C26+B26</f>
        <v>23084</v>
      </c>
      <c r="E26" s="252">
        <f>+E24+E25</f>
        <v>0</v>
      </c>
      <c r="F26" s="252"/>
      <c r="G26" s="252">
        <f t="shared" si="1"/>
        <v>0</v>
      </c>
      <c r="H26" s="233">
        <f t="shared" ref="H26:J26" si="33">+B26+E26</f>
        <v>23084</v>
      </c>
      <c r="I26" s="233">
        <f t="shared" si="33"/>
        <v>0</v>
      </c>
      <c r="J26" s="233">
        <f t="shared" si="33"/>
        <v>23084</v>
      </c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6.5" customHeight="1" x14ac:dyDescent="0.2">
      <c r="A27" s="255" t="s">
        <v>351</v>
      </c>
      <c r="B27" s="256">
        <v>32376</v>
      </c>
      <c r="C27" s="256"/>
      <c r="D27" s="256">
        <f t="shared" ref="D27:D28" si="34">B27+C27</f>
        <v>32376</v>
      </c>
      <c r="E27" s="257"/>
      <c r="F27" s="257"/>
      <c r="G27" s="257">
        <f t="shared" si="1"/>
        <v>0</v>
      </c>
      <c r="H27" s="221">
        <f t="shared" ref="H27:J27" si="35">+B27+E27</f>
        <v>32376</v>
      </c>
      <c r="I27" s="221">
        <f t="shared" si="35"/>
        <v>0</v>
      </c>
      <c r="J27" s="221">
        <f t="shared" si="35"/>
        <v>32376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 x14ac:dyDescent="0.2">
      <c r="A28" s="258" t="s">
        <v>352</v>
      </c>
      <c r="B28" s="259">
        <v>36141</v>
      </c>
      <c r="C28" s="259"/>
      <c r="D28" s="256">
        <f t="shared" si="34"/>
        <v>36141</v>
      </c>
      <c r="E28" s="260"/>
      <c r="F28" s="260"/>
      <c r="G28" s="260">
        <f t="shared" si="1"/>
        <v>0</v>
      </c>
      <c r="H28" s="250">
        <f t="shared" ref="H28:J28" si="36">+B28+E28</f>
        <v>36141</v>
      </c>
      <c r="I28" s="250">
        <f t="shared" si="36"/>
        <v>0</v>
      </c>
      <c r="J28" s="250">
        <f t="shared" si="36"/>
        <v>36141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 x14ac:dyDescent="0.2">
      <c r="A29" s="261" t="s">
        <v>353</v>
      </c>
      <c r="B29" s="262">
        <f t="shared" ref="B29:C29" si="37">SUM(B27:B28)</f>
        <v>68517</v>
      </c>
      <c r="C29" s="262">
        <f t="shared" si="37"/>
        <v>0</v>
      </c>
      <c r="D29" s="262">
        <f t="shared" ref="D29:D38" si="38">+C29+B29</f>
        <v>68517</v>
      </c>
      <c r="E29" s="263">
        <f>SUM(E27:E28)</f>
        <v>0</v>
      </c>
      <c r="F29" s="263"/>
      <c r="G29" s="263">
        <f t="shared" si="1"/>
        <v>0</v>
      </c>
      <c r="H29" s="244">
        <f t="shared" ref="H29:J29" si="39">+B29+E29</f>
        <v>68517</v>
      </c>
      <c r="I29" s="244">
        <f t="shared" si="39"/>
        <v>0</v>
      </c>
      <c r="J29" s="244">
        <f t="shared" si="39"/>
        <v>68517</v>
      </c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6.5" customHeight="1" x14ac:dyDescent="0.2">
      <c r="A30" s="245" t="s">
        <v>354</v>
      </c>
      <c r="B30" s="246">
        <f>+B29+B26+B23+B20+B19+B18</f>
        <v>217357</v>
      </c>
      <c r="C30" s="246"/>
      <c r="D30" s="246">
        <f t="shared" si="38"/>
        <v>217357</v>
      </c>
      <c r="E30" s="248">
        <f>+E29+E26+E23+E20+E19+E18</f>
        <v>0</v>
      </c>
      <c r="F30" s="248"/>
      <c r="G30" s="248">
        <f t="shared" si="1"/>
        <v>0</v>
      </c>
      <c r="H30" s="264">
        <f t="shared" ref="H30:J30" si="40">+B30+E30</f>
        <v>217357</v>
      </c>
      <c r="I30" s="264">
        <f t="shared" si="40"/>
        <v>0</v>
      </c>
      <c r="J30" s="264">
        <f t="shared" si="40"/>
        <v>217357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 x14ac:dyDescent="0.2">
      <c r="A31" s="265" t="s">
        <v>355</v>
      </c>
      <c r="B31" s="219"/>
      <c r="C31" s="219"/>
      <c r="D31" s="219">
        <f t="shared" si="38"/>
        <v>0</v>
      </c>
      <c r="E31" s="220">
        <v>17000</v>
      </c>
      <c r="F31" s="220"/>
      <c r="G31" s="220">
        <f t="shared" ref="G31:G39" si="41">E31+F31</f>
        <v>17000</v>
      </c>
      <c r="H31" s="221">
        <f t="shared" ref="H31:J31" si="42">+B31+E31</f>
        <v>17000</v>
      </c>
      <c r="I31" s="221">
        <f t="shared" si="42"/>
        <v>0</v>
      </c>
      <c r="J31" s="221">
        <f t="shared" si="42"/>
        <v>17000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 x14ac:dyDescent="0.2">
      <c r="A32" s="265" t="s">
        <v>356</v>
      </c>
      <c r="B32" s="219"/>
      <c r="C32" s="219"/>
      <c r="D32" s="219">
        <f t="shared" si="38"/>
        <v>0</v>
      </c>
      <c r="E32" s="220">
        <v>14190</v>
      </c>
      <c r="F32" s="220"/>
      <c r="G32" s="220">
        <f t="shared" si="41"/>
        <v>14190</v>
      </c>
      <c r="H32" s="221">
        <f t="shared" ref="H32:J32" si="43">+B32+E32</f>
        <v>14190</v>
      </c>
      <c r="I32" s="221">
        <f t="shared" si="43"/>
        <v>0</v>
      </c>
      <c r="J32" s="221">
        <f t="shared" si="43"/>
        <v>14190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 x14ac:dyDescent="0.2">
      <c r="A33" s="265" t="s">
        <v>357</v>
      </c>
      <c r="B33" s="266"/>
      <c r="C33" s="266"/>
      <c r="D33" s="266">
        <f t="shared" si="38"/>
        <v>0</v>
      </c>
      <c r="E33" s="220">
        <v>548</v>
      </c>
      <c r="F33" s="220"/>
      <c r="G33" s="220">
        <f t="shared" si="41"/>
        <v>548</v>
      </c>
      <c r="H33" s="221">
        <f t="shared" ref="H33:J33" si="44">+B33+E33</f>
        <v>548</v>
      </c>
      <c r="I33" s="221">
        <f t="shared" si="44"/>
        <v>0</v>
      </c>
      <c r="J33" s="221">
        <f t="shared" si="44"/>
        <v>548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.5" customHeight="1" x14ac:dyDescent="0.2">
      <c r="A34" s="222" t="s">
        <v>358</v>
      </c>
      <c r="B34" s="223"/>
      <c r="C34" s="223"/>
      <c r="D34" s="223">
        <f t="shared" si="38"/>
        <v>0</v>
      </c>
      <c r="E34" s="224">
        <v>24932</v>
      </c>
      <c r="F34" s="224"/>
      <c r="G34" s="220">
        <f t="shared" si="41"/>
        <v>24932</v>
      </c>
      <c r="H34" s="221">
        <f t="shared" ref="H34:J34" si="45">+B34+E34</f>
        <v>24932</v>
      </c>
      <c r="I34" s="221">
        <f t="shared" si="45"/>
        <v>0</v>
      </c>
      <c r="J34" s="221">
        <f t="shared" si="45"/>
        <v>24932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customHeight="1" x14ac:dyDescent="0.2">
      <c r="A35" s="222" t="s">
        <v>359</v>
      </c>
      <c r="B35" s="223"/>
      <c r="C35" s="223"/>
      <c r="D35" s="223">
        <f t="shared" si="38"/>
        <v>0</v>
      </c>
      <c r="E35" s="224">
        <v>164</v>
      </c>
      <c r="F35" s="224"/>
      <c r="G35" s="220">
        <f t="shared" si="41"/>
        <v>164</v>
      </c>
      <c r="H35" s="221">
        <f t="shared" ref="H35:J35" si="46">+B35+E35</f>
        <v>164</v>
      </c>
      <c r="I35" s="221">
        <f t="shared" si="46"/>
        <v>0</v>
      </c>
      <c r="J35" s="221">
        <f t="shared" si="46"/>
        <v>164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5" customHeight="1" x14ac:dyDescent="0.2">
      <c r="A36" s="222" t="s">
        <v>360</v>
      </c>
      <c r="B36" s="223"/>
      <c r="C36" s="223"/>
      <c r="D36" s="223">
        <f t="shared" si="38"/>
        <v>0</v>
      </c>
      <c r="E36" s="224">
        <v>3100</v>
      </c>
      <c r="F36" s="224"/>
      <c r="G36" s="220">
        <f t="shared" si="41"/>
        <v>3100</v>
      </c>
      <c r="H36" s="221">
        <f t="shared" ref="H36:J36" si="47">+B36+E36</f>
        <v>3100</v>
      </c>
      <c r="I36" s="221">
        <f t="shared" si="47"/>
        <v>0</v>
      </c>
      <c r="J36" s="221">
        <f t="shared" si="47"/>
        <v>3100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.5" customHeight="1" x14ac:dyDescent="0.2">
      <c r="A37" s="222" t="s">
        <v>361</v>
      </c>
      <c r="B37" s="223"/>
      <c r="C37" s="223"/>
      <c r="D37" s="223">
        <f t="shared" si="38"/>
        <v>0</v>
      </c>
      <c r="E37" s="224">
        <v>6552</v>
      </c>
      <c r="F37" s="224"/>
      <c r="G37" s="220">
        <f t="shared" si="41"/>
        <v>6552</v>
      </c>
      <c r="H37" s="221">
        <f t="shared" ref="H37:J37" si="48">+B37+E37</f>
        <v>6552</v>
      </c>
      <c r="I37" s="221">
        <f t="shared" si="48"/>
        <v>0</v>
      </c>
      <c r="J37" s="221">
        <f t="shared" si="48"/>
        <v>6552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.5" customHeight="1" x14ac:dyDescent="0.2">
      <c r="A38" s="222" t="s">
        <v>362</v>
      </c>
      <c r="B38" s="223"/>
      <c r="C38" s="223"/>
      <c r="D38" s="223">
        <f t="shared" si="38"/>
        <v>0</v>
      </c>
      <c r="E38" s="224">
        <v>10040</v>
      </c>
      <c r="F38" s="224"/>
      <c r="G38" s="224">
        <f t="shared" si="41"/>
        <v>10040</v>
      </c>
      <c r="H38" s="267">
        <f t="shared" ref="H38:J38" si="49">+B38+E38</f>
        <v>10040</v>
      </c>
      <c r="I38" s="267">
        <f t="shared" si="49"/>
        <v>0</v>
      </c>
      <c r="J38" s="267">
        <f t="shared" si="49"/>
        <v>10040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268" t="s">
        <v>363</v>
      </c>
      <c r="B39" s="231"/>
      <c r="C39" s="231"/>
      <c r="D39" s="231"/>
      <c r="E39" s="269">
        <v>11525</v>
      </c>
      <c r="F39" s="269"/>
      <c r="G39" s="220">
        <f t="shared" si="41"/>
        <v>11525</v>
      </c>
      <c r="H39" s="250">
        <f t="shared" ref="H39:H48" si="50">+B39+E39</f>
        <v>11525</v>
      </c>
      <c r="I39" s="250"/>
      <c r="J39" s="2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.5" customHeight="1" x14ac:dyDescent="0.2">
      <c r="A40" s="251" t="s">
        <v>364</v>
      </c>
      <c r="B40" s="15">
        <v>0</v>
      </c>
      <c r="C40" s="15"/>
      <c r="D40" s="15">
        <f>+C40+B40</f>
        <v>0</v>
      </c>
      <c r="E40" s="252">
        <f t="shared" ref="E40:F40" si="51">SUM(E31:E39)</f>
        <v>88051</v>
      </c>
      <c r="F40" s="252">
        <f t="shared" si="51"/>
        <v>0</v>
      </c>
      <c r="G40" s="252">
        <f t="shared" ref="G40:G47" si="52">+F40+E40</f>
        <v>88051</v>
      </c>
      <c r="H40" s="233">
        <f t="shared" si="50"/>
        <v>88051</v>
      </c>
      <c r="I40" s="233">
        <f t="shared" ref="I40:J40" si="53">+C40+F40</f>
        <v>0</v>
      </c>
      <c r="J40" s="233">
        <f t="shared" si="53"/>
        <v>88051</v>
      </c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6.5" customHeight="1" x14ac:dyDescent="0.2">
      <c r="A41" s="251" t="s">
        <v>365</v>
      </c>
      <c r="B41" s="15">
        <v>201</v>
      </c>
      <c r="C41" s="15"/>
      <c r="D41" s="15">
        <f t="shared" ref="D41:D47" si="54">B41+C41</f>
        <v>201</v>
      </c>
      <c r="E41" s="252"/>
      <c r="F41" s="252"/>
      <c r="G41" s="252">
        <f t="shared" si="52"/>
        <v>0</v>
      </c>
      <c r="H41" s="233">
        <f t="shared" si="50"/>
        <v>201</v>
      </c>
      <c r="I41" s="233">
        <f t="shared" ref="I41:J41" si="55">+C41+F41</f>
        <v>0</v>
      </c>
      <c r="J41" s="233">
        <f t="shared" si="55"/>
        <v>201</v>
      </c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29.25" customHeight="1" x14ac:dyDescent="0.2">
      <c r="A42" s="253" t="s">
        <v>366</v>
      </c>
      <c r="B42" s="15">
        <v>17283</v>
      </c>
      <c r="C42" s="15"/>
      <c r="D42" s="15">
        <f t="shared" si="54"/>
        <v>17283</v>
      </c>
      <c r="E42" s="252"/>
      <c r="F42" s="252"/>
      <c r="G42" s="252">
        <f t="shared" si="52"/>
        <v>0</v>
      </c>
      <c r="H42" s="233">
        <f t="shared" si="50"/>
        <v>17283</v>
      </c>
      <c r="I42" s="233">
        <f t="shared" ref="I42:J42" si="56">+C42+F42</f>
        <v>0</v>
      </c>
      <c r="J42" s="233">
        <f t="shared" si="56"/>
        <v>17283</v>
      </c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30.75" customHeight="1" x14ac:dyDescent="0.2">
      <c r="A43" s="253" t="s">
        <v>367</v>
      </c>
      <c r="B43" s="15">
        <v>6965</v>
      </c>
      <c r="C43" s="15"/>
      <c r="D43" s="15">
        <f t="shared" si="54"/>
        <v>6965</v>
      </c>
      <c r="E43" s="252"/>
      <c r="F43" s="252"/>
      <c r="G43" s="252">
        <f t="shared" si="52"/>
        <v>0</v>
      </c>
      <c r="H43" s="233">
        <f t="shared" si="50"/>
        <v>6965</v>
      </c>
      <c r="I43" s="233">
        <f t="shared" ref="I43:J43" si="57">+C43+F43</f>
        <v>0</v>
      </c>
      <c r="J43" s="233">
        <f t="shared" si="57"/>
        <v>6965</v>
      </c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6.5" customHeight="1" x14ac:dyDescent="0.2">
      <c r="A44" s="253" t="s">
        <v>368</v>
      </c>
      <c r="B44" s="15"/>
      <c r="C44" s="15"/>
      <c r="D44" s="15">
        <f t="shared" si="54"/>
        <v>0</v>
      </c>
      <c r="E44" s="252"/>
      <c r="F44" s="252"/>
      <c r="G44" s="252">
        <f t="shared" si="52"/>
        <v>0</v>
      </c>
      <c r="H44" s="233">
        <f t="shared" si="50"/>
        <v>0</v>
      </c>
      <c r="I44" s="233">
        <f t="shared" ref="I44:J44" si="58">+C44+F44</f>
        <v>0</v>
      </c>
      <c r="J44" s="233">
        <f t="shared" si="58"/>
        <v>0</v>
      </c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6.5" customHeight="1" x14ac:dyDescent="0.2">
      <c r="A45" s="251" t="s">
        <v>369</v>
      </c>
      <c r="B45" s="15"/>
      <c r="C45" s="15"/>
      <c r="D45" s="15">
        <f t="shared" si="54"/>
        <v>0</v>
      </c>
      <c r="E45" s="252"/>
      <c r="F45" s="252"/>
      <c r="G45" s="252">
        <f t="shared" si="52"/>
        <v>0</v>
      </c>
      <c r="H45" s="233">
        <f t="shared" si="50"/>
        <v>0</v>
      </c>
      <c r="I45" s="233">
        <f t="shared" ref="I45:J45" si="59">+C45+F45</f>
        <v>0</v>
      </c>
      <c r="J45" s="233">
        <f t="shared" si="59"/>
        <v>0</v>
      </c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6.5" customHeight="1" x14ac:dyDescent="0.2">
      <c r="A46" s="191" t="s">
        <v>370</v>
      </c>
      <c r="B46" s="270"/>
      <c r="C46" s="270">
        <v>646</v>
      </c>
      <c r="D46" s="15">
        <f t="shared" si="54"/>
        <v>646</v>
      </c>
      <c r="E46" s="271"/>
      <c r="F46" s="271"/>
      <c r="G46" s="252">
        <f t="shared" si="52"/>
        <v>0</v>
      </c>
      <c r="H46" s="233">
        <f t="shared" si="50"/>
        <v>0</v>
      </c>
      <c r="I46" s="233">
        <f t="shared" ref="I46:J46" si="60">+C46+F46</f>
        <v>646</v>
      </c>
      <c r="J46" s="233">
        <f t="shared" si="60"/>
        <v>646</v>
      </c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6.5" customHeight="1" x14ac:dyDescent="0.2">
      <c r="A47" s="191" t="s">
        <v>371</v>
      </c>
      <c r="B47" s="270"/>
      <c r="C47" s="270"/>
      <c r="D47" s="15">
        <f t="shared" si="54"/>
        <v>0</v>
      </c>
      <c r="E47" s="271"/>
      <c r="F47" s="271">
        <v>7282</v>
      </c>
      <c r="G47" s="252">
        <f t="shared" si="52"/>
        <v>7282</v>
      </c>
      <c r="H47" s="233">
        <f t="shared" si="50"/>
        <v>0</v>
      </c>
      <c r="I47" s="244">
        <f t="shared" ref="I47:J47" si="61">+C47+F47</f>
        <v>7282</v>
      </c>
      <c r="J47" s="244">
        <f t="shared" si="61"/>
        <v>7282</v>
      </c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6.5" customHeight="1" x14ac:dyDescent="0.2">
      <c r="A48" s="272" t="s">
        <v>372</v>
      </c>
      <c r="B48" s="246">
        <f t="shared" ref="B48:D48" si="62">+B44+B43+B42+B30+B15+B41+B45+B46+B47</f>
        <v>364134</v>
      </c>
      <c r="C48" s="246">
        <f t="shared" si="62"/>
        <v>766</v>
      </c>
      <c r="D48" s="246">
        <f t="shared" si="62"/>
        <v>364900</v>
      </c>
      <c r="E48" s="248">
        <f t="shared" ref="E48:G48" si="63">+E40+E30+E47+E15</f>
        <v>88051</v>
      </c>
      <c r="F48" s="248">
        <f t="shared" si="63"/>
        <v>7571</v>
      </c>
      <c r="G48" s="248">
        <f t="shared" si="63"/>
        <v>95622</v>
      </c>
      <c r="H48" s="264">
        <f t="shared" si="50"/>
        <v>452185</v>
      </c>
      <c r="I48" s="264">
        <f t="shared" ref="I48:J48" si="64">+C48+F48</f>
        <v>8337</v>
      </c>
      <c r="J48" s="264">
        <f t="shared" si="64"/>
        <v>460522</v>
      </c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2.75" hidden="1" customHeight="1" x14ac:dyDescent="0.2">
      <c r="A49" s="1"/>
      <c r="B49" s="273"/>
      <c r="C49" s="273"/>
      <c r="D49" s="273"/>
      <c r="E49" s="1"/>
      <c r="F49" s="1"/>
      <c r="G49" s="1"/>
      <c r="H49" s="217"/>
      <c r="I49" s="217"/>
      <c r="J49" s="2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 x14ac:dyDescent="0.2">
      <c r="A50" s="1"/>
      <c r="B50" s="273"/>
      <c r="C50" s="273"/>
      <c r="D50" s="273"/>
      <c r="E50" s="1"/>
      <c r="F50" s="1"/>
      <c r="G50" s="1"/>
      <c r="H50" s="217"/>
      <c r="I50" s="217"/>
      <c r="J50" s="2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 x14ac:dyDescent="0.2">
      <c r="A51" s="1"/>
      <c r="B51" s="273"/>
      <c r="C51" s="273"/>
      <c r="D51" s="273"/>
      <c r="E51" s="1"/>
      <c r="F51" s="1"/>
      <c r="G51" s="1"/>
      <c r="H51" s="217"/>
      <c r="I51" s="217"/>
      <c r="J51" s="2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hidden="1" customHeight="1" x14ac:dyDescent="0.2">
      <c r="A52" s="1"/>
      <c r="B52" s="273"/>
      <c r="C52" s="273"/>
      <c r="D52" s="273"/>
      <c r="E52" s="274"/>
      <c r="F52" s="274"/>
      <c r="G52" s="274"/>
      <c r="H52" s="217"/>
      <c r="I52" s="217"/>
      <c r="J52" s="2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 x14ac:dyDescent="0.2">
      <c r="A53" s="1"/>
      <c r="B53" s="273"/>
      <c r="C53" s="273"/>
      <c r="D53" s="273"/>
      <c r="E53" s="1"/>
      <c r="F53" s="1"/>
      <c r="G53" s="1"/>
      <c r="H53" s="217"/>
      <c r="I53" s="217"/>
      <c r="J53" s="2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 x14ac:dyDescent="0.2">
      <c r="A54" s="1"/>
      <c r="B54" s="273"/>
      <c r="C54" s="273"/>
      <c r="D54" s="273"/>
      <c r="E54" s="1"/>
      <c r="F54" s="1"/>
      <c r="G54" s="1"/>
      <c r="H54" s="217"/>
      <c r="I54" s="217"/>
      <c r="J54" s="21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 x14ac:dyDescent="0.2">
      <c r="A55" s="1"/>
      <c r="B55" s="273"/>
      <c r="C55" s="273"/>
      <c r="D55" s="273"/>
      <c r="E55" s="1"/>
      <c r="F55" s="1"/>
      <c r="G55" s="1"/>
      <c r="H55" s="217"/>
      <c r="I55" s="217"/>
      <c r="J55" s="21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 x14ac:dyDescent="0.2">
      <c r="A56" s="1"/>
      <c r="B56" s="273"/>
      <c r="C56" s="273"/>
      <c r="D56" s="273"/>
      <c r="E56" s="1"/>
      <c r="F56" s="1"/>
      <c r="G56" s="1"/>
      <c r="H56" s="217"/>
      <c r="I56" s="217"/>
      <c r="J56" s="2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 x14ac:dyDescent="0.2">
      <c r="A57" s="1"/>
      <c r="B57" s="273"/>
      <c r="C57" s="273"/>
      <c r="D57" s="273"/>
      <c r="E57" s="1"/>
      <c r="F57" s="1"/>
      <c r="G57" s="1"/>
      <c r="H57" s="217"/>
      <c r="I57" s="217"/>
      <c r="J57" s="2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 x14ac:dyDescent="0.2">
      <c r="A58" s="1"/>
      <c r="B58" s="273"/>
      <c r="C58" s="273"/>
      <c r="D58" s="273"/>
      <c r="E58" s="274"/>
      <c r="F58" s="274"/>
      <c r="G58" s="274"/>
      <c r="H58" s="217"/>
      <c r="I58" s="217"/>
      <c r="J58" s="2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 x14ac:dyDescent="0.2">
      <c r="A59" s="1"/>
      <c r="B59" s="273"/>
      <c r="C59" s="273"/>
      <c r="D59" s="273"/>
      <c r="E59" s="1"/>
      <c r="F59" s="1"/>
      <c r="G59" s="1"/>
      <c r="H59" s="217"/>
      <c r="I59" s="217"/>
      <c r="J59" s="2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 x14ac:dyDescent="0.2">
      <c r="A60" s="1"/>
      <c r="B60" s="273"/>
      <c r="C60" s="273"/>
      <c r="D60" s="273"/>
      <c r="E60" s="1"/>
      <c r="F60" s="1"/>
      <c r="G60" s="1"/>
      <c r="H60" s="217"/>
      <c r="I60" s="217"/>
      <c r="J60" s="2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 x14ac:dyDescent="0.2">
      <c r="A61" s="1"/>
      <c r="B61" s="273"/>
      <c r="C61" s="273"/>
      <c r="D61" s="273"/>
      <c r="E61" s="1"/>
      <c r="F61" s="1"/>
      <c r="G61" s="1"/>
      <c r="H61" s="217"/>
      <c r="I61" s="217"/>
      <c r="J61" s="2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 x14ac:dyDescent="0.2">
      <c r="A62" s="1"/>
      <c r="B62" s="273"/>
      <c r="C62" s="273"/>
      <c r="D62" s="273"/>
      <c r="E62" s="1"/>
      <c r="F62" s="1"/>
      <c r="G62" s="1"/>
      <c r="H62" s="217"/>
      <c r="I62" s="217"/>
      <c r="J62" s="2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 x14ac:dyDescent="0.2">
      <c r="A63" s="1"/>
      <c r="B63" s="273"/>
      <c r="C63" s="273"/>
      <c r="D63" s="273"/>
      <c r="E63" s="1"/>
      <c r="F63" s="1"/>
      <c r="G63" s="1"/>
      <c r="H63" s="217"/>
      <c r="I63" s="217"/>
      <c r="J63" s="2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 x14ac:dyDescent="0.2">
      <c r="A64" s="1"/>
      <c r="B64" s="273"/>
      <c r="C64" s="273"/>
      <c r="D64" s="273"/>
      <c r="E64" s="1"/>
      <c r="F64" s="1"/>
      <c r="G64" s="1"/>
      <c r="H64" s="217"/>
      <c r="I64" s="217"/>
      <c r="J64" s="2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">
      <c r="A65" s="1"/>
      <c r="B65" s="273"/>
      <c r="C65" s="273"/>
      <c r="D65" s="273"/>
      <c r="E65" s="1"/>
      <c r="F65" s="1"/>
      <c r="G65" s="1"/>
      <c r="H65" s="217"/>
      <c r="I65" s="217"/>
      <c r="J65" s="2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">
      <c r="A66" s="1" t="s">
        <v>373</v>
      </c>
      <c r="B66" s="273"/>
      <c r="C66" s="273"/>
      <c r="D66" s="273"/>
      <c r="E66" s="1"/>
      <c r="F66" s="1"/>
      <c r="G66" s="1"/>
      <c r="H66" s="217"/>
      <c r="I66" s="217"/>
      <c r="J66" s="2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">
      <c r="A67" s="1"/>
      <c r="B67" s="273" t="s">
        <v>374</v>
      </c>
      <c r="C67" s="273"/>
      <c r="D67" s="273" t="s">
        <v>374</v>
      </c>
      <c r="E67" s="4"/>
      <c r="F67" s="4"/>
      <c r="G67" s="4"/>
      <c r="H67" s="217" t="s">
        <v>375</v>
      </c>
      <c r="I67" s="217"/>
      <c r="J67" s="217" t="s">
        <v>375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">
      <c r="A68" s="1"/>
      <c r="B68" s="273">
        <v>26</v>
      </c>
      <c r="C68" s="273"/>
      <c r="D68" s="273">
        <v>26</v>
      </c>
      <c r="E68" s="1"/>
      <c r="F68" s="1"/>
      <c r="G68" s="1"/>
      <c r="H68" s="217" t="e">
        <f>+#REF!+E68</f>
        <v>#REF!</v>
      </c>
      <c r="I68" s="217"/>
      <c r="J68" s="217">
        <f>+E68+G68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">
      <c r="A69" s="1"/>
      <c r="B69" s="273"/>
      <c r="C69" s="273"/>
      <c r="D69" s="273"/>
      <c r="E69" s="1"/>
      <c r="F69" s="1"/>
      <c r="G69" s="1"/>
      <c r="H69" s="217"/>
      <c r="I69" s="217"/>
      <c r="J69" s="2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">
      <c r="A70" s="1"/>
      <c r="B70" s="273"/>
      <c r="C70" s="273"/>
      <c r="D70" s="273"/>
      <c r="E70" s="1"/>
      <c r="F70" s="1"/>
      <c r="G70" s="1"/>
      <c r="H70" s="217"/>
      <c r="I70" s="217"/>
      <c r="J70" s="2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">
      <c r="A71" s="1"/>
      <c r="B71" s="273"/>
      <c r="C71" s="273"/>
      <c r="D71" s="273"/>
      <c r="E71" s="1"/>
      <c r="F71" s="1"/>
      <c r="G71" s="1"/>
      <c r="H71" s="217"/>
      <c r="I71" s="217"/>
      <c r="J71" s="2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">
      <c r="A72" s="1"/>
      <c r="B72" s="273"/>
      <c r="C72" s="273"/>
      <c r="D72" s="273"/>
      <c r="E72" s="1"/>
      <c r="F72" s="1"/>
      <c r="G72" s="1"/>
      <c r="H72" s="217"/>
      <c r="I72" s="217"/>
      <c r="J72" s="2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273"/>
      <c r="C73" s="273"/>
      <c r="D73" s="273"/>
      <c r="E73" s="1"/>
      <c r="F73" s="1"/>
      <c r="G73" s="1"/>
      <c r="H73" s="217"/>
      <c r="I73" s="217"/>
      <c r="J73" s="2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7"/>
      <c r="B74" s="273"/>
      <c r="C74" s="273"/>
      <c r="D74" s="273"/>
      <c r="E74" s="1"/>
      <c r="F74" s="1"/>
      <c r="G74" s="1"/>
      <c r="H74" s="217"/>
      <c r="I74" s="217"/>
      <c r="J74" s="2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273"/>
      <c r="C75" s="273"/>
      <c r="D75" s="273"/>
      <c r="E75" s="1"/>
      <c r="F75" s="1"/>
      <c r="G75" s="1"/>
      <c r="H75" s="217"/>
      <c r="I75" s="217"/>
      <c r="J75" s="2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273"/>
      <c r="C76" s="273"/>
      <c r="D76" s="273"/>
      <c r="E76" s="1"/>
      <c r="F76" s="1"/>
      <c r="G76" s="1"/>
      <c r="H76" s="217"/>
      <c r="I76" s="217"/>
      <c r="J76" s="2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273"/>
      <c r="C77" s="273"/>
      <c r="D77" s="273"/>
      <c r="E77" s="1"/>
      <c r="F77" s="1"/>
      <c r="G77" s="1"/>
      <c r="H77" s="217"/>
      <c r="I77" s="217"/>
      <c r="J77" s="2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273"/>
      <c r="C78" s="273"/>
      <c r="D78" s="273"/>
      <c r="E78" s="1"/>
      <c r="F78" s="1"/>
      <c r="G78" s="1"/>
      <c r="H78" s="217"/>
      <c r="I78" s="217"/>
      <c r="J78" s="2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273"/>
      <c r="C79" s="273"/>
      <c r="D79" s="273"/>
      <c r="E79" s="1"/>
      <c r="F79" s="1"/>
      <c r="G79" s="1"/>
      <c r="H79" s="217"/>
      <c r="I79" s="217"/>
      <c r="J79" s="2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273"/>
      <c r="C80" s="273"/>
      <c r="D80" s="273"/>
      <c r="E80" s="1"/>
      <c r="F80" s="1"/>
      <c r="G80" s="1"/>
      <c r="H80" s="217"/>
      <c r="I80" s="217"/>
      <c r="J80" s="2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273"/>
      <c r="C81" s="273"/>
      <c r="D81" s="273"/>
      <c r="E81" s="1"/>
      <c r="F81" s="1"/>
      <c r="G81" s="1"/>
      <c r="H81" s="217"/>
      <c r="I81" s="217"/>
      <c r="J81" s="2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273"/>
      <c r="C82" s="273"/>
      <c r="D82" s="273"/>
      <c r="E82" s="1"/>
      <c r="F82" s="1"/>
      <c r="G82" s="1"/>
      <c r="H82" s="217"/>
      <c r="I82" s="217"/>
      <c r="J82" s="2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273"/>
      <c r="C83" s="273"/>
      <c r="D83" s="273"/>
      <c r="E83" s="1"/>
      <c r="F83" s="1"/>
      <c r="G83" s="1"/>
      <c r="H83" s="217"/>
      <c r="I83" s="217"/>
      <c r="J83" s="2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273"/>
      <c r="C84" s="273"/>
      <c r="D84" s="273"/>
      <c r="E84" s="1"/>
      <c r="F84" s="1"/>
      <c r="G84" s="1"/>
      <c r="H84" s="217"/>
      <c r="I84" s="217"/>
      <c r="J84" s="2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273"/>
      <c r="C85" s="273"/>
      <c r="D85" s="273"/>
      <c r="E85" s="1"/>
      <c r="F85" s="1"/>
      <c r="G85" s="1"/>
      <c r="H85" s="217"/>
      <c r="I85" s="217"/>
      <c r="J85" s="2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273"/>
      <c r="C86" s="273"/>
      <c r="D86" s="273"/>
      <c r="E86" s="1"/>
      <c r="F86" s="1"/>
      <c r="G86" s="1"/>
      <c r="H86" s="217"/>
      <c r="I86" s="217"/>
      <c r="J86" s="2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273"/>
      <c r="C87" s="273"/>
      <c r="D87" s="273"/>
      <c r="E87" s="1"/>
      <c r="F87" s="1"/>
      <c r="G87" s="1"/>
      <c r="H87" s="217"/>
      <c r="I87" s="217"/>
      <c r="J87" s="2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273"/>
      <c r="C88" s="273"/>
      <c r="D88" s="273"/>
      <c r="E88" s="1"/>
      <c r="F88" s="1"/>
      <c r="G88" s="1"/>
      <c r="H88" s="217"/>
      <c r="I88" s="217"/>
      <c r="J88" s="2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273"/>
      <c r="C89" s="273"/>
      <c r="D89" s="273"/>
      <c r="E89" s="1"/>
      <c r="F89" s="1"/>
      <c r="G89" s="1"/>
      <c r="H89" s="217"/>
      <c r="I89" s="217"/>
      <c r="J89" s="2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273"/>
      <c r="C90" s="273"/>
      <c r="D90" s="273"/>
      <c r="E90" s="1"/>
      <c r="F90" s="1"/>
      <c r="G90" s="1"/>
      <c r="H90" s="217"/>
      <c r="I90" s="217"/>
      <c r="J90" s="2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273"/>
      <c r="C91" s="273"/>
      <c r="D91" s="273"/>
      <c r="E91" s="1"/>
      <c r="F91" s="1"/>
      <c r="G91" s="1"/>
      <c r="H91" s="217"/>
      <c r="I91" s="217"/>
      <c r="J91" s="2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273"/>
      <c r="C92" s="273"/>
      <c r="D92" s="273"/>
      <c r="E92" s="1"/>
      <c r="F92" s="1"/>
      <c r="G92" s="1"/>
      <c r="H92" s="217"/>
      <c r="I92" s="217"/>
      <c r="J92" s="2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273"/>
      <c r="C93" s="273"/>
      <c r="D93" s="273"/>
      <c r="E93" s="1"/>
      <c r="F93" s="1"/>
      <c r="G93" s="1"/>
      <c r="H93" s="217"/>
      <c r="I93" s="217"/>
      <c r="J93" s="2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273"/>
      <c r="C94" s="273"/>
      <c r="D94" s="273"/>
      <c r="E94" s="1"/>
      <c r="F94" s="1"/>
      <c r="G94" s="1"/>
      <c r="H94" s="217"/>
      <c r="I94" s="217"/>
      <c r="J94" s="2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273"/>
      <c r="C95" s="273"/>
      <c r="D95" s="273"/>
      <c r="E95" s="1"/>
      <c r="F95" s="1"/>
      <c r="G95" s="1"/>
      <c r="H95" s="217"/>
      <c r="I95" s="217"/>
      <c r="J95" s="2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273"/>
      <c r="C96" s="273"/>
      <c r="D96" s="273"/>
      <c r="E96" s="1"/>
      <c r="F96" s="1"/>
      <c r="G96" s="1"/>
      <c r="H96" s="217"/>
      <c r="I96" s="217"/>
      <c r="J96" s="2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273"/>
      <c r="C97" s="273"/>
      <c r="D97" s="273"/>
      <c r="E97" s="1"/>
      <c r="F97" s="1"/>
      <c r="G97" s="1"/>
      <c r="H97" s="217"/>
      <c r="I97" s="217"/>
      <c r="J97" s="2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273"/>
      <c r="C98" s="273"/>
      <c r="D98" s="273"/>
      <c r="E98" s="1"/>
      <c r="F98" s="1"/>
      <c r="G98" s="1"/>
      <c r="H98" s="217"/>
      <c r="I98" s="217"/>
      <c r="J98" s="2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273"/>
      <c r="C99" s="273"/>
      <c r="D99" s="273"/>
      <c r="E99" s="1"/>
      <c r="F99" s="1"/>
      <c r="G99" s="1"/>
      <c r="H99" s="217"/>
      <c r="I99" s="217"/>
      <c r="J99" s="2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273"/>
      <c r="C100" s="273"/>
      <c r="D100" s="273"/>
      <c r="E100" s="1"/>
      <c r="F100" s="1"/>
      <c r="G100" s="1"/>
      <c r="H100" s="217"/>
      <c r="I100" s="217"/>
      <c r="J100" s="2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273"/>
      <c r="C101" s="273"/>
      <c r="D101" s="273"/>
      <c r="E101" s="1"/>
      <c r="F101" s="1"/>
      <c r="G101" s="1"/>
      <c r="H101" s="217"/>
      <c r="I101" s="217"/>
      <c r="J101" s="2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273"/>
      <c r="C102" s="273"/>
      <c r="D102" s="273"/>
      <c r="E102" s="1"/>
      <c r="F102" s="1"/>
      <c r="G102" s="1"/>
      <c r="H102" s="217"/>
      <c r="I102" s="217"/>
      <c r="J102" s="2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273"/>
      <c r="C103" s="273"/>
      <c r="D103" s="273"/>
      <c r="E103" s="1"/>
      <c r="F103" s="1"/>
      <c r="G103" s="1"/>
      <c r="H103" s="217"/>
      <c r="I103" s="217"/>
      <c r="J103" s="2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273"/>
      <c r="C104" s="273"/>
      <c r="D104" s="273"/>
      <c r="E104" s="1"/>
      <c r="F104" s="1"/>
      <c r="G104" s="1"/>
      <c r="H104" s="217"/>
      <c r="I104" s="217"/>
      <c r="J104" s="2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273"/>
      <c r="C105" s="273"/>
      <c r="D105" s="273"/>
      <c r="E105" s="1"/>
      <c r="F105" s="1"/>
      <c r="G105" s="1"/>
      <c r="H105" s="217"/>
      <c r="I105" s="217"/>
      <c r="J105" s="2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273"/>
      <c r="C106" s="273"/>
      <c r="D106" s="273"/>
      <c r="E106" s="1"/>
      <c r="F106" s="1"/>
      <c r="G106" s="1"/>
      <c r="H106" s="217"/>
      <c r="I106" s="217"/>
      <c r="J106" s="2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273"/>
      <c r="C107" s="273"/>
      <c r="D107" s="273"/>
      <c r="E107" s="1"/>
      <c r="F107" s="1"/>
      <c r="G107" s="1"/>
      <c r="H107" s="217"/>
      <c r="I107" s="217"/>
      <c r="J107" s="2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273"/>
      <c r="C108" s="273"/>
      <c r="D108" s="273"/>
      <c r="E108" s="1"/>
      <c r="F108" s="1"/>
      <c r="G108" s="1"/>
      <c r="H108" s="217"/>
      <c r="I108" s="217"/>
      <c r="J108" s="2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273"/>
      <c r="C109" s="273"/>
      <c r="D109" s="273"/>
      <c r="E109" s="1"/>
      <c r="F109" s="1"/>
      <c r="G109" s="1"/>
      <c r="H109" s="217"/>
      <c r="I109" s="217"/>
      <c r="J109" s="2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273"/>
      <c r="C110" s="273"/>
      <c r="D110" s="273"/>
      <c r="E110" s="1"/>
      <c r="F110" s="1"/>
      <c r="G110" s="1"/>
      <c r="H110" s="217"/>
      <c r="I110" s="217"/>
      <c r="J110" s="2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273"/>
      <c r="C111" s="273"/>
      <c r="D111" s="273"/>
      <c r="E111" s="1"/>
      <c r="F111" s="1"/>
      <c r="G111" s="1"/>
      <c r="H111" s="217"/>
      <c r="I111" s="217"/>
      <c r="J111" s="2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273"/>
      <c r="C112" s="273"/>
      <c r="D112" s="273"/>
      <c r="E112" s="1"/>
      <c r="F112" s="1"/>
      <c r="G112" s="1"/>
      <c r="H112" s="217"/>
      <c r="I112" s="217"/>
      <c r="J112" s="2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273"/>
      <c r="C113" s="273"/>
      <c r="D113" s="273"/>
      <c r="E113" s="1"/>
      <c r="F113" s="1"/>
      <c r="G113" s="1"/>
      <c r="H113" s="217"/>
      <c r="I113" s="217"/>
      <c r="J113" s="2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273"/>
      <c r="C114" s="273"/>
      <c r="D114" s="273"/>
      <c r="E114" s="1"/>
      <c r="F114" s="1"/>
      <c r="G114" s="1"/>
      <c r="H114" s="217"/>
      <c r="I114" s="217"/>
      <c r="J114" s="2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273"/>
      <c r="C115" s="273"/>
      <c r="D115" s="273"/>
      <c r="E115" s="1"/>
      <c r="F115" s="1"/>
      <c r="G115" s="1"/>
      <c r="H115" s="217"/>
      <c r="I115" s="217"/>
      <c r="J115" s="2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273"/>
      <c r="C116" s="273"/>
      <c r="D116" s="273"/>
      <c r="E116" s="1"/>
      <c r="F116" s="1"/>
      <c r="G116" s="1"/>
      <c r="H116" s="217"/>
      <c r="I116" s="217"/>
      <c r="J116" s="2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273"/>
      <c r="C117" s="273"/>
      <c r="D117" s="273"/>
      <c r="E117" s="1"/>
      <c r="F117" s="1"/>
      <c r="G117" s="1"/>
      <c r="H117" s="217"/>
      <c r="I117" s="217"/>
      <c r="J117" s="2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273"/>
      <c r="C118" s="273"/>
      <c r="D118" s="273"/>
      <c r="E118" s="1"/>
      <c r="F118" s="1"/>
      <c r="G118" s="1"/>
      <c r="H118" s="217"/>
      <c r="I118" s="217"/>
      <c r="J118" s="2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273"/>
      <c r="C119" s="273"/>
      <c r="D119" s="273"/>
      <c r="E119" s="1"/>
      <c r="F119" s="1"/>
      <c r="G119" s="1"/>
      <c r="H119" s="217"/>
      <c r="I119" s="217"/>
      <c r="J119" s="2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273"/>
      <c r="C120" s="273"/>
      <c r="D120" s="273"/>
      <c r="E120" s="1"/>
      <c r="F120" s="1"/>
      <c r="G120" s="1"/>
      <c r="H120" s="217"/>
      <c r="I120" s="217"/>
      <c r="J120" s="2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273"/>
      <c r="C121" s="273"/>
      <c r="D121" s="273"/>
      <c r="E121" s="1"/>
      <c r="F121" s="1"/>
      <c r="G121" s="1"/>
      <c r="H121" s="217"/>
      <c r="I121" s="217"/>
      <c r="J121" s="2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273"/>
      <c r="C122" s="273"/>
      <c r="D122" s="273"/>
      <c r="E122" s="1"/>
      <c r="F122" s="1"/>
      <c r="G122" s="1"/>
      <c r="H122" s="217"/>
      <c r="I122" s="217"/>
      <c r="J122" s="2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273"/>
      <c r="C123" s="273"/>
      <c r="D123" s="273"/>
      <c r="E123" s="1"/>
      <c r="F123" s="1"/>
      <c r="G123" s="1"/>
      <c r="H123" s="217"/>
      <c r="I123" s="217"/>
      <c r="J123" s="2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273"/>
      <c r="C124" s="273"/>
      <c r="D124" s="273"/>
      <c r="E124" s="1"/>
      <c r="F124" s="1"/>
      <c r="G124" s="1"/>
      <c r="H124" s="217"/>
      <c r="I124" s="217"/>
      <c r="J124" s="2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273"/>
      <c r="C125" s="273"/>
      <c r="D125" s="273"/>
      <c r="E125" s="1"/>
      <c r="F125" s="1"/>
      <c r="G125" s="1"/>
      <c r="H125" s="217"/>
      <c r="I125" s="217"/>
      <c r="J125" s="2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273"/>
      <c r="C126" s="273"/>
      <c r="D126" s="273"/>
      <c r="E126" s="1"/>
      <c r="F126" s="1"/>
      <c r="G126" s="1"/>
      <c r="H126" s="217"/>
      <c r="I126" s="217"/>
      <c r="J126" s="2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273"/>
      <c r="C127" s="273"/>
      <c r="D127" s="273"/>
      <c r="E127" s="1"/>
      <c r="F127" s="1"/>
      <c r="G127" s="1"/>
      <c r="H127" s="217"/>
      <c r="I127" s="217"/>
      <c r="J127" s="2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273"/>
      <c r="C128" s="273"/>
      <c r="D128" s="273"/>
      <c r="E128" s="1"/>
      <c r="F128" s="1"/>
      <c r="G128" s="1"/>
      <c r="H128" s="217"/>
      <c r="I128" s="217"/>
      <c r="J128" s="2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273"/>
      <c r="C129" s="273"/>
      <c r="D129" s="273"/>
      <c r="E129" s="1"/>
      <c r="F129" s="1"/>
      <c r="G129" s="1"/>
      <c r="H129" s="217"/>
      <c r="I129" s="217"/>
      <c r="J129" s="21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273"/>
      <c r="C130" s="273"/>
      <c r="D130" s="273"/>
      <c r="E130" s="1"/>
      <c r="F130" s="1"/>
      <c r="G130" s="1"/>
      <c r="H130" s="217"/>
      <c r="I130" s="217"/>
      <c r="J130" s="21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273"/>
      <c r="C131" s="273"/>
      <c r="D131" s="273"/>
      <c r="E131" s="1"/>
      <c r="F131" s="1"/>
      <c r="G131" s="1"/>
      <c r="H131" s="217"/>
      <c r="I131" s="217"/>
      <c r="J131" s="21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273"/>
      <c r="C132" s="273"/>
      <c r="D132" s="273"/>
      <c r="E132" s="1"/>
      <c r="F132" s="1"/>
      <c r="G132" s="1"/>
      <c r="H132" s="217"/>
      <c r="I132" s="217"/>
      <c r="J132" s="21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273"/>
      <c r="C133" s="273"/>
      <c r="D133" s="273"/>
      <c r="E133" s="1"/>
      <c r="F133" s="1"/>
      <c r="G133" s="1"/>
      <c r="H133" s="217"/>
      <c r="I133" s="217"/>
      <c r="J133" s="21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273"/>
      <c r="C134" s="273"/>
      <c r="D134" s="273"/>
      <c r="E134" s="1"/>
      <c r="F134" s="1"/>
      <c r="G134" s="1"/>
      <c r="H134" s="217"/>
      <c r="I134" s="217"/>
      <c r="J134" s="21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273"/>
      <c r="C135" s="273"/>
      <c r="D135" s="273"/>
      <c r="E135" s="1"/>
      <c r="F135" s="1"/>
      <c r="G135" s="1"/>
      <c r="H135" s="217"/>
      <c r="I135" s="217"/>
      <c r="J135" s="21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273"/>
      <c r="C136" s="273"/>
      <c r="D136" s="273"/>
      <c r="E136" s="1"/>
      <c r="F136" s="1"/>
      <c r="G136" s="1"/>
      <c r="H136" s="217"/>
      <c r="I136" s="217"/>
      <c r="J136" s="21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273"/>
      <c r="C137" s="273"/>
      <c r="D137" s="273"/>
      <c r="E137" s="1"/>
      <c r="F137" s="1"/>
      <c r="G137" s="1"/>
      <c r="H137" s="217"/>
      <c r="I137" s="217"/>
      <c r="J137" s="21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273"/>
      <c r="C138" s="273"/>
      <c r="D138" s="273"/>
      <c r="E138" s="1"/>
      <c r="F138" s="1"/>
      <c r="G138" s="1"/>
      <c r="H138" s="217"/>
      <c r="I138" s="217"/>
      <c r="J138" s="21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273"/>
      <c r="C139" s="273"/>
      <c r="D139" s="273"/>
      <c r="E139" s="1"/>
      <c r="F139" s="1"/>
      <c r="G139" s="1"/>
      <c r="H139" s="217"/>
      <c r="I139" s="217"/>
      <c r="J139" s="21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273"/>
      <c r="C140" s="273"/>
      <c r="D140" s="273"/>
      <c r="E140" s="1"/>
      <c r="F140" s="1"/>
      <c r="G140" s="1"/>
      <c r="H140" s="217"/>
      <c r="I140" s="217"/>
      <c r="J140" s="21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273"/>
      <c r="C141" s="273"/>
      <c r="D141" s="273"/>
      <c r="E141" s="1"/>
      <c r="F141" s="1"/>
      <c r="G141" s="1"/>
      <c r="H141" s="217"/>
      <c r="I141" s="217"/>
      <c r="J141" s="21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273"/>
      <c r="C142" s="273"/>
      <c r="D142" s="273"/>
      <c r="E142" s="1"/>
      <c r="F142" s="1"/>
      <c r="G142" s="1"/>
      <c r="H142" s="217"/>
      <c r="I142" s="217"/>
      <c r="J142" s="21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273"/>
      <c r="C143" s="273"/>
      <c r="D143" s="273"/>
      <c r="E143" s="1"/>
      <c r="F143" s="1"/>
      <c r="G143" s="1"/>
      <c r="H143" s="217"/>
      <c r="I143" s="217"/>
      <c r="J143" s="21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273"/>
      <c r="C144" s="273"/>
      <c r="D144" s="273"/>
      <c r="E144" s="1"/>
      <c r="F144" s="1"/>
      <c r="G144" s="1"/>
      <c r="H144" s="217"/>
      <c r="I144" s="217"/>
      <c r="J144" s="21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273"/>
      <c r="C145" s="273"/>
      <c r="D145" s="273"/>
      <c r="E145" s="1"/>
      <c r="F145" s="1"/>
      <c r="G145" s="1"/>
      <c r="H145" s="217"/>
      <c r="I145" s="217"/>
      <c r="J145" s="21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273"/>
      <c r="C146" s="273"/>
      <c r="D146" s="273"/>
      <c r="E146" s="1"/>
      <c r="F146" s="1"/>
      <c r="G146" s="1"/>
      <c r="H146" s="217"/>
      <c r="I146" s="217"/>
      <c r="J146" s="21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273"/>
      <c r="C147" s="273"/>
      <c r="D147" s="273"/>
      <c r="E147" s="1"/>
      <c r="F147" s="1"/>
      <c r="G147" s="1"/>
      <c r="H147" s="217"/>
      <c r="I147" s="217"/>
      <c r="J147" s="21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273"/>
      <c r="C148" s="273"/>
      <c r="D148" s="273"/>
      <c r="E148" s="1"/>
      <c r="F148" s="1"/>
      <c r="G148" s="1"/>
      <c r="H148" s="217"/>
      <c r="I148" s="217"/>
      <c r="J148" s="21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273"/>
      <c r="C149" s="273"/>
      <c r="D149" s="273"/>
      <c r="E149" s="1"/>
      <c r="F149" s="1"/>
      <c r="G149" s="1"/>
      <c r="H149" s="217"/>
      <c r="I149" s="217"/>
      <c r="J149" s="21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273"/>
      <c r="C150" s="273"/>
      <c r="D150" s="273"/>
      <c r="E150" s="1"/>
      <c r="F150" s="1"/>
      <c r="G150" s="1"/>
      <c r="H150" s="217"/>
      <c r="I150" s="217"/>
      <c r="J150" s="21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273"/>
      <c r="C151" s="273"/>
      <c r="D151" s="273"/>
      <c r="E151" s="1"/>
      <c r="F151" s="1"/>
      <c r="G151" s="1"/>
      <c r="H151" s="217"/>
      <c r="I151" s="217"/>
      <c r="J151" s="21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273"/>
      <c r="C152" s="273"/>
      <c r="D152" s="273"/>
      <c r="E152" s="1"/>
      <c r="F152" s="1"/>
      <c r="G152" s="1"/>
      <c r="H152" s="217"/>
      <c r="I152" s="217"/>
      <c r="J152" s="21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273"/>
      <c r="C153" s="273"/>
      <c r="D153" s="273"/>
      <c r="E153" s="1"/>
      <c r="F153" s="1"/>
      <c r="G153" s="1"/>
      <c r="H153" s="217"/>
      <c r="I153" s="217"/>
      <c r="J153" s="21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273"/>
      <c r="C154" s="273"/>
      <c r="D154" s="273"/>
      <c r="E154" s="1"/>
      <c r="F154" s="1"/>
      <c r="G154" s="1"/>
      <c r="H154" s="217"/>
      <c r="I154" s="217"/>
      <c r="J154" s="21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273"/>
      <c r="C155" s="273"/>
      <c r="D155" s="273"/>
      <c r="E155" s="1"/>
      <c r="F155" s="1"/>
      <c r="G155" s="1"/>
      <c r="H155" s="217"/>
      <c r="I155" s="217"/>
      <c r="J155" s="21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273"/>
      <c r="C156" s="273"/>
      <c r="D156" s="273"/>
      <c r="E156" s="1"/>
      <c r="F156" s="1"/>
      <c r="G156" s="1"/>
      <c r="H156" s="217"/>
      <c r="I156" s="217"/>
      <c r="J156" s="21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273"/>
      <c r="C157" s="273"/>
      <c r="D157" s="273"/>
      <c r="E157" s="1"/>
      <c r="F157" s="1"/>
      <c r="G157" s="1"/>
      <c r="H157" s="217"/>
      <c r="I157" s="217"/>
      <c r="J157" s="21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273"/>
      <c r="C158" s="273"/>
      <c r="D158" s="273"/>
      <c r="E158" s="1"/>
      <c r="F158" s="1"/>
      <c r="G158" s="1"/>
      <c r="H158" s="217"/>
      <c r="I158" s="217"/>
      <c r="J158" s="21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273"/>
      <c r="C159" s="273"/>
      <c r="D159" s="273"/>
      <c r="E159" s="1"/>
      <c r="F159" s="1"/>
      <c r="G159" s="1"/>
      <c r="H159" s="217"/>
      <c r="I159" s="217"/>
      <c r="J159" s="21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273"/>
      <c r="C160" s="273"/>
      <c r="D160" s="273"/>
      <c r="E160" s="1"/>
      <c r="F160" s="1"/>
      <c r="G160" s="1"/>
      <c r="H160" s="217"/>
      <c r="I160" s="217"/>
      <c r="J160" s="21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273"/>
      <c r="C161" s="273"/>
      <c r="D161" s="273"/>
      <c r="E161" s="1"/>
      <c r="F161" s="1"/>
      <c r="G161" s="1"/>
      <c r="H161" s="217"/>
      <c r="I161" s="217"/>
      <c r="J161" s="21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273"/>
      <c r="C162" s="273"/>
      <c r="D162" s="273"/>
      <c r="E162" s="1"/>
      <c r="F162" s="1"/>
      <c r="G162" s="1"/>
      <c r="H162" s="217"/>
      <c r="I162" s="217"/>
      <c r="J162" s="21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273"/>
      <c r="C163" s="273"/>
      <c r="D163" s="273"/>
      <c r="E163" s="1"/>
      <c r="F163" s="1"/>
      <c r="G163" s="1"/>
      <c r="H163" s="217"/>
      <c r="I163" s="217"/>
      <c r="J163" s="21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273"/>
      <c r="C164" s="273"/>
      <c r="D164" s="273"/>
      <c r="E164" s="1"/>
      <c r="F164" s="1"/>
      <c r="G164" s="1"/>
      <c r="H164" s="217"/>
      <c r="I164" s="217"/>
      <c r="J164" s="21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273"/>
      <c r="C165" s="273"/>
      <c r="D165" s="273"/>
      <c r="E165" s="1"/>
      <c r="F165" s="1"/>
      <c r="G165" s="1"/>
      <c r="H165" s="217"/>
      <c r="I165" s="217"/>
      <c r="J165" s="21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273"/>
      <c r="C166" s="273"/>
      <c r="D166" s="273"/>
      <c r="E166" s="1"/>
      <c r="F166" s="1"/>
      <c r="G166" s="1"/>
      <c r="H166" s="217"/>
      <c r="I166" s="217"/>
      <c r="J166" s="21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273"/>
      <c r="C167" s="273"/>
      <c r="D167" s="273"/>
      <c r="E167" s="1"/>
      <c r="F167" s="1"/>
      <c r="G167" s="1"/>
      <c r="H167" s="217"/>
      <c r="I167" s="217"/>
      <c r="J167" s="21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273"/>
      <c r="C168" s="273"/>
      <c r="D168" s="273"/>
      <c r="E168" s="1"/>
      <c r="F168" s="1"/>
      <c r="G168" s="1"/>
      <c r="H168" s="217"/>
      <c r="I168" s="217"/>
      <c r="J168" s="21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273"/>
      <c r="C169" s="273"/>
      <c r="D169" s="273"/>
      <c r="E169" s="1"/>
      <c r="F169" s="1"/>
      <c r="G169" s="1"/>
      <c r="H169" s="217"/>
      <c r="I169" s="217"/>
      <c r="J169" s="21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273"/>
      <c r="C170" s="273"/>
      <c r="D170" s="273"/>
      <c r="E170" s="1"/>
      <c r="F170" s="1"/>
      <c r="G170" s="1"/>
      <c r="H170" s="217"/>
      <c r="I170" s="217"/>
      <c r="J170" s="21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273"/>
      <c r="C171" s="273"/>
      <c r="D171" s="273"/>
      <c r="E171" s="1"/>
      <c r="F171" s="1"/>
      <c r="G171" s="1"/>
      <c r="H171" s="217"/>
      <c r="I171" s="217"/>
      <c r="J171" s="21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273"/>
      <c r="C172" s="273"/>
      <c r="D172" s="273"/>
      <c r="E172" s="1"/>
      <c r="F172" s="1"/>
      <c r="G172" s="1"/>
      <c r="H172" s="217"/>
      <c r="I172" s="217"/>
      <c r="J172" s="21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273"/>
      <c r="C173" s="273"/>
      <c r="D173" s="273"/>
      <c r="E173" s="1"/>
      <c r="F173" s="1"/>
      <c r="G173" s="1"/>
      <c r="H173" s="217"/>
      <c r="I173" s="217"/>
      <c r="J173" s="21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273"/>
      <c r="C174" s="273"/>
      <c r="D174" s="273"/>
      <c r="E174" s="1"/>
      <c r="F174" s="1"/>
      <c r="G174" s="1"/>
      <c r="H174" s="217"/>
      <c r="I174" s="217"/>
      <c r="J174" s="21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273"/>
      <c r="C175" s="273"/>
      <c r="D175" s="273"/>
      <c r="E175" s="1"/>
      <c r="F175" s="1"/>
      <c r="G175" s="1"/>
      <c r="H175" s="217"/>
      <c r="I175" s="217"/>
      <c r="J175" s="21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273"/>
      <c r="C176" s="273"/>
      <c r="D176" s="273"/>
      <c r="E176" s="1"/>
      <c r="F176" s="1"/>
      <c r="G176" s="1"/>
      <c r="H176" s="217"/>
      <c r="I176" s="217"/>
      <c r="J176" s="21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273"/>
      <c r="C177" s="273"/>
      <c r="D177" s="273"/>
      <c r="E177" s="1"/>
      <c r="F177" s="1"/>
      <c r="G177" s="1"/>
      <c r="H177" s="217"/>
      <c r="I177" s="217"/>
      <c r="J177" s="21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273"/>
      <c r="C178" s="273"/>
      <c r="D178" s="273"/>
      <c r="E178" s="1"/>
      <c r="F178" s="1"/>
      <c r="G178" s="1"/>
      <c r="H178" s="217"/>
      <c r="I178" s="217"/>
      <c r="J178" s="21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273"/>
      <c r="C179" s="273"/>
      <c r="D179" s="273"/>
      <c r="E179" s="1"/>
      <c r="F179" s="1"/>
      <c r="G179" s="1"/>
      <c r="H179" s="217"/>
      <c r="I179" s="217"/>
      <c r="J179" s="21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273"/>
      <c r="C180" s="273"/>
      <c r="D180" s="273"/>
      <c r="E180" s="1"/>
      <c r="F180" s="1"/>
      <c r="G180" s="1"/>
      <c r="H180" s="217"/>
      <c r="I180" s="217"/>
      <c r="J180" s="21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273"/>
      <c r="C181" s="273"/>
      <c r="D181" s="273"/>
      <c r="E181" s="1"/>
      <c r="F181" s="1"/>
      <c r="G181" s="1"/>
      <c r="H181" s="217"/>
      <c r="I181" s="217"/>
      <c r="J181" s="21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273"/>
      <c r="C182" s="273"/>
      <c r="D182" s="273"/>
      <c r="E182" s="1"/>
      <c r="F182" s="1"/>
      <c r="G182" s="1"/>
      <c r="H182" s="217"/>
      <c r="I182" s="217"/>
      <c r="J182" s="21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273"/>
      <c r="C183" s="273"/>
      <c r="D183" s="273"/>
      <c r="E183" s="1"/>
      <c r="F183" s="1"/>
      <c r="G183" s="1"/>
      <c r="H183" s="217"/>
      <c r="I183" s="217"/>
      <c r="J183" s="21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273"/>
      <c r="C184" s="273"/>
      <c r="D184" s="273"/>
      <c r="E184" s="1"/>
      <c r="F184" s="1"/>
      <c r="G184" s="1"/>
      <c r="H184" s="217"/>
      <c r="I184" s="217"/>
      <c r="J184" s="21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273"/>
      <c r="C185" s="273"/>
      <c r="D185" s="273"/>
      <c r="E185" s="1"/>
      <c r="F185" s="1"/>
      <c r="G185" s="1"/>
      <c r="H185" s="217"/>
      <c r="I185" s="217"/>
      <c r="J185" s="21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273"/>
      <c r="C186" s="273"/>
      <c r="D186" s="273"/>
      <c r="E186" s="1"/>
      <c r="F186" s="1"/>
      <c r="G186" s="1"/>
      <c r="H186" s="217"/>
      <c r="I186" s="217"/>
      <c r="J186" s="21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273"/>
      <c r="C187" s="273"/>
      <c r="D187" s="273"/>
      <c r="E187" s="1"/>
      <c r="F187" s="1"/>
      <c r="G187" s="1"/>
      <c r="H187" s="217"/>
      <c r="I187" s="217"/>
      <c r="J187" s="21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273"/>
      <c r="C188" s="273"/>
      <c r="D188" s="273"/>
      <c r="E188" s="1"/>
      <c r="F188" s="1"/>
      <c r="G188" s="1"/>
      <c r="H188" s="217"/>
      <c r="I188" s="217"/>
      <c r="J188" s="21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273"/>
      <c r="C189" s="273"/>
      <c r="D189" s="273"/>
      <c r="E189" s="1"/>
      <c r="F189" s="1"/>
      <c r="G189" s="1"/>
      <c r="H189" s="217"/>
      <c r="I189" s="217"/>
      <c r="J189" s="21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273"/>
      <c r="C190" s="273"/>
      <c r="D190" s="273"/>
      <c r="E190" s="1"/>
      <c r="F190" s="1"/>
      <c r="G190" s="1"/>
      <c r="H190" s="217"/>
      <c r="I190" s="217"/>
      <c r="J190" s="21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273"/>
      <c r="C191" s="273"/>
      <c r="D191" s="273"/>
      <c r="E191" s="1"/>
      <c r="F191" s="1"/>
      <c r="G191" s="1"/>
      <c r="H191" s="217"/>
      <c r="I191" s="217"/>
      <c r="J191" s="21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273"/>
      <c r="C192" s="273"/>
      <c r="D192" s="273"/>
      <c r="E192" s="1"/>
      <c r="F192" s="1"/>
      <c r="G192" s="1"/>
      <c r="H192" s="217"/>
      <c r="I192" s="217"/>
      <c r="J192" s="21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273"/>
      <c r="C193" s="273"/>
      <c r="D193" s="273"/>
      <c r="E193" s="1"/>
      <c r="F193" s="1"/>
      <c r="G193" s="1"/>
      <c r="H193" s="217"/>
      <c r="I193" s="217"/>
      <c r="J193" s="21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273"/>
      <c r="C194" s="273"/>
      <c r="D194" s="273"/>
      <c r="E194" s="1"/>
      <c r="F194" s="1"/>
      <c r="G194" s="1"/>
      <c r="H194" s="217"/>
      <c r="I194" s="217"/>
      <c r="J194" s="21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273"/>
      <c r="C195" s="273"/>
      <c r="D195" s="273"/>
      <c r="E195" s="1"/>
      <c r="F195" s="1"/>
      <c r="G195" s="1"/>
      <c r="H195" s="217"/>
      <c r="I195" s="217"/>
      <c r="J195" s="21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273"/>
      <c r="C196" s="273"/>
      <c r="D196" s="273"/>
      <c r="E196" s="1"/>
      <c r="F196" s="1"/>
      <c r="G196" s="1"/>
      <c r="H196" s="217"/>
      <c r="I196" s="217"/>
      <c r="J196" s="21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273"/>
      <c r="C197" s="273"/>
      <c r="D197" s="273"/>
      <c r="E197" s="1"/>
      <c r="F197" s="1"/>
      <c r="G197" s="1"/>
      <c r="H197" s="217"/>
      <c r="I197" s="217"/>
      <c r="J197" s="21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273"/>
      <c r="C198" s="273"/>
      <c r="D198" s="273"/>
      <c r="E198" s="1"/>
      <c r="F198" s="1"/>
      <c r="G198" s="1"/>
      <c r="H198" s="217"/>
      <c r="I198" s="217"/>
      <c r="J198" s="21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273"/>
      <c r="C199" s="273"/>
      <c r="D199" s="273"/>
      <c r="E199" s="1"/>
      <c r="F199" s="1"/>
      <c r="G199" s="1"/>
      <c r="H199" s="217"/>
      <c r="I199" s="217"/>
      <c r="J199" s="21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273"/>
      <c r="C200" s="273"/>
      <c r="D200" s="273"/>
      <c r="E200" s="1"/>
      <c r="F200" s="1"/>
      <c r="G200" s="1"/>
      <c r="H200" s="217"/>
      <c r="I200" s="217"/>
      <c r="J200" s="21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273"/>
      <c r="C201" s="273"/>
      <c r="D201" s="273"/>
      <c r="E201" s="1"/>
      <c r="F201" s="1"/>
      <c r="G201" s="1"/>
      <c r="H201" s="217"/>
      <c r="I201" s="217"/>
      <c r="J201" s="21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273"/>
      <c r="C202" s="273"/>
      <c r="D202" s="273"/>
      <c r="E202" s="1"/>
      <c r="F202" s="1"/>
      <c r="G202" s="1"/>
      <c r="H202" s="217"/>
      <c r="I202" s="217"/>
      <c r="J202" s="21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273"/>
      <c r="C203" s="273"/>
      <c r="D203" s="273"/>
      <c r="E203" s="1"/>
      <c r="F203" s="1"/>
      <c r="G203" s="1"/>
      <c r="H203" s="217"/>
      <c r="I203" s="217"/>
      <c r="J203" s="21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273"/>
      <c r="C204" s="273"/>
      <c r="D204" s="273"/>
      <c r="E204" s="1"/>
      <c r="F204" s="1"/>
      <c r="G204" s="1"/>
      <c r="H204" s="217"/>
      <c r="I204" s="217"/>
      <c r="J204" s="21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273"/>
      <c r="C205" s="273"/>
      <c r="D205" s="273"/>
      <c r="E205" s="1"/>
      <c r="F205" s="1"/>
      <c r="G205" s="1"/>
      <c r="H205" s="217"/>
      <c r="I205" s="217"/>
      <c r="J205" s="21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273"/>
      <c r="C206" s="273"/>
      <c r="D206" s="273"/>
      <c r="E206" s="1"/>
      <c r="F206" s="1"/>
      <c r="G206" s="1"/>
      <c r="H206" s="217"/>
      <c r="I206" s="217"/>
      <c r="J206" s="21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273"/>
      <c r="C207" s="273"/>
      <c r="D207" s="273"/>
      <c r="E207" s="1"/>
      <c r="F207" s="1"/>
      <c r="G207" s="1"/>
      <c r="H207" s="217"/>
      <c r="I207" s="217"/>
      <c r="J207" s="21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273"/>
      <c r="C208" s="273"/>
      <c r="D208" s="273"/>
      <c r="E208" s="1"/>
      <c r="F208" s="1"/>
      <c r="G208" s="1"/>
      <c r="H208" s="217"/>
      <c r="I208" s="217"/>
      <c r="J208" s="21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273"/>
      <c r="C209" s="273"/>
      <c r="D209" s="273"/>
      <c r="E209" s="1"/>
      <c r="F209" s="1"/>
      <c r="G209" s="1"/>
      <c r="H209" s="217"/>
      <c r="I209" s="217"/>
      <c r="J209" s="21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273"/>
      <c r="C210" s="273"/>
      <c r="D210" s="273"/>
      <c r="E210" s="1"/>
      <c r="F210" s="1"/>
      <c r="G210" s="1"/>
      <c r="H210" s="217"/>
      <c r="I210" s="217"/>
      <c r="J210" s="21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273"/>
      <c r="C211" s="273"/>
      <c r="D211" s="273"/>
      <c r="E211" s="1"/>
      <c r="F211" s="1"/>
      <c r="G211" s="1"/>
      <c r="H211" s="217"/>
      <c r="I211" s="217"/>
      <c r="J211" s="21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273"/>
      <c r="C212" s="273"/>
      <c r="D212" s="273"/>
      <c r="E212" s="1"/>
      <c r="F212" s="1"/>
      <c r="G212" s="1"/>
      <c r="H212" s="217"/>
      <c r="I212" s="217"/>
      <c r="J212" s="21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273"/>
      <c r="C213" s="273"/>
      <c r="D213" s="273"/>
      <c r="E213" s="1"/>
      <c r="F213" s="1"/>
      <c r="G213" s="1"/>
      <c r="H213" s="217"/>
      <c r="I213" s="217"/>
      <c r="J213" s="21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273"/>
      <c r="C214" s="273"/>
      <c r="D214" s="273"/>
      <c r="E214" s="1"/>
      <c r="F214" s="1"/>
      <c r="G214" s="1"/>
      <c r="H214" s="217"/>
      <c r="I214" s="217"/>
      <c r="J214" s="21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273"/>
      <c r="C215" s="273"/>
      <c r="D215" s="273"/>
      <c r="E215" s="1"/>
      <c r="F215" s="1"/>
      <c r="G215" s="1"/>
      <c r="H215" s="217"/>
      <c r="I215" s="217"/>
      <c r="J215" s="21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273"/>
      <c r="C216" s="273"/>
      <c r="D216" s="273"/>
      <c r="E216" s="1"/>
      <c r="F216" s="1"/>
      <c r="G216" s="1"/>
      <c r="H216" s="217"/>
      <c r="I216" s="217"/>
      <c r="J216" s="21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273"/>
      <c r="C217" s="273"/>
      <c r="D217" s="273"/>
      <c r="E217" s="1"/>
      <c r="F217" s="1"/>
      <c r="G217" s="1"/>
      <c r="H217" s="217"/>
      <c r="I217" s="217"/>
      <c r="J217" s="21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273"/>
      <c r="C218" s="273"/>
      <c r="D218" s="273"/>
      <c r="E218" s="1"/>
      <c r="F218" s="1"/>
      <c r="G218" s="1"/>
      <c r="H218" s="217"/>
      <c r="I218" s="217"/>
      <c r="J218" s="21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273"/>
      <c r="C219" s="273"/>
      <c r="D219" s="273"/>
      <c r="E219" s="1"/>
      <c r="F219" s="1"/>
      <c r="G219" s="1"/>
      <c r="H219" s="217"/>
      <c r="I219" s="217"/>
      <c r="J219" s="21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273"/>
      <c r="C220" s="273"/>
      <c r="D220" s="273"/>
      <c r="E220" s="1"/>
      <c r="F220" s="1"/>
      <c r="G220" s="1"/>
      <c r="H220" s="217"/>
      <c r="I220" s="217"/>
      <c r="J220" s="21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273"/>
      <c r="C221" s="273"/>
      <c r="D221" s="273"/>
      <c r="E221" s="1"/>
      <c r="F221" s="1"/>
      <c r="G221" s="1"/>
      <c r="H221" s="217"/>
      <c r="I221" s="217"/>
      <c r="J221" s="21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273"/>
      <c r="C222" s="273"/>
      <c r="D222" s="273"/>
      <c r="E222" s="1"/>
      <c r="F222" s="1"/>
      <c r="G222" s="1"/>
      <c r="H222" s="217"/>
      <c r="I222" s="217"/>
      <c r="J222" s="21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273"/>
      <c r="C223" s="273"/>
      <c r="D223" s="273"/>
      <c r="E223" s="1"/>
      <c r="F223" s="1"/>
      <c r="G223" s="1"/>
      <c r="H223" s="217"/>
      <c r="I223" s="217"/>
      <c r="J223" s="21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273"/>
      <c r="C224" s="273"/>
      <c r="D224" s="273"/>
      <c r="E224" s="1"/>
      <c r="F224" s="1"/>
      <c r="G224" s="1"/>
      <c r="H224" s="217"/>
      <c r="I224" s="217"/>
      <c r="J224" s="21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273"/>
      <c r="C225" s="273"/>
      <c r="D225" s="273"/>
      <c r="E225" s="1"/>
      <c r="F225" s="1"/>
      <c r="G225" s="1"/>
      <c r="H225" s="217"/>
      <c r="I225" s="217"/>
      <c r="J225" s="21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273"/>
      <c r="C226" s="273"/>
      <c r="D226" s="273"/>
      <c r="E226" s="1"/>
      <c r="F226" s="1"/>
      <c r="G226" s="1"/>
      <c r="H226" s="217"/>
      <c r="I226" s="217"/>
      <c r="J226" s="21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273"/>
      <c r="C227" s="273"/>
      <c r="D227" s="273"/>
      <c r="E227" s="1"/>
      <c r="F227" s="1"/>
      <c r="G227" s="1"/>
      <c r="H227" s="217"/>
      <c r="I227" s="217"/>
      <c r="J227" s="21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273"/>
      <c r="C228" s="273"/>
      <c r="D228" s="273"/>
      <c r="E228" s="1"/>
      <c r="F228" s="1"/>
      <c r="G228" s="1"/>
      <c r="H228" s="217"/>
      <c r="I228" s="217"/>
      <c r="J228" s="21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273"/>
      <c r="C229" s="273"/>
      <c r="D229" s="273"/>
      <c r="E229" s="1"/>
      <c r="F229" s="1"/>
      <c r="G229" s="1"/>
      <c r="H229" s="217"/>
      <c r="I229" s="217"/>
      <c r="J229" s="21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273"/>
      <c r="C230" s="273"/>
      <c r="D230" s="273"/>
      <c r="E230" s="1"/>
      <c r="F230" s="1"/>
      <c r="G230" s="1"/>
      <c r="H230" s="217"/>
      <c r="I230" s="217"/>
      <c r="J230" s="21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273"/>
      <c r="C231" s="273"/>
      <c r="D231" s="273"/>
      <c r="E231" s="1"/>
      <c r="F231" s="1"/>
      <c r="G231" s="1"/>
      <c r="H231" s="217"/>
      <c r="I231" s="217"/>
      <c r="J231" s="21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273"/>
      <c r="C232" s="273"/>
      <c r="D232" s="273"/>
      <c r="E232" s="1"/>
      <c r="F232" s="1"/>
      <c r="G232" s="1"/>
      <c r="H232" s="217"/>
      <c r="I232" s="217"/>
      <c r="J232" s="21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273"/>
      <c r="C233" s="273"/>
      <c r="D233" s="273"/>
      <c r="E233" s="1"/>
      <c r="F233" s="1"/>
      <c r="G233" s="1"/>
      <c r="H233" s="217"/>
      <c r="I233" s="217"/>
      <c r="J233" s="21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273"/>
      <c r="C234" s="273"/>
      <c r="D234" s="273"/>
      <c r="E234" s="1"/>
      <c r="F234" s="1"/>
      <c r="G234" s="1"/>
      <c r="H234" s="217"/>
      <c r="I234" s="217"/>
      <c r="J234" s="21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273"/>
      <c r="C235" s="273"/>
      <c r="D235" s="273"/>
      <c r="E235" s="1"/>
      <c r="F235" s="1"/>
      <c r="G235" s="1"/>
      <c r="H235" s="217"/>
      <c r="I235" s="217"/>
      <c r="J235" s="21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273"/>
      <c r="C236" s="273"/>
      <c r="D236" s="273"/>
      <c r="E236" s="1"/>
      <c r="F236" s="1"/>
      <c r="G236" s="1"/>
      <c r="H236" s="217"/>
      <c r="I236" s="217"/>
      <c r="J236" s="21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273"/>
      <c r="C237" s="273"/>
      <c r="D237" s="273"/>
      <c r="E237" s="1"/>
      <c r="F237" s="1"/>
      <c r="G237" s="1"/>
      <c r="H237" s="217"/>
      <c r="I237" s="217"/>
      <c r="J237" s="21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273"/>
      <c r="C238" s="273"/>
      <c r="D238" s="273"/>
      <c r="E238" s="1"/>
      <c r="F238" s="1"/>
      <c r="G238" s="1"/>
      <c r="H238" s="217"/>
      <c r="I238" s="217"/>
      <c r="J238" s="21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273"/>
      <c r="C239" s="273"/>
      <c r="D239" s="273"/>
      <c r="E239" s="1"/>
      <c r="F239" s="1"/>
      <c r="G239" s="1"/>
      <c r="H239" s="217"/>
      <c r="I239" s="217"/>
      <c r="J239" s="21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273"/>
      <c r="C240" s="273"/>
      <c r="D240" s="273"/>
      <c r="E240" s="1"/>
      <c r="F240" s="1"/>
      <c r="G240" s="1"/>
      <c r="H240" s="217"/>
      <c r="I240" s="217"/>
      <c r="J240" s="21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273"/>
      <c r="C241" s="273"/>
      <c r="D241" s="273"/>
      <c r="E241" s="1"/>
      <c r="F241" s="1"/>
      <c r="G241" s="1"/>
      <c r="H241" s="217"/>
      <c r="I241" s="217"/>
      <c r="J241" s="21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273"/>
      <c r="C242" s="273"/>
      <c r="D242" s="273"/>
      <c r="E242" s="1"/>
      <c r="F242" s="1"/>
      <c r="G242" s="1"/>
      <c r="H242" s="217"/>
      <c r="I242" s="217"/>
      <c r="J242" s="21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273"/>
      <c r="C243" s="273"/>
      <c r="D243" s="273"/>
      <c r="E243" s="1"/>
      <c r="F243" s="1"/>
      <c r="G243" s="1"/>
      <c r="H243" s="217"/>
      <c r="I243" s="217"/>
      <c r="J243" s="21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273"/>
      <c r="C244" s="273"/>
      <c r="D244" s="273"/>
      <c r="E244" s="1"/>
      <c r="F244" s="1"/>
      <c r="G244" s="1"/>
      <c r="H244" s="217"/>
      <c r="I244" s="217"/>
      <c r="J244" s="21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273"/>
      <c r="C245" s="273"/>
      <c r="D245" s="273"/>
      <c r="E245" s="1"/>
      <c r="F245" s="1"/>
      <c r="G245" s="1"/>
      <c r="H245" s="217"/>
      <c r="I245" s="217"/>
      <c r="J245" s="21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273"/>
      <c r="C246" s="273"/>
      <c r="D246" s="273"/>
      <c r="E246" s="1"/>
      <c r="F246" s="1"/>
      <c r="G246" s="1"/>
      <c r="H246" s="217"/>
      <c r="I246" s="217"/>
      <c r="J246" s="21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273"/>
      <c r="C247" s="273"/>
      <c r="D247" s="273"/>
      <c r="E247" s="1"/>
      <c r="F247" s="1"/>
      <c r="G247" s="1"/>
      <c r="H247" s="217"/>
      <c r="I247" s="217"/>
      <c r="J247" s="21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273"/>
      <c r="C248" s="273"/>
      <c r="D248" s="273"/>
      <c r="E248" s="1"/>
      <c r="F248" s="1"/>
      <c r="G248" s="1"/>
      <c r="H248" s="217"/>
      <c r="I248" s="217"/>
      <c r="J248" s="21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273"/>
      <c r="C249" s="273"/>
      <c r="D249" s="273"/>
      <c r="E249" s="1"/>
      <c r="F249" s="1"/>
      <c r="G249" s="1"/>
      <c r="H249" s="217"/>
      <c r="I249" s="217"/>
      <c r="J249" s="21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273"/>
      <c r="C250" s="273"/>
      <c r="D250" s="273"/>
      <c r="E250" s="1"/>
      <c r="F250" s="1"/>
      <c r="G250" s="1"/>
      <c r="H250" s="217"/>
      <c r="I250" s="217"/>
      <c r="J250" s="21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273"/>
      <c r="C251" s="273"/>
      <c r="D251" s="273"/>
      <c r="E251" s="1"/>
      <c r="F251" s="1"/>
      <c r="G251" s="1"/>
      <c r="H251" s="217"/>
      <c r="I251" s="217"/>
      <c r="J251" s="21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273"/>
      <c r="C252" s="273"/>
      <c r="D252" s="273"/>
      <c r="E252" s="1"/>
      <c r="F252" s="1"/>
      <c r="G252" s="1"/>
      <c r="H252" s="217"/>
      <c r="I252" s="217"/>
      <c r="J252" s="21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273"/>
      <c r="C253" s="273"/>
      <c r="D253" s="273"/>
      <c r="E253" s="1"/>
      <c r="F253" s="1"/>
      <c r="G253" s="1"/>
      <c r="H253" s="217"/>
      <c r="I253" s="217"/>
      <c r="J253" s="21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273"/>
      <c r="C254" s="273"/>
      <c r="D254" s="273"/>
      <c r="E254" s="1"/>
      <c r="F254" s="1"/>
      <c r="G254" s="1"/>
      <c r="H254" s="217"/>
      <c r="I254" s="217"/>
      <c r="J254" s="21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273"/>
      <c r="C255" s="273"/>
      <c r="D255" s="273"/>
      <c r="E255" s="1"/>
      <c r="F255" s="1"/>
      <c r="G255" s="1"/>
      <c r="H255" s="217"/>
      <c r="I255" s="217"/>
      <c r="J255" s="21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273"/>
      <c r="C256" s="273"/>
      <c r="D256" s="273"/>
      <c r="E256" s="1"/>
      <c r="F256" s="1"/>
      <c r="G256" s="1"/>
      <c r="H256" s="217"/>
      <c r="I256" s="217"/>
      <c r="J256" s="21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273"/>
      <c r="C257" s="273"/>
      <c r="D257" s="273"/>
      <c r="E257" s="1"/>
      <c r="F257" s="1"/>
      <c r="G257" s="1"/>
      <c r="H257" s="217"/>
      <c r="I257" s="217"/>
      <c r="J257" s="21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273"/>
      <c r="C258" s="273"/>
      <c r="D258" s="273"/>
      <c r="E258" s="1"/>
      <c r="F258" s="1"/>
      <c r="G258" s="1"/>
      <c r="H258" s="217"/>
      <c r="I258" s="217"/>
      <c r="J258" s="21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273"/>
      <c r="C259" s="273"/>
      <c r="D259" s="273"/>
      <c r="E259" s="1"/>
      <c r="F259" s="1"/>
      <c r="G259" s="1"/>
      <c r="H259" s="217"/>
      <c r="I259" s="217"/>
      <c r="J259" s="21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273"/>
      <c r="C260" s="273"/>
      <c r="D260" s="273"/>
      <c r="E260" s="1"/>
      <c r="F260" s="1"/>
      <c r="G260" s="1"/>
      <c r="H260" s="217"/>
      <c r="I260" s="217"/>
      <c r="J260" s="21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273"/>
      <c r="C261" s="273"/>
      <c r="D261" s="273"/>
      <c r="E261" s="1"/>
      <c r="F261" s="1"/>
      <c r="G261" s="1"/>
      <c r="H261" s="217"/>
      <c r="I261" s="217"/>
      <c r="J261" s="21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273"/>
      <c r="C262" s="273"/>
      <c r="D262" s="273"/>
      <c r="E262" s="1"/>
      <c r="F262" s="1"/>
      <c r="G262" s="1"/>
      <c r="H262" s="217"/>
      <c r="I262" s="217"/>
      <c r="J262" s="21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273"/>
      <c r="C263" s="273"/>
      <c r="D263" s="273"/>
      <c r="E263" s="1"/>
      <c r="F263" s="1"/>
      <c r="G263" s="1"/>
      <c r="H263" s="217"/>
      <c r="I263" s="217"/>
      <c r="J263" s="21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273"/>
      <c r="C264" s="273"/>
      <c r="D264" s="273"/>
      <c r="E264" s="1"/>
      <c r="F264" s="1"/>
      <c r="G264" s="1"/>
      <c r="H264" s="217"/>
      <c r="I264" s="217"/>
      <c r="J264" s="21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273"/>
      <c r="C265" s="273"/>
      <c r="D265" s="273"/>
      <c r="E265" s="1"/>
      <c r="F265" s="1"/>
      <c r="G265" s="1"/>
      <c r="H265" s="217"/>
      <c r="I265" s="217"/>
      <c r="J265" s="21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273"/>
      <c r="C266" s="273"/>
      <c r="D266" s="273"/>
      <c r="E266" s="1"/>
      <c r="F266" s="1"/>
      <c r="G266" s="1"/>
      <c r="H266" s="217"/>
      <c r="I266" s="217"/>
      <c r="J266" s="21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273"/>
      <c r="C267" s="273"/>
      <c r="D267" s="273"/>
      <c r="E267" s="1"/>
      <c r="F267" s="1"/>
      <c r="G267" s="1"/>
      <c r="H267" s="217"/>
      <c r="I267" s="217"/>
      <c r="J267" s="21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273"/>
      <c r="C268" s="273"/>
      <c r="D268" s="273"/>
      <c r="E268" s="1"/>
      <c r="F268" s="1"/>
      <c r="G268" s="1"/>
      <c r="H268" s="217"/>
      <c r="I268" s="217"/>
      <c r="J268" s="21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273"/>
      <c r="C269" s="273"/>
      <c r="D269" s="273"/>
      <c r="E269" s="1"/>
      <c r="F269" s="1"/>
      <c r="G269" s="1"/>
      <c r="H269" s="217"/>
      <c r="I269" s="217"/>
      <c r="J269" s="21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273"/>
      <c r="C270" s="273"/>
      <c r="D270" s="273"/>
      <c r="E270" s="1"/>
      <c r="F270" s="1"/>
      <c r="G270" s="1"/>
      <c r="H270" s="217"/>
      <c r="I270" s="217"/>
      <c r="J270" s="21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273"/>
      <c r="C271" s="273"/>
      <c r="D271" s="273"/>
      <c r="E271" s="1"/>
      <c r="F271" s="1"/>
      <c r="G271" s="1"/>
      <c r="H271" s="217"/>
      <c r="I271" s="217"/>
      <c r="J271" s="21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273"/>
      <c r="C272" s="273"/>
      <c r="D272" s="273"/>
      <c r="E272" s="1"/>
      <c r="F272" s="1"/>
      <c r="G272" s="1"/>
      <c r="H272" s="217"/>
      <c r="I272" s="217"/>
      <c r="J272" s="21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273"/>
      <c r="C273" s="273"/>
      <c r="D273" s="273"/>
      <c r="E273" s="1"/>
      <c r="F273" s="1"/>
      <c r="G273" s="1"/>
      <c r="H273" s="217"/>
      <c r="I273" s="217"/>
      <c r="J273" s="21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273"/>
      <c r="C274" s="273"/>
      <c r="D274" s="273"/>
      <c r="E274" s="1"/>
      <c r="F274" s="1"/>
      <c r="G274" s="1"/>
      <c r="H274" s="217"/>
      <c r="I274" s="217"/>
      <c r="J274" s="21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273"/>
      <c r="C275" s="273"/>
      <c r="D275" s="273"/>
      <c r="E275" s="1"/>
      <c r="F275" s="1"/>
      <c r="G275" s="1"/>
      <c r="H275" s="217"/>
      <c r="I275" s="217"/>
      <c r="J275" s="21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273"/>
      <c r="C276" s="273"/>
      <c r="D276" s="273"/>
      <c r="E276" s="1"/>
      <c r="F276" s="1"/>
      <c r="G276" s="1"/>
      <c r="H276" s="217"/>
      <c r="I276" s="217"/>
      <c r="J276" s="21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273"/>
      <c r="C277" s="273"/>
      <c r="D277" s="273"/>
      <c r="E277" s="1"/>
      <c r="F277" s="1"/>
      <c r="G277" s="1"/>
      <c r="H277" s="217"/>
      <c r="I277" s="217"/>
      <c r="J277" s="21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273"/>
      <c r="C278" s="273"/>
      <c r="D278" s="273"/>
      <c r="E278" s="1"/>
      <c r="F278" s="1"/>
      <c r="G278" s="1"/>
      <c r="H278" s="217"/>
      <c r="I278" s="217"/>
      <c r="J278" s="21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273"/>
      <c r="C279" s="273"/>
      <c r="D279" s="273"/>
      <c r="E279" s="1"/>
      <c r="F279" s="1"/>
      <c r="G279" s="1"/>
      <c r="H279" s="217"/>
      <c r="I279" s="217"/>
      <c r="J279" s="21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273"/>
      <c r="C280" s="273"/>
      <c r="D280" s="273"/>
      <c r="E280" s="1"/>
      <c r="F280" s="1"/>
      <c r="G280" s="1"/>
      <c r="H280" s="217"/>
      <c r="I280" s="217"/>
      <c r="J280" s="21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273"/>
      <c r="C281" s="273"/>
      <c r="D281" s="273"/>
      <c r="E281" s="1"/>
      <c r="F281" s="1"/>
      <c r="G281" s="1"/>
      <c r="H281" s="217"/>
      <c r="I281" s="217"/>
      <c r="J281" s="21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273"/>
      <c r="C282" s="273"/>
      <c r="D282" s="273"/>
      <c r="E282" s="1"/>
      <c r="F282" s="1"/>
      <c r="G282" s="1"/>
      <c r="H282" s="217"/>
      <c r="I282" s="217"/>
      <c r="J282" s="21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273"/>
      <c r="C283" s="273"/>
      <c r="D283" s="273"/>
      <c r="E283" s="1"/>
      <c r="F283" s="1"/>
      <c r="G283" s="1"/>
      <c r="H283" s="217"/>
      <c r="I283" s="217"/>
      <c r="J283" s="21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273"/>
      <c r="C284" s="273"/>
      <c r="D284" s="273"/>
      <c r="E284" s="1"/>
      <c r="F284" s="1"/>
      <c r="G284" s="1"/>
      <c r="H284" s="217"/>
      <c r="I284" s="217"/>
      <c r="J284" s="21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273"/>
      <c r="C285" s="273"/>
      <c r="D285" s="273"/>
      <c r="E285" s="1"/>
      <c r="F285" s="1"/>
      <c r="G285" s="1"/>
      <c r="H285" s="217"/>
      <c r="I285" s="217"/>
      <c r="J285" s="21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273"/>
      <c r="C286" s="273"/>
      <c r="D286" s="273"/>
      <c r="E286" s="1"/>
      <c r="F286" s="1"/>
      <c r="G286" s="1"/>
      <c r="H286" s="217"/>
      <c r="I286" s="217"/>
      <c r="J286" s="21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273"/>
      <c r="C287" s="273"/>
      <c r="D287" s="273"/>
      <c r="E287" s="1"/>
      <c r="F287" s="1"/>
      <c r="G287" s="1"/>
      <c r="H287" s="217"/>
      <c r="I287" s="217"/>
      <c r="J287" s="21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273"/>
      <c r="C288" s="273"/>
      <c r="D288" s="273"/>
      <c r="E288" s="1"/>
      <c r="F288" s="1"/>
      <c r="G288" s="1"/>
      <c r="H288" s="217"/>
      <c r="I288" s="217"/>
      <c r="J288" s="21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273"/>
      <c r="C289" s="273"/>
      <c r="D289" s="273"/>
      <c r="E289" s="1"/>
      <c r="F289" s="1"/>
      <c r="G289" s="1"/>
      <c r="H289" s="217"/>
      <c r="I289" s="217"/>
      <c r="J289" s="21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273"/>
      <c r="C290" s="273"/>
      <c r="D290" s="273"/>
      <c r="E290" s="1"/>
      <c r="F290" s="1"/>
      <c r="G290" s="1"/>
      <c r="H290" s="217"/>
      <c r="I290" s="217"/>
      <c r="J290" s="21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273"/>
      <c r="C291" s="273"/>
      <c r="D291" s="273"/>
      <c r="E291" s="1"/>
      <c r="F291" s="1"/>
      <c r="G291" s="1"/>
      <c r="H291" s="217"/>
      <c r="I291" s="217"/>
      <c r="J291" s="21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273"/>
      <c r="C292" s="273"/>
      <c r="D292" s="273"/>
      <c r="E292" s="1"/>
      <c r="F292" s="1"/>
      <c r="G292" s="1"/>
      <c r="H292" s="217"/>
      <c r="I292" s="217"/>
      <c r="J292" s="21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273"/>
      <c r="C293" s="273"/>
      <c r="D293" s="273"/>
      <c r="E293" s="1"/>
      <c r="F293" s="1"/>
      <c r="G293" s="1"/>
      <c r="H293" s="217"/>
      <c r="I293" s="217"/>
      <c r="J293" s="21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273"/>
      <c r="C294" s="273"/>
      <c r="D294" s="273"/>
      <c r="E294" s="1"/>
      <c r="F294" s="1"/>
      <c r="G294" s="1"/>
      <c r="H294" s="217"/>
      <c r="I294" s="217"/>
      <c r="J294" s="21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273"/>
      <c r="C295" s="273"/>
      <c r="D295" s="273"/>
      <c r="E295" s="1"/>
      <c r="F295" s="1"/>
      <c r="G295" s="1"/>
      <c r="H295" s="217"/>
      <c r="I295" s="217"/>
      <c r="J295" s="21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273"/>
      <c r="C296" s="273"/>
      <c r="D296" s="273"/>
      <c r="E296" s="1"/>
      <c r="F296" s="1"/>
      <c r="G296" s="1"/>
      <c r="H296" s="217"/>
      <c r="I296" s="217"/>
      <c r="J296" s="21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273"/>
      <c r="C297" s="273"/>
      <c r="D297" s="273"/>
      <c r="E297" s="1"/>
      <c r="F297" s="1"/>
      <c r="G297" s="1"/>
      <c r="H297" s="217"/>
      <c r="I297" s="217"/>
      <c r="J297" s="21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273"/>
      <c r="C298" s="273"/>
      <c r="D298" s="273"/>
      <c r="E298" s="1"/>
      <c r="F298" s="1"/>
      <c r="G298" s="1"/>
      <c r="H298" s="217"/>
      <c r="I298" s="217"/>
      <c r="J298" s="21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273"/>
      <c r="C299" s="273"/>
      <c r="D299" s="273"/>
      <c r="E299" s="1"/>
      <c r="F299" s="1"/>
      <c r="G299" s="1"/>
      <c r="H299" s="217"/>
      <c r="I299" s="217"/>
      <c r="J299" s="21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273"/>
      <c r="C300" s="273"/>
      <c r="D300" s="273"/>
      <c r="E300" s="1"/>
      <c r="F300" s="1"/>
      <c r="G300" s="1"/>
      <c r="H300" s="217"/>
      <c r="I300" s="217"/>
      <c r="J300" s="21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273"/>
      <c r="C301" s="273"/>
      <c r="D301" s="273"/>
      <c r="E301" s="1"/>
      <c r="F301" s="1"/>
      <c r="G301" s="1"/>
      <c r="H301" s="217"/>
      <c r="I301" s="217"/>
      <c r="J301" s="21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273"/>
      <c r="C302" s="273"/>
      <c r="D302" s="273"/>
      <c r="E302" s="1"/>
      <c r="F302" s="1"/>
      <c r="G302" s="1"/>
      <c r="H302" s="217"/>
      <c r="I302" s="217"/>
      <c r="J302" s="21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273"/>
      <c r="C303" s="273"/>
      <c r="D303" s="273"/>
      <c r="E303" s="1"/>
      <c r="F303" s="1"/>
      <c r="G303" s="1"/>
      <c r="H303" s="217"/>
      <c r="I303" s="217"/>
      <c r="J303" s="21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273"/>
      <c r="C304" s="273"/>
      <c r="D304" s="273"/>
      <c r="E304" s="1"/>
      <c r="F304" s="1"/>
      <c r="G304" s="1"/>
      <c r="H304" s="217"/>
      <c r="I304" s="217"/>
      <c r="J304" s="21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273"/>
      <c r="C305" s="273"/>
      <c r="D305" s="273"/>
      <c r="E305" s="1"/>
      <c r="F305" s="1"/>
      <c r="G305" s="1"/>
      <c r="H305" s="217"/>
      <c r="I305" s="217"/>
      <c r="J305" s="21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273"/>
      <c r="C306" s="273"/>
      <c r="D306" s="273"/>
      <c r="E306" s="1"/>
      <c r="F306" s="1"/>
      <c r="G306" s="1"/>
      <c r="H306" s="217"/>
      <c r="I306" s="217"/>
      <c r="J306" s="21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273"/>
      <c r="C307" s="273"/>
      <c r="D307" s="273"/>
      <c r="E307" s="1"/>
      <c r="F307" s="1"/>
      <c r="G307" s="1"/>
      <c r="H307" s="217"/>
      <c r="I307" s="217"/>
      <c r="J307" s="21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273"/>
      <c r="C308" s="273"/>
      <c r="D308" s="273"/>
      <c r="E308" s="1"/>
      <c r="F308" s="1"/>
      <c r="G308" s="1"/>
      <c r="H308" s="217"/>
      <c r="I308" s="217"/>
      <c r="J308" s="21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273"/>
      <c r="C309" s="273"/>
      <c r="D309" s="273"/>
      <c r="E309" s="1"/>
      <c r="F309" s="1"/>
      <c r="G309" s="1"/>
      <c r="H309" s="217"/>
      <c r="I309" s="217"/>
      <c r="J309" s="21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273"/>
      <c r="C310" s="273"/>
      <c r="D310" s="273"/>
      <c r="E310" s="1"/>
      <c r="F310" s="1"/>
      <c r="G310" s="1"/>
      <c r="H310" s="217"/>
      <c r="I310" s="217"/>
      <c r="J310" s="21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273"/>
      <c r="C311" s="273"/>
      <c r="D311" s="273"/>
      <c r="E311" s="1"/>
      <c r="F311" s="1"/>
      <c r="G311" s="1"/>
      <c r="H311" s="217"/>
      <c r="I311" s="217"/>
      <c r="J311" s="21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273"/>
      <c r="C312" s="273"/>
      <c r="D312" s="273"/>
      <c r="E312" s="1"/>
      <c r="F312" s="1"/>
      <c r="G312" s="1"/>
      <c r="H312" s="217"/>
      <c r="I312" s="217"/>
      <c r="J312" s="21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273"/>
      <c r="C313" s="273"/>
      <c r="D313" s="273"/>
      <c r="E313" s="1"/>
      <c r="F313" s="1"/>
      <c r="G313" s="1"/>
      <c r="H313" s="217"/>
      <c r="I313" s="217"/>
      <c r="J313" s="21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273"/>
      <c r="C314" s="273"/>
      <c r="D314" s="273"/>
      <c r="E314" s="1"/>
      <c r="F314" s="1"/>
      <c r="G314" s="1"/>
      <c r="H314" s="217"/>
      <c r="I314" s="217"/>
      <c r="J314" s="21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273"/>
      <c r="C315" s="273"/>
      <c r="D315" s="273"/>
      <c r="E315" s="1"/>
      <c r="F315" s="1"/>
      <c r="G315" s="1"/>
      <c r="H315" s="217"/>
      <c r="I315" s="217"/>
      <c r="J315" s="21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273"/>
      <c r="C316" s="273"/>
      <c r="D316" s="273"/>
      <c r="E316" s="1"/>
      <c r="F316" s="1"/>
      <c r="G316" s="1"/>
      <c r="H316" s="217"/>
      <c r="I316" s="217"/>
      <c r="J316" s="21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273"/>
      <c r="C317" s="273"/>
      <c r="D317" s="273"/>
      <c r="E317" s="1"/>
      <c r="F317" s="1"/>
      <c r="G317" s="1"/>
      <c r="H317" s="217"/>
      <c r="I317" s="217"/>
      <c r="J317" s="21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273"/>
      <c r="C318" s="273"/>
      <c r="D318" s="273"/>
      <c r="E318" s="1"/>
      <c r="F318" s="1"/>
      <c r="G318" s="1"/>
      <c r="H318" s="217"/>
      <c r="I318" s="217"/>
      <c r="J318" s="21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273"/>
      <c r="C319" s="273"/>
      <c r="D319" s="273"/>
      <c r="E319" s="1"/>
      <c r="F319" s="1"/>
      <c r="G319" s="1"/>
      <c r="H319" s="217"/>
      <c r="I319" s="217"/>
      <c r="J319" s="21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273"/>
      <c r="C320" s="273"/>
      <c r="D320" s="273"/>
      <c r="E320" s="1"/>
      <c r="F320" s="1"/>
      <c r="G320" s="1"/>
      <c r="H320" s="217"/>
      <c r="I320" s="217"/>
      <c r="J320" s="21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273"/>
      <c r="C321" s="273"/>
      <c r="D321" s="273"/>
      <c r="E321" s="1"/>
      <c r="F321" s="1"/>
      <c r="G321" s="1"/>
      <c r="H321" s="217"/>
      <c r="I321" s="217"/>
      <c r="J321" s="21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273"/>
      <c r="C322" s="273"/>
      <c r="D322" s="273"/>
      <c r="E322" s="1"/>
      <c r="F322" s="1"/>
      <c r="G322" s="1"/>
      <c r="H322" s="217"/>
      <c r="I322" s="217"/>
      <c r="J322" s="21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273"/>
      <c r="C323" s="273"/>
      <c r="D323" s="273"/>
      <c r="E323" s="1"/>
      <c r="F323" s="1"/>
      <c r="G323" s="1"/>
      <c r="H323" s="217"/>
      <c r="I323" s="217"/>
      <c r="J323" s="21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273"/>
      <c r="C324" s="273"/>
      <c r="D324" s="273"/>
      <c r="E324" s="1"/>
      <c r="F324" s="1"/>
      <c r="G324" s="1"/>
      <c r="H324" s="217"/>
      <c r="I324" s="217"/>
      <c r="J324" s="21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273"/>
      <c r="C325" s="273"/>
      <c r="D325" s="273"/>
      <c r="E325" s="1"/>
      <c r="F325" s="1"/>
      <c r="G325" s="1"/>
      <c r="H325" s="217"/>
      <c r="I325" s="217"/>
      <c r="J325" s="21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273"/>
      <c r="C326" s="273"/>
      <c r="D326" s="273"/>
      <c r="E326" s="1"/>
      <c r="F326" s="1"/>
      <c r="G326" s="1"/>
      <c r="H326" s="217"/>
      <c r="I326" s="217"/>
      <c r="J326" s="21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273"/>
      <c r="C327" s="273"/>
      <c r="D327" s="273"/>
      <c r="E327" s="1"/>
      <c r="F327" s="1"/>
      <c r="G327" s="1"/>
      <c r="H327" s="217"/>
      <c r="I327" s="217"/>
      <c r="J327" s="21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273"/>
      <c r="C328" s="273"/>
      <c r="D328" s="273"/>
      <c r="E328" s="1"/>
      <c r="F328" s="1"/>
      <c r="G328" s="1"/>
      <c r="H328" s="217"/>
      <c r="I328" s="217"/>
      <c r="J328" s="21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273"/>
      <c r="C329" s="273"/>
      <c r="D329" s="273"/>
      <c r="E329" s="1"/>
      <c r="F329" s="1"/>
      <c r="G329" s="1"/>
      <c r="H329" s="217"/>
      <c r="I329" s="217"/>
      <c r="J329" s="21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273"/>
      <c r="C330" s="273"/>
      <c r="D330" s="273"/>
      <c r="E330" s="1"/>
      <c r="F330" s="1"/>
      <c r="G330" s="1"/>
      <c r="H330" s="217"/>
      <c r="I330" s="217"/>
      <c r="J330" s="21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273"/>
      <c r="C331" s="273"/>
      <c r="D331" s="273"/>
      <c r="E331" s="1"/>
      <c r="F331" s="1"/>
      <c r="G331" s="1"/>
      <c r="H331" s="217"/>
      <c r="I331" s="217"/>
      <c r="J331" s="21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273"/>
      <c r="C332" s="273"/>
      <c r="D332" s="273"/>
      <c r="E332" s="1"/>
      <c r="F332" s="1"/>
      <c r="G332" s="1"/>
      <c r="H332" s="217"/>
      <c r="I332" s="217"/>
      <c r="J332" s="21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273"/>
      <c r="C333" s="273"/>
      <c r="D333" s="273"/>
      <c r="E333" s="1"/>
      <c r="F333" s="1"/>
      <c r="G333" s="1"/>
      <c r="H333" s="217"/>
      <c r="I333" s="217"/>
      <c r="J333" s="21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273"/>
      <c r="C334" s="273"/>
      <c r="D334" s="273"/>
      <c r="E334" s="1"/>
      <c r="F334" s="1"/>
      <c r="G334" s="1"/>
      <c r="H334" s="217"/>
      <c r="I334" s="217"/>
      <c r="J334" s="21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273"/>
      <c r="C335" s="273"/>
      <c r="D335" s="273"/>
      <c r="E335" s="1"/>
      <c r="F335" s="1"/>
      <c r="G335" s="1"/>
      <c r="H335" s="217"/>
      <c r="I335" s="217"/>
      <c r="J335" s="21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273"/>
      <c r="C336" s="273"/>
      <c r="D336" s="273"/>
      <c r="E336" s="1"/>
      <c r="F336" s="1"/>
      <c r="G336" s="1"/>
      <c r="H336" s="217"/>
      <c r="I336" s="217"/>
      <c r="J336" s="21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273"/>
      <c r="C337" s="273"/>
      <c r="D337" s="273"/>
      <c r="E337" s="1"/>
      <c r="F337" s="1"/>
      <c r="G337" s="1"/>
      <c r="H337" s="217"/>
      <c r="I337" s="217"/>
      <c r="J337" s="21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273"/>
      <c r="C338" s="273"/>
      <c r="D338" s="273"/>
      <c r="E338" s="1"/>
      <c r="F338" s="1"/>
      <c r="G338" s="1"/>
      <c r="H338" s="217"/>
      <c r="I338" s="217"/>
      <c r="J338" s="21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273"/>
      <c r="C339" s="273"/>
      <c r="D339" s="273"/>
      <c r="E339" s="1"/>
      <c r="F339" s="1"/>
      <c r="G339" s="1"/>
      <c r="H339" s="217"/>
      <c r="I339" s="217"/>
      <c r="J339" s="21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273"/>
      <c r="C340" s="273"/>
      <c r="D340" s="273"/>
      <c r="E340" s="1"/>
      <c r="F340" s="1"/>
      <c r="G340" s="1"/>
      <c r="H340" s="217"/>
      <c r="I340" s="217"/>
      <c r="J340" s="21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273"/>
      <c r="C341" s="273"/>
      <c r="D341" s="273"/>
      <c r="E341" s="1"/>
      <c r="F341" s="1"/>
      <c r="G341" s="1"/>
      <c r="H341" s="217"/>
      <c r="I341" s="217"/>
      <c r="J341" s="21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273"/>
      <c r="C342" s="273"/>
      <c r="D342" s="273"/>
      <c r="E342" s="1"/>
      <c r="F342" s="1"/>
      <c r="G342" s="1"/>
      <c r="H342" s="217"/>
      <c r="I342" s="217"/>
      <c r="J342" s="21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273"/>
      <c r="C343" s="273"/>
      <c r="D343" s="273"/>
      <c r="E343" s="1"/>
      <c r="F343" s="1"/>
      <c r="G343" s="1"/>
      <c r="H343" s="217"/>
      <c r="I343" s="217"/>
      <c r="J343" s="21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273"/>
      <c r="C344" s="273"/>
      <c r="D344" s="273"/>
      <c r="E344" s="1"/>
      <c r="F344" s="1"/>
      <c r="G344" s="1"/>
      <c r="H344" s="217"/>
      <c r="I344" s="217"/>
      <c r="J344" s="21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273"/>
      <c r="C345" s="273"/>
      <c r="D345" s="273"/>
      <c r="E345" s="1"/>
      <c r="F345" s="1"/>
      <c r="G345" s="1"/>
      <c r="H345" s="217"/>
      <c r="I345" s="217"/>
      <c r="J345" s="21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273"/>
      <c r="C346" s="273"/>
      <c r="D346" s="273"/>
      <c r="E346" s="1"/>
      <c r="F346" s="1"/>
      <c r="G346" s="1"/>
      <c r="H346" s="217"/>
      <c r="I346" s="217"/>
      <c r="J346" s="21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273"/>
      <c r="C347" s="273"/>
      <c r="D347" s="273"/>
      <c r="E347" s="1"/>
      <c r="F347" s="1"/>
      <c r="G347" s="1"/>
      <c r="H347" s="217"/>
      <c r="I347" s="217"/>
      <c r="J347" s="21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273"/>
      <c r="C348" s="273"/>
      <c r="D348" s="273"/>
      <c r="E348" s="1"/>
      <c r="F348" s="1"/>
      <c r="G348" s="1"/>
      <c r="H348" s="217"/>
      <c r="I348" s="217"/>
      <c r="J348" s="21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273"/>
      <c r="C349" s="273"/>
      <c r="D349" s="273"/>
      <c r="E349" s="1"/>
      <c r="F349" s="1"/>
      <c r="G349" s="1"/>
      <c r="H349" s="217"/>
      <c r="I349" s="217"/>
      <c r="J349" s="21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273"/>
      <c r="C350" s="273"/>
      <c r="D350" s="273"/>
      <c r="E350" s="1"/>
      <c r="F350" s="1"/>
      <c r="G350" s="1"/>
      <c r="H350" s="217"/>
      <c r="I350" s="217"/>
      <c r="J350" s="21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273"/>
      <c r="C351" s="273"/>
      <c r="D351" s="273"/>
      <c r="E351" s="1"/>
      <c r="F351" s="1"/>
      <c r="G351" s="1"/>
      <c r="H351" s="217"/>
      <c r="I351" s="217"/>
      <c r="J351" s="21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273"/>
      <c r="C352" s="273"/>
      <c r="D352" s="273"/>
      <c r="E352" s="1"/>
      <c r="F352" s="1"/>
      <c r="G352" s="1"/>
      <c r="H352" s="217"/>
      <c r="I352" s="217"/>
      <c r="J352" s="21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273"/>
      <c r="C353" s="273"/>
      <c r="D353" s="273"/>
      <c r="E353" s="1"/>
      <c r="F353" s="1"/>
      <c r="G353" s="1"/>
      <c r="H353" s="217"/>
      <c r="I353" s="217"/>
      <c r="J353" s="21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273"/>
      <c r="C354" s="273"/>
      <c r="D354" s="273"/>
      <c r="E354" s="1"/>
      <c r="F354" s="1"/>
      <c r="G354" s="1"/>
      <c r="H354" s="217"/>
      <c r="I354" s="217"/>
      <c r="J354" s="21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273"/>
      <c r="C355" s="273"/>
      <c r="D355" s="273"/>
      <c r="E355" s="1"/>
      <c r="F355" s="1"/>
      <c r="G355" s="1"/>
      <c r="H355" s="217"/>
      <c r="I355" s="217"/>
      <c r="J355" s="21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273"/>
      <c r="C356" s="273"/>
      <c r="D356" s="273"/>
      <c r="E356" s="1"/>
      <c r="F356" s="1"/>
      <c r="G356" s="1"/>
      <c r="H356" s="217"/>
      <c r="I356" s="217"/>
      <c r="J356" s="21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273"/>
      <c r="C357" s="273"/>
      <c r="D357" s="273"/>
      <c r="E357" s="1"/>
      <c r="F357" s="1"/>
      <c r="G357" s="1"/>
      <c r="H357" s="217"/>
      <c r="I357" s="217"/>
      <c r="J357" s="21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273"/>
      <c r="C358" s="273"/>
      <c r="D358" s="273"/>
      <c r="E358" s="1"/>
      <c r="F358" s="1"/>
      <c r="G358" s="1"/>
      <c r="H358" s="217"/>
      <c r="I358" s="217"/>
      <c r="J358" s="21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273"/>
      <c r="C359" s="273"/>
      <c r="D359" s="273"/>
      <c r="E359" s="1"/>
      <c r="F359" s="1"/>
      <c r="G359" s="1"/>
      <c r="H359" s="217"/>
      <c r="I359" s="217"/>
      <c r="J359" s="21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273"/>
      <c r="C360" s="273"/>
      <c r="D360" s="273"/>
      <c r="E360" s="1"/>
      <c r="F360" s="1"/>
      <c r="G360" s="1"/>
      <c r="H360" s="217"/>
      <c r="I360" s="217"/>
      <c r="J360" s="21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273"/>
      <c r="C361" s="273"/>
      <c r="D361" s="273"/>
      <c r="E361" s="1"/>
      <c r="F361" s="1"/>
      <c r="G361" s="1"/>
      <c r="H361" s="217"/>
      <c r="I361" s="217"/>
      <c r="J361" s="21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273"/>
      <c r="C362" s="273"/>
      <c r="D362" s="273"/>
      <c r="E362" s="1"/>
      <c r="F362" s="1"/>
      <c r="G362" s="1"/>
      <c r="H362" s="217"/>
      <c r="I362" s="217"/>
      <c r="J362" s="21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273"/>
      <c r="C363" s="273"/>
      <c r="D363" s="273"/>
      <c r="E363" s="1"/>
      <c r="F363" s="1"/>
      <c r="G363" s="1"/>
      <c r="H363" s="217"/>
      <c r="I363" s="217"/>
      <c r="J363" s="21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273"/>
      <c r="C364" s="273"/>
      <c r="D364" s="273"/>
      <c r="E364" s="1"/>
      <c r="F364" s="1"/>
      <c r="G364" s="1"/>
      <c r="H364" s="217"/>
      <c r="I364" s="217"/>
      <c r="J364" s="21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273"/>
      <c r="C365" s="273"/>
      <c r="D365" s="273"/>
      <c r="E365" s="1"/>
      <c r="F365" s="1"/>
      <c r="G365" s="1"/>
      <c r="H365" s="217"/>
      <c r="I365" s="217"/>
      <c r="J365" s="21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273"/>
      <c r="C366" s="273"/>
      <c r="D366" s="273"/>
      <c r="E366" s="1"/>
      <c r="F366" s="1"/>
      <c r="G366" s="1"/>
      <c r="H366" s="217"/>
      <c r="I366" s="217"/>
      <c r="J366" s="21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273"/>
      <c r="C367" s="273"/>
      <c r="D367" s="273"/>
      <c r="E367" s="1"/>
      <c r="F367" s="1"/>
      <c r="G367" s="1"/>
      <c r="H367" s="217"/>
      <c r="I367" s="217"/>
      <c r="J367" s="21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273"/>
      <c r="C368" s="273"/>
      <c r="D368" s="273"/>
      <c r="E368" s="1"/>
      <c r="F368" s="1"/>
      <c r="G368" s="1"/>
      <c r="H368" s="217"/>
      <c r="I368" s="217"/>
      <c r="J368" s="21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273"/>
      <c r="C369" s="273"/>
      <c r="D369" s="273"/>
      <c r="E369" s="1"/>
      <c r="F369" s="1"/>
      <c r="G369" s="1"/>
      <c r="H369" s="217"/>
      <c r="I369" s="217"/>
      <c r="J369" s="21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273"/>
      <c r="C370" s="273"/>
      <c r="D370" s="273"/>
      <c r="E370" s="1"/>
      <c r="F370" s="1"/>
      <c r="G370" s="1"/>
      <c r="H370" s="217"/>
      <c r="I370" s="217"/>
      <c r="J370" s="21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273"/>
      <c r="C371" s="273"/>
      <c r="D371" s="273"/>
      <c r="E371" s="1"/>
      <c r="F371" s="1"/>
      <c r="G371" s="1"/>
      <c r="H371" s="217"/>
      <c r="I371" s="217"/>
      <c r="J371" s="21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273"/>
      <c r="C372" s="273"/>
      <c r="D372" s="273"/>
      <c r="E372" s="1"/>
      <c r="F372" s="1"/>
      <c r="G372" s="1"/>
      <c r="H372" s="217"/>
      <c r="I372" s="217"/>
      <c r="J372" s="21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273"/>
      <c r="C373" s="273"/>
      <c r="D373" s="273"/>
      <c r="E373" s="1"/>
      <c r="F373" s="1"/>
      <c r="G373" s="1"/>
      <c r="H373" s="217"/>
      <c r="I373" s="217"/>
      <c r="J373" s="21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273"/>
      <c r="C374" s="273"/>
      <c r="D374" s="273"/>
      <c r="E374" s="1"/>
      <c r="F374" s="1"/>
      <c r="G374" s="1"/>
      <c r="H374" s="217"/>
      <c r="I374" s="217"/>
      <c r="J374" s="21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273"/>
      <c r="C375" s="273"/>
      <c r="D375" s="273"/>
      <c r="E375" s="1"/>
      <c r="F375" s="1"/>
      <c r="G375" s="1"/>
      <c r="H375" s="217"/>
      <c r="I375" s="217"/>
      <c r="J375" s="21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273"/>
      <c r="C376" s="273"/>
      <c r="D376" s="273"/>
      <c r="E376" s="1"/>
      <c r="F376" s="1"/>
      <c r="G376" s="1"/>
      <c r="H376" s="217"/>
      <c r="I376" s="217"/>
      <c r="J376" s="21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273"/>
      <c r="C377" s="273"/>
      <c r="D377" s="273"/>
      <c r="E377" s="1"/>
      <c r="F377" s="1"/>
      <c r="G377" s="1"/>
      <c r="H377" s="217"/>
      <c r="I377" s="217"/>
      <c r="J377" s="21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273"/>
      <c r="C378" s="273"/>
      <c r="D378" s="273"/>
      <c r="E378" s="1"/>
      <c r="F378" s="1"/>
      <c r="G378" s="1"/>
      <c r="H378" s="217"/>
      <c r="I378" s="217"/>
      <c r="J378" s="21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273"/>
      <c r="C379" s="273"/>
      <c r="D379" s="273"/>
      <c r="E379" s="1"/>
      <c r="F379" s="1"/>
      <c r="G379" s="1"/>
      <c r="H379" s="217"/>
      <c r="I379" s="217"/>
      <c r="J379" s="21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273"/>
      <c r="C380" s="273"/>
      <c r="D380" s="273"/>
      <c r="E380" s="1"/>
      <c r="F380" s="1"/>
      <c r="G380" s="1"/>
      <c r="H380" s="217"/>
      <c r="I380" s="217"/>
      <c r="J380" s="21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273"/>
      <c r="C381" s="273"/>
      <c r="D381" s="273"/>
      <c r="E381" s="1"/>
      <c r="F381" s="1"/>
      <c r="G381" s="1"/>
      <c r="H381" s="217"/>
      <c r="I381" s="217"/>
      <c r="J381" s="21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273"/>
      <c r="C382" s="273"/>
      <c r="D382" s="273"/>
      <c r="E382" s="1"/>
      <c r="F382" s="1"/>
      <c r="G382" s="1"/>
      <c r="H382" s="217"/>
      <c r="I382" s="217"/>
      <c r="J382" s="21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273"/>
      <c r="C383" s="273"/>
      <c r="D383" s="273"/>
      <c r="E383" s="1"/>
      <c r="F383" s="1"/>
      <c r="G383" s="1"/>
      <c r="H383" s="217"/>
      <c r="I383" s="217"/>
      <c r="J383" s="21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273"/>
      <c r="C384" s="273"/>
      <c r="D384" s="273"/>
      <c r="E384" s="1"/>
      <c r="F384" s="1"/>
      <c r="G384" s="1"/>
      <c r="H384" s="217"/>
      <c r="I384" s="217"/>
      <c r="J384" s="21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273"/>
      <c r="C385" s="273"/>
      <c r="D385" s="273"/>
      <c r="E385" s="1"/>
      <c r="F385" s="1"/>
      <c r="G385" s="1"/>
      <c r="H385" s="217"/>
      <c r="I385" s="217"/>
      <c r="J385" s="21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273"/>
      <c r="C386" s="273"/>
      <c r="D386" s="273"/>
      <c r="E386" s="1"/>
      <c r="F386" s="1"/>
      <c r="G386" s="1"/>
      <c r="H386" s="217"/>
      <c r="I386" s="217"/>
      <c r="J386" s="21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273"/>
      <c r="C387" s="273"/>
      <c r="D387" s="273"/>
      <c r="E387" s="1"/>
      <c r="F387" s="1"/>
      <c r="G387" s="1"/>
      <c r="H387" s="217"/>
      <c r="I387" s="217"/>
      <c r="J387" s="21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273"/>
      <c r="C388" s="273"/>
      <c r="D388" s="273"/>
      <c r="E388" s="1"/>
      <c r="F388" s="1"/>
      <c r="G388" s="1"/>
      <c r="H388" s="217"/>
      <c r="I388" s="217"/>
      <c r="J388" s="21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273"/>
      <c r="C389" s="273"/>
      <c r="D389" s="273"/>
      <c r="E389" s="1"/>
      <c r="F389" s="1"/>
      <c r="G389" s="1"/>
      <c r="H389" s="217"/>
      <c r="I389" s="217"/>
      <c r="J389" s="21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273"/>
      <c r="C390" s="273"/>
      <c r="D390" s="273"/>
      <c r="E390" s="1"/>
      <c r="F390" s="1"/>
      <c r="G390" s="1"/>
      <c r="H390" s="217"/>
      <c r="I390" s="217"/>
      <c r="J390" s="21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273"/>
      <c r="C391" s="273"/>
      <c r="D391" s="273"/>
      <c r="E391" s="1"/>
      <c r="F391" s="1"/>
      <c r="G391" s="1"/>
      <c r="H391" s="217"/>
      <c r="I391" s="217"/>
      <c r="J391" s="21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273"/>
      <c r="C392" s="273"/>
      <c r="D392" s="273"/>
      <c r="E392" s="1"/>
      <c r="F392" s="1"/>
      <c r="G392" s="1"/>
      <c r="H392" s="217"/>
      <c r="I392" s="217"/>
      <c r="J392" s="21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273"/>
      <c r="C393" s="273"/>
      <c r="D393" s="273"/>
      <c r="E393" s="1"/>
      <c r="F393" s="1"/>
      <c r="G393" s="1"/>
      <c r="H393" s="217"/>
      <c r="I393" s="217"/>
      <c r="J393" s="21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273"/>
      <c r="C394" s="273"/>
      <c r="D394" s="273"/>
      <c r="E394" s="1"/>
      <c r="F394" s="1"/>
      <c r="G394" s="1"/>
      <c r="H394" s="217"/>
      <c r="I394" s="217"/>
      <c r="J394" s="21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273"/>
      <c r="C395" s="273"/>
      <c r="D395" s="273"/>
      <c r="E395" s="1"/>
      <c r="F395" s="1"/>
      <c r="G395" s="1"/>
      <c r="H395" s="217"/>
      <c r="I395" s="217"/>
      <c r="J395" s="21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273"/>
      <c r="C396" s="273"/>
      <c r="D396" s="273"/>
      <c r="E396" s="1"/>
      <c r="F396" s="1"/>
      <c r="G396" s="1"/>
      <c r="H396" s="217"/>
      <c r="I396" s="217"/>
      <c r="J396" s="21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273"/>
      <c r="C397" s="273"/>
      <c r="D397" s="273"/>
      <c r="E397" s="1"/>
      <c r="F397" s="1"/>
      <c r="G397" s="1"/>
      <c r="H397" s="217"/>
      <c r="I397" s="217"/>
      <c r="J397" s="21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273"/>
      <c r="C398" s="273"/>
      <c r="D398" s="273"/>
      <c r="E398" s="1"/>
      <c r="F398" s="1"/>
      <c r="G398" s="1"/>
      <c r="H398" s="217"/>
      <c r="I398" s="217"/>
      <c r="J398" s="21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273"/>
      <c r="C399" s="273"/>
      <c r="D399" s="273"/>
      <c r="E399" s="1"/>
      <c r="F399" s="1"/>
      <c r="G399" s="1"/>
      <c r="H399" s="217"/>
      <c r="I399" s="217"/>
      <c r="J399" s="21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273"/>
      <c r="C400" s="273"/>
      <c r="D400" s="273"/>
      <c r="E400" s="1"/>
      <c r="F400" s="1"/>
      <c r="G400" s="1"/>
      <c r="H400" s="217"/>
      <c r="I400" s="217"/>
      <c r="J400" s="21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273"/>
      <c r="C401" s="273"/>
      <c r="D401" s="273"/>
      <c r="E401" s="1"/>
      <c r="F401" s="1"/>
      <c r="G401" s="1"/>
      <c r="H401" s="217"/>
      <c r="I401" s="217"/>
      <c r="J401" s="21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273"/>
      <c r="C402" s="273"/>
      <c r="D402" s="273"/>
      <c r="E402" s="1"/>
      <c r="F402" s="1"/>
      <c r="G402" s="1"/>
      <c r="H402" s="217"/>
      <c r="I402" s="217"/>
      <c r="J402" s="21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273"/>
      <c r="C403" s="273"/>
      <c r="D403" s="273"/>
      <c r="E403" s="1"/>
      <c r="F403" s="1"/>
      <c r="G403" s="1"/>
      <c r="H403" s="217"/>
      <c r="I403" s="217"/>
      <c r="J403" s="21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273"/>
      <c r="C404" s="273"/>
      <c r="D404" s="273"/>
      <c r="E404" s="1"/>
      <c r="F404" s="1"/>
      <c r="G404" s="1"/>
      <c r="H404" s="217"/>
      <c r="I404" s="217"/>
      <c r="J404" s="21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273"/>
      <c r="C405" s="273"/>
      <c r="D405" s="273"/>
      <c r="E405" s="1"/>
      <c r="F405" s="1"/>
      <c r="G405" s="1"/>
      <c r="H405" s="217"/>
      <c r="I405" s="217"/>
      <c r="J405" s="21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273"/>
      <c r="C406" s="273"/>
      <c r="D406" s="273"/>
      <c r="E406" s="1"/>
      <c r="F406" s="1"/>
      <c r="G406" s="1"/>
      <c r="H406" s="217"/>
      <c r="I406" s="217"/>
      <c r="J406" s="21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273"/>
      <c r="C407" s="273"/>
      <c r="D407" s="273"/>
      <c r="E407" s="1"/>
      <c r="F407" s="1"/>
      <c r="G407" s="1"/>
      <c r="H407" s="217"/>
      <c r="I407" s="217"/>
      <c r="J407" s="21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273"/>
      <c r="C408" s="273"/>
      <c r="D408" s="273"/>
      <c r="E408" s="1"/>
      <c r="F408" s="1"/>
      <c r="G408" s="1"/>
      <c r="H408" s="217"/>
      <c r="I408" s="217"/>
      <c r="J408" s="21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273"/>
      <c r="C409" s="273"/>
      <c r="D409" s="273"/>
      <c r="E409" s="1"/>
      <c r="F409" s="1"/>
      <c r="G409" s="1"/>
      <c r="H409" s="217"/>
      <c r="I409" s="217"/>
      <c r="J409" s="21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273"/>
      <c r="C410" s="273"/>
      <c r="D410" s="273"/>
      <c r="E410" s="1"/>
      <c r="F410" s="1"/>
      <c r="G410" s="1"/>
      <c r="H410" s="217"/>
      <c r="I410" s="217"/>
      <c r="J410" s="21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273"/>
      <c r="C411" s="273"/>
      <c r="D411" s="273"/>
      <c r="E411" s="1"/>
      <c r="F411" s="1"/>
      <c r="G411" s="1"/>
      <c r="H411" s="217"/>
      <c r="I411" s="217"/>
      <c r="J411" s="21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273"/>
      <c r="C412" s="273"/>
      <c r="D412" s="273"/>
      <c r="E412" s="1"/>
      <c r="F412" s="1"/>
      <c r="G412" s="1"/>
      <c r="H412" s="217"/>
      <c r="I412" s="217"/>
      <c r="J412" s="21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273"/>
      <c r="C413" s="273"/>
      <c r="D413" s="273"/>
      <c r="E413" s="1"/>
      <c r="F413" s="1"/>
      <c r="G413" s="1"/>
      <c r="H413" s="217"/>
      <c r="I413" s="217"/>
      <c r="J413" s="21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273"/>
      <c r="C414" s="273"/>
      <c r="D414" s="273"/>
      <c r="E414" s="1"/>
      <c r="F414" s="1"/>
      <c r="G414" s="1"/>
      <c r="H414" s="217"/>
      <c r="I414" s="217"/>
      <c r="J414" s="21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273"/>
      <c r="C415" s="273"/>
      <c r="D415" s="273"/>
      <c r="E415" s="1"/>
      <c r="F415" s="1"/>
      <c r="G415" s="1"/>
      <c r="H415" s="217"/>
      <c r="I415" s="217"/>
      <c r="J415" s="21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273"/>
      <c r="C416" s="273"/>
      <c r="D416" s="273"/>
      <c r="E416" s="1"/>
      <c r="F416" s="1"/>
      <c r="G416" s="1"/>
      <c r="H416" s="217"/>
      <c r="I416" s="217"/>
      <c r="J416" s="21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273"/>
      <c r="C417" s="273"/>
      <c r="D417" s="273"/>
      <c r="E417" s="1"/>
      <c r="F417" s="1"/>
      <c r="G417" s="1"/>
      <c r="H417" s="217"/>
      <c r="I417" s="217"/>
      <c r="J417" s="21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273"/>
      <c r="C418" s="273"/>
      <c r="D418" s="273"/>
      <c r="E418" s="1"/>
      <c r="F418" s="1"/>
      <c r="G418" s="1"/>
      <c r="H418" s="217"/>
      <c r="I418" s="217"/>
      <c r="J418" s="21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273"/>
      <c r="C419" s="273"/>
      <c r="D419" s="273"/>
      <c r="E419" s="1"/>
      <c r="F419" s="1"/>
      <c r="G419" s="1"/>
      <c r="H419" s="217"/>
      <c r="I419" s="217"/>
      <c r="J419" s="21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273"/>
      <c r="C420" s="273"/>
      <c r="D420" s="273"/>
      <c r="E420" s="1"/>
      <c r="F420" s="1"/>
      <c r="G420" s="1"/>
      <c r="H420" s="217"/>
      <c r="I420" s="217"/>
      <c r="J420" s="21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273"/>
      <c r="C421" s="273"/>
      <c r="D421" s="273"/>
      <c r="E421" s="1"/>
      <c r="F421" s="1"/>
      <c r="G421" s="1"/>
      <c r="H421" s="217"/>
      <c r="I421" s="217"/>
      <c r="J421" s="21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273"/>
      <c r="C422" s="273"/>
      <c r="D422" s="273"/>
      <c r="E422" s="1"/>
      <c r="F422" s="1"/>
      <c r="G422" s="1"/>
      <c r="H422" s="217"/>
      <c r="I422" s="217"/>
      <c r="J422" s="21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273"/>
      <c r="C423" s="273"/>
      <c r="D423" s="273"/>
      <c r="E423" s="1"/>
      <c r="F423" s="1"/>
      <c r="G423" s="1"/>
      <c r="H423" s="217"/>
      <c r="I423" s="217"/>
      <c r="J423" s="21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273"/>
      <c r="C424" s="273"/>
      <c r="D424" s="273"/>
      <c r="E424" s="1"/>
      <c r="F424" s="1"/>
      <c r="G424" s="1"/>
      <c r="H424" s="217"/>
      <c r="I424" s="217"/>
      <c r="J424" s="21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273"/>
      <c r="C425" s="273"/>
      <c r="D425" s="273"/>
      <c r="E425" s="1"/>
      <c r="F425" s="1"/>
      <c r="G425" s="1"/>
      <c r="H425" s="217"/>
      <c r="I425" s="217"/>
      <c r="J425" s="21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273"/>
      <c r="C426" s="273"/>
      <c r="D426" s="273"/>
      <c r="E426" s="1"/>
      <c r="F426" s="1"/>
      <c r="G426" s="1"/>
      <c r="H426" s="217"/>
      <c r="I426" s="217"/>
      <c r="J426" s="21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273"/>
      <c r="C427" s="273"/>
      <c r="D427" s="273"/>
      <c r="E427" s="1"/>
      <c r="F427" s="1"/>
      <c r="G427" s="1"/>
      <c r="H427" s="217"/>
      <c r="I427" s="217"/>
      <c r="J427" s="21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273"/>
      <c r="C428" s="273"/>
      <c r="D428" s="273"/>
      <c r="E428" s="1"/>
      <c r="F428" s="1"/>
      <c r="G428" s="1"/>
      <c r="H428" s="217"/>
      <c r="I428" s="217"/>
      <c r="J428" s="21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273"/>
      <c r="C429" s="273"/>
      <c r="D429" s="273"/>
      <c r="E429" s="1"/>
      <c r="F429" s="1"/>
      <c r="G429" s="1"/>
      <c r="H429" s="217"/>
      <c r="I429" s="217"/>
      <c r="J429" s="21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273"/>
      <c r="C430" s="273"/>
      <c r="D430" s="273"/>
      <c r="E430" s="1"/>
      <c r="F430" s="1"/>
      <c r="G430" s="1"/>
      <c r="H430" s="217"/>
      <c r="I430" s="217"/>
      <c r="J430" s="21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273"/>
      <c r="C431" s="273"/>
      <c r="D431" s="273"/>
      <c r="E431" s="1"/>
      <c r="F431" s="1"/>
      <c r="G431" s="1"/>
      <c r="H431" s="217"/>
      <c r="I431" s="217"/>
      <c r="J431" s="21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273"/>
      <c r="C432" s="273"/>
      <c r="D432" s="273"/>
      <c r="E432" s="1"/>
      <c r="F432" s="1"/>
      <c r="G432" s="1"/>
      <c r="H432" s="217"/>
      <c r="I432" s="217"/>
      <c r="J432" s="21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273"/>
      <c r="C433" s="273"/>
      <c r="D433" s="273"/>
      <c r="E433" s="1"/>
      <c r="F433" s="1"/>
      <c r="G433" s="1"/>
      <c r="H433" s="217"/>
      <c r="I433" s="217"/>
      <c r="J433" s="21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273"/>
      <c r="C434" s="273"/>
      <c r="D434" s="273"/>
      <c r="E434" s="1"/>
      <c r="F434" s="1"/>
      <c r="G434" s="1"/>
      <c r="H434" s="217"/>
      <c r="I434" s="217"/>
      <c r="J434" s="21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273"/>
      <c r="C435" s="273"/>
      <c r="D435" s="273"/>
      <c r="E435" s="1"/>
      <c r="F435" s="1"/>
      <c r="G435" s="1"/>
      <c r="H435" s="217"/>
      <c r="I435" s="217"/>
      <c r="J435" s="21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273"/>
      <c r="C436" s="273"/>
      <c r="D436" s="273"/>
      <c r="E436" s="1"/>
      <c r="F436" s="1"/>
      <c r="G436" s="1"/>
      <c r="H436" s="217"/>
      <c r="I436" s="217"/>
      <c r="J436" s="21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273"/>
      <c r="C437" s="273"/>
      <c r="D437" s="273"/>
      <c r="E437" s="1"/>
      <c r="F437" s="1"/>
      <c r="G437" s="1"/>
      <c r="H437" s="217"/>
      <c r="I437" s="217"/>
      <c r="J437" s="21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273"/>
      <c r="C438" s="273"/>
      <c r="D438" s="273"/>
      <c r="E438" s="1"/>
      <c r="F438" s="1"/>
      <c r="G438" s="1"/>
      <c r="H438" s="217"/>
      <c r="I438" s="217"/>
      <c r="J438" s="21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273"/>
      <c r="C439" s="273"/>
      <c r="D439" s="273"/>
      <c r="E439" s="1"/>
      <c r="F439" s="1"/>
      <c r="G439" s="1"/>
      <c r="H439" s="217"/>
      <c r="I439" s="217"/>
      <c r="J439" s="21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273"/>
      <c r="C440" s="273"/>
      <c r="D440" s="273"/>
      <c r="E440" s="1"/>
      <c r="F440" s="1"/>
      <c r="G440" s="1"/>
      <c r="H440" s="217"/>
      <c r="I440" s="217"/>
      <c r="J440" s="21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273"/>
      <c r="C441" s="273"/>
      <c r="D441" s="273"/>
      <c r="E441" s="1"/>
      <c r="F441" s="1"/>
      <c r="G441" s="1"/>
      <c r="H441" s="217"/>
      <c r="I441" s="217"/>
      <c r="J441" s="21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273"/>
      <c r="C442" s="273"/>
      <c r="D442" s="273"/>
      <c r="E442" s="1"/>
      <c r="F442" s="1"/>
      <c r="G442" s="1"/>
      <c r="H442" s="217"/>
      <c r="I442" s="217"/>
      <c r="J442" s="21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273"/>
      <c r="C443" s="273"/>
      <c r="D443" s="273"/>
      <c r="E443" s="1"/>
      <c r="F443" s="1"/>
      <c r="G443" s="1"/>
      <c r="H443" s="217"/>
      <c r="I443" s="217"/>
      <c r="J443" s="21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273"/>
      <c r="C444" s="273"/>
      <c r="D444" s="273"/>
      <c r="E444" s="1"/>
      <c r="F444" s="1"/>
      <c r="G444" s="1"/>
      <c r="H444" s="217"/>
      <c r="I444" s="217"/>
      <c r="J444" s="21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273"/>
      <c r="C445" s="273"/>
      <c r="D445" s="273"/>
      <c r="E445" s="1"/>
      <c r="F445" s="1"/>
      <c r="G445" s="1"/>
      <c r="H445" s="217"/>
      <c r="I445" s="217"/>
      <c r="J445" s="21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273"/>
      <c r="C446" s="273"/>
      <c r="D446" s="273"/>
      <c r="E446" s="1"/>
      <c r="F446" s="1"/>
      <c r="G446" s="1"/>
      <c r="H446" s="217"/>
      <c r="I446" s="217"/>
      <c r="J446" s="21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273"/>
      <c r="C447" s="273"/>
      <c r="D447" s="273"/>
      <c r="E447" s="1"/>
      <c r="F447" s="1"/>
      <c r="G447" s="1"/>
      <c r="H447" s="217"/>
      <c r="I447" s="217"/>
      <c r="J447" s="21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273"/>
      <c r="C448" s="273"/>
      <c r="D448" s="273"/>
      <c r="E448" s="1"/>
      <c r="F448" s="1"/>
      <c r="G448" s="1"/>
      <c r="H448" s="217"/>
      <c r="I448" s="217"/>
      <c r="J448" s="21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273"/>
      <c r="C449" s="273"/>
      <c r="D449" s="273"/>
      <c r="E449" s="1"/>
      <c r="F449" s="1"/>
      <c r="G449" s="1"/>
      <c r="H449" s="217"/>
      <c r="I449" s="217"/>
      <c r="J449" s="21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273"/>
      <c r="C450" s="273"/>
      <c r="D450" s="273"/>
      <c r="E450" s="1"/>
      <c r="F450" s="1"/>
      <c r="G450" s="1"/>
      <c r="H450" s="217"/>
      <c r="I450" s="217"/>
      <c r="J450" s="21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273"/>
      <c r="C451" s="273"/>
      <c r="D451" s="273"/>
      <c r="E451" s="1"/>
      <c r="F451" s="1"/>
      <c r="G451" s="1"/>
      <c r="H451" s="217"/>
      <c r="I451" s="217"/>
      <c r="J451" s="21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273"/>
      <c r="C452" s="273"/>
      <c r="D452" s="273"/>
      <c r="E452" s="1"/>
      <c r="F452" s="1"/>
      <c r="G452" s="1"/>
      <c r="H452" s="217"/>
      <c r="I452" s="217"/>
      <c r="J452" s="21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273"/>
      <c r="C453" s="273"/>
      <c r="D453" s="273"/>
      <c r="E453" s="1"/>
      <c r="F453" s="1"/>
      <c r="G453" s="1"/>
      <c r="H453" s="217"/>
      <c r="I453" s="217"/>
      <c r="J453" s="21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273"/>
      <c r="C454" s="273"/>
      <c r="D454" s="273"/>
      <c r="E454" s="1"/>
      <c r="F454" s="1"/>
      <c r="G454" s="1"/>
      <c r="H454" s="217"/>
      <c r="I454" s="217"/>
      <c r="J454" s="21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273"/>
      <c r="C455" s="273"/>
      <c r="D455" s="273"/>
      <c r="E455" s="1"/>
      <c r="F455" s="1"/>
      <c r="G455" s="1"/>
      <c r="H455" s="217"/>
      <c r="I455" s="217"/>
      <c r="J455" s="21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273"/>
      <c r="C456" s="273"/>
      <c r="D456" s="273"/>
      <c r="E456" s="1"/>
      <c r="F456" s="1"/>
      <c r="G456" s="1"/>
      <c r="H456" s="217"/>
      <c r="I456" s="217"/>
      <c r="J456" s="21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273"/>
      <c r="C457" s="273"/>
      <c r="D457" s="273"/>
      <c r="E457" s="1"/>
      <c r="F457" s="1"/>
      <c r="G457" s="1"/>
      <c r="H457" s="217"/>
      <c r="I457" s="217"/>
      <c r="J457" s="21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273"/>
      <c r="C458" s="273"/>
      <c r="D458" s="273"/>
      <c r="E458" s="1"/>
      <c r="F458" s="1"/>
      <c r="G458" s="1"/>
      <c r="H458" s="217"/>
      <c r="I458" s="217"/>
      <c r="J458" s="21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273"/>
      <c r="C459" s="273"/>
      <c r="D459" s="273"/>
      <c r="E459" s="1"/>
      <c r="F459" s="1"/>
      <c r="G459" s="1"/>
      <c r="H459" s="217"/>
      <c r="I459" s="217"/>
      <c r="J459" s="21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273"/>
      <c r="C460" s="273"/>
      <c r="D460" s="273"/>
      <c r="E460" s="1"/>
      <c r="F460" s="1"/>
      <c r="G460" s="1"/>
      <c r="H460" s="217"/>
      <c r="I460" s="217"/>
      <c r="J460" s="21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273"/>
      <c r="C461" s="273"/>
      <c r="D461" s="273"/>
      <c r="E461" s="1"/>
      <c r="F461" s="1"/>
      <c r="G461" s="1"/>
      <c r="H461" s="217"/>
      <c r="I461" s="217"/>
      <c r="J461" s="21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273"/>
      <c r="C462" s="273"/>
      <c r="D462" s="273"/>
      <c r="E462" s="1"/>
      <c r="F462" s="1"/>
      <c r="G462" s="1"/>
      <c r="H462" s="217"/>
      <c r="I462" s="217"/>
      <c r="J462" s="21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273"/>
      <c r="C463" s="273"/>
      <c r="D463" s="273"/>
      <c r="E463" s="1"/>
      <c r="F463" s="1"/>
      <c r="G463" s="1"/>
      <c r="H463" s="217"/>
      <c r="I463" s="217"/>
      <c r="J463" s="21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273"/>
      <c r="C464" s="273"/>
      <c r="D464" s="273"/>
      <c r="E464" s="1"/>
      <c r="F464" s="1"/>
      <c r="G464" s="1"/>
      <c r="H464" s="217"/>
      <c r="I464" s="217"/>
      <c r="J464" s="21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273"/>
      <c r="C465" s="273"/>
      <c r="D465" s="273"/>
      <c r="E465" s="1"/>
      <c r="F465" s="1"/>
      <c r="G465" s="1"/>
      <c r="H465" s="217"/>
      <c r="I465" s="217"/>
      <c r="J465" s="21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273"/>
      <c r="C466" s="273"/>
      <c r="D466" s="273"/>
      <c r="E466" s="1"/>
      <c r="F466" s="1"/>
      <c r="G466" s="1"/>
      <c r="H466" s="217"/>
      <c r="I466" s="217"/>
      <c r="J466" s="21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273"/>
      <c r="C467" s="273"/>
      <c r="D467" s="273"/>
      <c r="E467" s="1"/>
      <c r="F467" s="1"/>
      <c r="G467" s="1"/>
      <c r="H467" s="217"/>
      <c r="I467" s="217"/>
      <c r="J467" s="21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273"/>
      <c r="C468" s="273"/>
      <c r="D468" s="273"/>
      <c r="E468" s="1"/>
      <c r="F468" s="1"/>
      <c r="G468" s="1"/>
      <c r="H468" s="217"/>
      <c r="I468" s="217"/>
      <c r="J468" s="21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273"/>
      <c r="C469" s="273"/>
      <c r="D469" s="273"/>
      <c r="E469" s="1"/>
      <c r="F469" s="1"/>
      <c r="G469" s="1"/>
      <c r="H469" s="217"/>
      <c r="I469" s="217"/>
      <c r="J469" s="21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273"/>
      <c r="C470" s="273"/>
      <c r="D470" s="273"/>
      <c r="E470" s="1"/>
      <c r="F470" s="1"/>
      <c r="G470" s="1"/>
      <c r="H470" s="217"/>
      <c r="I470" s="217"/>
      <c r="J470" s="21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273"/>
      <c r="C471" s="273"/>
      <c r="D471" s="273"/>
      <c r="E471" s="1"/>
      <c r="F471" s="1"/>
      <c r="G471" s="1"/>
      <c r="H471" s="217"/>
      <c r="I471" s="217"/>
      <c r="J471" s="21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273"/>
      <c r="C472" s="273"/>
      <c r="D472" s="273"/>
      <c r="E472" s="1"/>
      <c r="F472" s="1"/>
      <c r="G472" s="1"/>
      <c r="H472" s="217"/>
      <c r="I472" s="217"/>
      <c r="J472" s="21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273"/>
      <c r="C473" s="273"/>
      <c r="D473" s="273"/>
      <c r="E473" s="1"/>
      <c r="F473" s="1"/>
      <c r="G473" s="1"/>
      <c r="H473" s="217"/>
      <c r="I473" s="217"/>
      <c r="J473" s="21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273"/>
      <c r="C474" s="273"/>
      <c r="D474" s="273"/>
      <c r="E474" s="1"/>
      <c r="F474" s="1"/>
      <c r="G474" s="1"/>
      <c r="H474" s="217"/>
      <c r="I474" s="217"/>
      <c r="J474" s="21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273"/>
      <c r="C475" s="273"/>
      <c r="D475" s="273"/>
      <c r="E475" s="1"/>
      <c r="F475" s="1"/>
      <c r="G475" s="1"/>
      <c r="H475" s="217"/>
      <c r="I475" s="217"/>
      <c r="J475" s="21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273"/>
      <c r="C476" s="273"/>
      <c r="D476" s="273"/>
      <c r="E476" s="1"/>
      <c r="F476" s="1"/>
      <c r="G476" s="1"/>
      <c r="H476" s="217"/>
      <c r="I476" s="217"/>
      <c r="J476" s="21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273"/>
      <c r="C477" s="273"/>
      <c r="D477" s="273"/>
      <c r="E477" s="1"/>
      <c r="F477" s="1"/>
      <c r="G477" s="1"/>
      <c r="H477" s="217"/>
      <c r="I477" s="217"/>
      <c r="J477" s="21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273"/>
      <c r="C478" s="273"/>
      <c r="D478" s="273"/>
      <c r="E478" s="1"/>
      <c r="F478" s="1"/>
      <c r="G478" s="1"/>
      <c r="H478" s="217"/>
      <c r="I478" s="217"/>
      <c r="J478" s="21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273"/>
      <c r="C479" s="273"/>
      <c r="D479" s="273"/>
      <c r="E479" s="1"/>
      <c r="F479" s="1"/>
      <c r="G479" s="1"/>
      <c r="H479" s="217"/>
      <c r="I479" s="217"/>
      <c r="J479" s="21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273"/>
      <c r="C480" s="273"/>
      <c r="D480" s="273"/>
      <c r="E480" s="1"/>
      <c r="F480" s="1"/>
      <c r="G480" s="1"/>
      <c r="H480" s="217"/>
      <c r="I480" s="217"/>
      <c r="J480" s="21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273"/>
      <c r="C481" s="273"/>
      <c r="D481" s="273"/>
      <c r="E481" s="1"/>
      <c r="F481" s="1"/>
      <c r="G481" s="1"/>
      <c r="H481" s="217"/>
      <c r="I481" s="217"/>
      <c r="J481" s="21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273"/>
      <c r="C482" s="273"/>
      <c r="D482" s="273"/>
      <c r="E482" s="1"/>
      <c r="F482" s="1"/>
      <c r="G482" s="1"/>
      <c r="H482" s="217"/>
      <c r="I482" s="217"/>
      <c r="J482" s="21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273"/>
      <c r="C483" s="273"/>
      <c r="D483" s="273"/>
      <c r="E483" s="1"/>
      <c r="F483" s="1"/>
      <c r="G483" s="1"/>
      <c r="H483" s="217"/>
      <c r="I483" s="217"/>
      <c r="J483" s="21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273"/>
      <c r="C484" s="273"/>
      <c r="D484" s="273"/>
      <c r="E484" s="1"/>
      <c r="F484" s="1"/>
      <c r="G484" s="1"/>
      <c r="H484" s="217"/>
      <c r="I484" s="217"/>
      <c r="J484" s="21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273"/>
      <c r="C485" s="273"/>
      <c r="D485" s="273"/>
      <c r="E485" s="1"/>
      <c r="F485" s="1"/>
      <c r="G485" s="1"/>
      <c r="H485" s="217"/>
      <c r="I485" s="217"/>
      <c r="J485" s="21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273"/>
      <c r="C486" s="273"/>
      <c r="D486" s="273"/>
      <c r="E486" s="1"/>
      <c r="F486" s="1"/>
      <c r="G486" s="1"/>
      <c r="H486" s="217"/>
      <c r="I486" s="217"/>
      <c r="J486" s="21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273"/>
      <c r="C487" s="273"/>
      <c r="D487" s="273"/>
      <c r="E487" s="1"/>
      <c r="F487" s="1"/>
      <c r="G487" s="1"/>
      <c r="H487" s="217"/>
      <c r="I487" s="217"/>
      <c r="J487" s="21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273"/>
      <c r="C488" s="273"/>
      <c r="D488" s="273"/>
      <c r="E488" s="1"/>
      <c r="F488" s="1"/>
      <c r="G488" s="1"/>
      <c r="H488" s="217"/>
      <c r="I488" s="217"/>
      <c r="J488" s="21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273"/>
      <c r="C489" s="273"/>
      <c r="D489" s="273"/>
      <c r="E489" s="1"/>
      <c r="F489" s="1"/>
      <c r="G489" s="1"/>
      <c r="H489" s="217"/>
      <c r="I489" s="217"/>
      <c r="J489" s="21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273"/>
      <c r="C490" s="273"/>
      <c r="D490" s="273"/>
      <c r="E490" s="1"/>
      <c r="F490" s="1"/>
      <c r="G490" s="1"/>
      <c r="H490" s="217"/>
      <c r="I490" s="217"/>
      <c r="J490" s="21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273"/>
      <c r="C491" s="273"/>
      <c r="D491" s="273"/>
      <c r="E491" s="1"/>
      <c r="F491" s="1"/>
      <c r="G491" s="1"/>
      <c r="H491" s="217"/>
      <c r="I491" s="217"/>
      <c r="J491" s="21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273"/>
      <c r="C492" s="273"/>
      <c r="D492" s="273"/>
      <c r="E492" s="1"/>
      <c r="F492" s="1"/>
      <c r="G492" s="1"/>
      <c r="H492" s="217"/>
      <c r="I492" s="217"/>
      <c r="J492" s="21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273"/>
      <c r="C493" s="273"/>
      <c r="D493" s="273"/>
      <c r="E493" s="1"/>
      <c r="F493" s="1"/>
      <c r="G493" s="1"/>
      <c r="H493" s="217"/>
      <c r="I493" s="217"/>
      <c r="J493" s="21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273"/>
      <c r="C494" s="273"/>
      <c r="D494" s="273"/>
      <c r="E494" s="1"/>
      <c r="F494" s="1"/>
      <c r="G494" s="1"/>
      <c r="H494" s="217"/>
      <c r="I494" s="217"/>
      <c r="J494" s="21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273"/>
      <c r="C495" s="273"/>
      <c r="D495" s="273"/>
      <c r="E495" s="1"/>
      <c r="F495" s="1"/>
      <c r="G495" s="1"/>
      <c r="H495" s="217"/>
      <c r="I495" s="217"/>
      <c r="J495" s="21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273"/>
      <c r="C496" s="273"/>
      <c r="D496" s="273"/>
      <c r="E496" s="1"/>
      <c r="F496" s="1"/>
      <c r="G496" s="1"/>
      <c r="H496" s="217"/>
      <c r="I496" s="217"/>
      <c r="J496" s="21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273"/>
      <c r="C497" s="273"/>
      <c r="D497" s="273"/>
      <c r="E497" s="1"/>
      <c r="F497" s="1"/>
      <c r="G497" s="1"/>
      <c r="H497" s="217"/>
      <c r="I497" s="217"/>
      <c r="J497" s="21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273"/>
      <c r="C498" s="273"/>
      <c r="D498" s="273"/>
      <c r="E498" s="1"/>
      <c r="F498" s="1"/>
      <c r="G498" s="1"/>
      <c r="H498" s="217"/>
      <c r="I498" s="217"/>
      <c r="J498" s="21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273"/>
      <c r="C499" s="273"/>
      <c r="D499" s="273"/>
      <c r="E499" s="1"/>
      <c r="F499" s="1"/>
      <c r="G499" s="1"/>
      <c r="H499" s="217"/>
      <c r="I499" s="217"/>
      <c r="J499" s="21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273"/>
      <c r="C500" s="273"/>
      <c r="D500" s="273"/>
      <c r="E500" s="1"/>
      <c r="F500" s="1"/>
      <c r="G500" s="1"/>
      <c r="H500" s="217"/>
      <c r="I500" s="217"/>
      <c r="J500" s="21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273"/>
      <c r="C501" s="273"/>
      <c r="D501" s="273"/>
      <c r="E501" s="1"/>
      <c r="F501" s="1"/>
      <c r="G501" s="1"/>
      <c r="H501" s="217"/>
      <c r="I501" s="217"/>
      <c r="J501" s="21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273"/>
      <c r="C502" s="273"/>
      <c r="D502" s="273"/>
      <c r="E502" s="1"/>
      <c r="F502" s="1"/>
      <c r="G502" s="1"/>
      <c r="H502" s="217"/>
      <c r="I502" s="217"/>
      <c r="J502" s="21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273"/>
      <c r="C503" s="273"/>
      <c r="D503" s="273"/>
      <c r="E503" s="1"/>
      <c r="F503" s="1"/>
      <c r="G503" s="1"/>
      <c r="H503" s="217"/>
      <c r="I503" s="217"/>
      <c r="J503" s="21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273"/>
      <c r="C504" s="273"/>
      <c r="D504" s="273"/>
      <c r="E504" s="1"/>
      <c r="F504" s="1"/>
      <c r="G504" s="1"/>
      <c r="H504" s="217"/>
      <c r="I504" s="217"/>
      <c r="J504" s="21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273"/>
      <c r="C505" s="273"/>
      <c r="D505" s="273"/>
      <c r="E505" s="1"/>
      <c r="F505" s="1"/>
      <c r="G505" s="1"/>
      <c r="H505" s="217"/>
      <c r="I505" s="217"/>
      <c r="J505" s="21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273"/>
      <c r="C506" s="273"/>
      <c r="D506" s="273"/>
      <c r="E506" s="1"/>
      <c r="F506" s="1"/>
      <c r="G506" s="1"/>
      <c r="H506" s="217"/>
      <c r="I506" s="217"/>
      <c r="J506" s="21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273"/>
      <c r="C507" s="273"/>
      <c r="D507" s="273"/>
      <c r="E507" s="1"/>
      <c r="F507" s="1"/>
      <c r="G507" s="1"/>
      <c r="H507" s="217"/>
      <c r="I507" s="217"/>
      <c r="J507" s="21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273"/>
      <c r="C508" s="273"/>
      <c r="D508" s="273"/>
      <c r="E508" s="1"/>
      <c r="F508" s="1"/>
      <c r="G508" s="1"/>
      <c r="H508" s="217"/>
      <c r="I508" s="217"/>
      <c r="J508" s="21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273"/>
      <c r="C509" s="273"/>
      <c r="D509" s="273"/>
      <c r="E509" s="1"/>
      <c r="F509" s="1"/>
      <c r="G509" s="1"/>
      <c r="H509" s="217"/>
      <c r="I509" s="217"/>
      <c r="J509" s="21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273"/>
      <c r="C510" s="273"/>
      <c r="D510" s="273"/>
      <c r="E510" s="1"/>
      <c r="F510" s="1"/>
      <c r="G510" s="1"/>
      <c r="H510" s="217"/>
      <c r="I510" s="217"/>
      <c r="J510" s="21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273"/>
      <c r="C511" s="273"/>
      <c r="D511" s="273"/>
      <c r="E511" s="1"/>
      <c r="F511" s="1"/>
      <c r="G511" s="1"/>
      <c r="H511" s="217"/>
      <c r="I511" s="217"/>
      <c r="J511" s="21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273"/>
      <c r="C512" s="273"/>
      <c r="D512" s="273"/>
      <c r="E512" s="1"/>
      <c r="F512" s="1"/>
      <c r="G512" s="1"/>
      <c r="H512" s="217"/>
      <c r="I512" s="217"/>
      <c r="J512" s="21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273"/>
      <c r="C513" s="273"/>
      <c r="D513" s="273"/>
      <c r="E513" s="1"/>
      <c r="F513" s="1"/>
      <c r="G513" s="1"/>
      <c r="H513" s="217"/>
      <c r="I513" s="217"/>
      <c r="J513" s="21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273"/>
      <c r="C514" s="273"/>
      <c r="D514" s="273"/>
      <c r="E514" s="1"/>
      <c r="F514" s="1"/>
      <c r="G514" s="1"/>
      <c r="H514" s="217"/>
      <c r="I514" s="217"/>
      <c r="J514" s="21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273"/>
      <c r="C515" s="273"/>
      <c r="D515" s="273"/>
      <c r="E515" s="1"/>
      <c r="F515" s="1"/>
      <c r="G515" s="1"/>
      <c r="H515" s="217"/>
      <c r="I515" s="217"/>
      <c r="J515" s="21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273"/>
      <c r="C516" s="273"/>
      <c r="D516" s="273"/>
      <c r="E516" s="1"/>
      <c r="F516" s="1"/>
      <c r="G516" s="1"/>
      <c r="H516" s="217"/>
      <c r="I516" s="217"/>
      <c r="J516" s="21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273"/>
      <c r="C517" s="273"/>
      <c r="D517" s="273"/>
      <c r="E517" s="1"/>
      <c r="F517" s="1"/>
      <c r="G517" s="1"/>
      <c r="H517" s="217"/>
      <c r="I517" s="217"/>
      <c r="J517" s="21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273"/>
      <c r="C518" s="273"/>
      <c r="D518" s="273"/>
      <c r="E518" s="1"/>
      <c r="F518" s="1"/>
      <c r="G518" s="1"/>
      <c r="H518" s="217"/>
      <c r="I518" s="217"/>
      <c r="J518" s="21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273"/>
      <c r="C519" s="273"/>
      <c r="D519" s="273"/>
      <c r="E519" s="1"/>
      <c r="F519" s="1"/>
      <c r="G519" s="1"/>
      <c r="H519" s="217"/>
      <c r="I519" s="217"/>
      <c r="J519" s="21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273"/>
      <c r="C520" s="273"/>
      <c r="D520" s="273"/>
      <c r="E520" s="1"/>
      <c r="F520" s="1"/>
      <c r="G520" s="1"/>
      <c r="H520" s="217"/>
      <c r="I520" s="217"/>
      <c r="J520" s="21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273"/>
      <c r="C521" s="273"/>
      <c r="D521" s="273"/>
      <c r="E521" s="1"/>
      <c r="F521" s="1"/>
      <c r="G521" s="1"/>
      <c r="H521" s="217"/>
      <c r="I521" s="217"/>
      <c r="J521" s="21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273"/>
      <c r="C522" s="273"/>
      <c r="D522" s="273"/>
      <c r="E522" s="1"/>
      <c r="F522" s="1"/>
      <c r="G522" s="1"/>
      <c r="H522" s="217"/>
      <c r="I522" s="217"/>
      <c r="J522" s="21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273"/>
      <c r="C523" s="273"/>
      <c r="D523" s="273"/>
      <c r="E523" s="1"/>
      <c r="F523" s="1"/>
      <c r="G523" s="1"/>
      <c r="H523" s="217"/>
      <c r="I523" s="217"/>
      <c r="J523" s="21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273"/>
      <c r="C524" s="273"/>
      <c r="D524" s="273"/>
      <c r="E524" s="1"/>
      <c r="F524" s="1"/>
      <c r="G524" s="1"/>
      <c r="H524" s="217"/>
      <c r="I524" s="217"/>
      <c r="J524" s="21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273"/>
      <c r="C525" s="273"/>
      <c r="D525" s="273"/>
      <c r="E525" s="1"/>
      <c r="F525" s="1"/>
      <c r="G525" s="1"/>
      <c r="H525" s="217"/>
      <c r="I525" s="217"/>
      <c r="J525" s="21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273"/>
      <c r="C526" s="273"/>
      <c r="D526" s="273"/>
      <c r="E526" s="1"/>
      <c r="F526" s="1"/>
      <c r="G526" s="1"/>
      <c r="H526" s="217"/>
      <c r="I526" s="217"/>
      <c r="J526" s="21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273"/>
      <c r="C527" s="273"/>
      <c r="D527" s="273"/>
      <c r="E527" s="1"/>
      <c r="F527" s="1"/>
      <c r="G527" s="1"/>
      <c r="H527" s="217"/>
      <c r="I527" s="217"/>
      <c r="J527" s="21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273"/>
      <c r="C528" s="273"/>
      <c r="D528" s="273"/>
      <c r="E528" s="1"/>
      <c r="F528" s="1"/>
      <c r="G528" s="1"/>
      <c r="H528" s="217"/>
      <c r="I528" s="217"/>
      <c r="J528" s="21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273"/>
      <c r="C529" s="273"/>
      <c r="D529" s="273"/>
      <c r="E529" s="1"/>
      <c r="F529" s="1"/>
      <c r="G529" s="1"/>
      <c r="H529" s="217"/>
      <c r="I529" s="217"/>
      <c r="J529" s="21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273"/>
      <c r="C530" s="273"/>
      <c r="D530" s="273"/>
      <c r="E530" s="1"/>
      <c r="F530" s="1"/>
      <c r="G530" s="1"/>
      <c r="H530" s="217"/>
      <c r="I530" s="217"/>
      <c r="J530" s="21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273"/>
      <c r="C531" s="273"/>
      <c r="D531" s="273"/>
      <c r="E531" s="1"/>
      <c r="F531" s="1"/>
      <c r="G531" s="1"/>
      <c r="H531" s="217"/>
      <c r="I531" s="217"/>
      <c r="J531" s="21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273"/>
      <c r="C532" s="273"/>
      <c r="D532" s="273"/>
      <c r="E532" s="1"/>
      <c r="F532" s="1"/>
      <c r="G532" s="1"/>
      <c r="H532" s="217"/>
      <c r="I532" s="217"/>
      <c r="J532" s="21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273"/>
      <c r="C533" s="273"/>
      <c r="D533" s="273"/>
      <c r="E533" s="1"/>
      <c r="F533" s="1"/>
      <c r="G533" s="1"/>
      <c r="H533" s="217"/>
      <c r="I533" s="217"/>
      <c r="J533" s="21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273"/>
      <c r="C534" s="273"/>
      <c r="D534" s="273"/>
      <c r="E534" s="1"/>
      <c r="F534" s="1"/>
      <c r="G534" s="1"/>
      <c r="H534" s="217"/>
      <c r="I534" s="217"/>
      <c r="J534" s="21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273"/>
      <c r="C535" s="273"/>
      <c r="D535" s="273"/>
      <c r="E535" s="1"/>
      <c r="F535" s="1"/>
      <c r="G535" s="1"/>
      <c r="H535" s="217"/>
      <c r="I535" s="217"/>
      <c r="J535" s="21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273"/>
      <c r="C536" s="273"/>
      <c r="D536" s="273"/>
      <c r="E536" s="1"/>
      <c r="F536" s="1"/>
      <c r="G536" s="1"/>
      <c r="H536" s="217"/>
      <c r="I536" s="217"/>
      <c r="J536" s="21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273"/>
      <c r="C537" s="273"/>
      <c r="D537" s="273"/>
      <c r="E537" s="1"/>
      <c r="F537" s="1"/>
      <c r="G537" s="1"/>
      <c r="H537" s="217"/>
      <c r="I537" s="217"/>
      <c r="J537" s="21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273"/>
      <c r="C538" s="273"/>
      <c r="D538" s="273"/>
      <c r="E538" s="1"/>
      <c r="F538" s="1"/>
      <c r="G538" s="1"/>
      <c r="H538" s="217"/>
      <c r="I538" s="217"/>
      <c r="J538" s="21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273"/>
      <c r="C539" s="273"/>
      <c r="D539" s="273"/>
      <c r="E539" s="1"/>
      <c r="F539" s="1"/>
      <c r="G539" s="1"/>
      <c r="H539" s="217"/>
      <c r="I539" s="217"/>
      <c r="J539" s="21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273"/>
      <c r="C540" s="273"/>
      <c r="D540" s="273"/>
      <c r="E540" s="1"/>
      <c r="F540" s="1"/>
      <c r="G540" s="1"/>
      <c r="H540" s="217"/>
      <c r="I540" s="217"/>
      <c r="J540" s="21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273"/>
      <c r="C541" s="273"/>
      <c r="D541" s="273"/>
      <c r="E541" s="1"/>
      <c r="F541" s="1"/>
      <c r="G541" s="1"/>
      <c r="H541" s="217"/>
      <c r="I541" s="217"/>
      <c r="J541" s="21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273"/>
      <c r="C542" s="273"/>
      <c r="D542" s="273"/>
      <c r="E542" s="1"/>
      <c r="F542" s="1"/>
      <c r="G542" s="1"/>
      <c r="H542" s="217"/>
      <c r="I542" s="217"/>
      <c r="J542" s="21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273"/>
      <c r="C543" s="273"/>
      <c r="D543" s="273"/>
      <c r="E543" s="1"/>
      <c r="F543" s="1"/>
      <c r="G543" s="1"/>
      <c r="H543" s="217"/>
      <c r="I543" s="217"/>
      <c r="J543" s="21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273"/>
      <c r="C544" s="273"/>
      <c r="D544" s="273"/>
      <c r="E544" s="1"/>
      <c r="F544" s="1"/>
      <c r="G544" s="1"/>
      <c r="H544" s="217"/>
      <c r="I544" s="217"/>
      <c r="J544" s="21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273"/>
      <c r="C545" s="273"/>
      <c r="D545" s="273"/>
      <c r="E545" s="1"/>
      <c r="F545" s="1"/>
      <c r="G545" s="1"/>
      <c r="H545" s="217"/>
      <c r="I545" s="217"/>
      <c r="J545" s="21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273"/>
      <c r="C546" s="273"/>
      <c r="D546" s="273"/>
      <c r="E546" s="1"/>
      <c r="F546" s="1"/>
      <c r="G546" s="1"/>
      <c r="H546" s="217"/>
      <c r="I546" s="217"/>
      <c r="J546" s="21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273"/>
      <c r="C547" s="273"/>
      <c r="D547" s="273"/>
      <c r="E547" s="1"/>
      <c r="F547" s="1"/>
      <c r="G547" s="1"/>
      <c r="H547" s="217"/>
      <c r="I547" s="217"/>
      <c r="J547" s="21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273"/>
      <c r="C548" s="273"/>
      <c r="D548" s="273"/>
      <c r="E548" s="1"/>
      <c r="F548" s="1"/>
      <c r="G548" s="1"/>
      <c r="H548" s="217"/>
      <c r="I548" s="217"/>
      <c r="J548" s="21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273"/>
      <c r="C549" s="273"/>
      <c r="D549" s="273"/>
      <c r="E549" s="1"/>
      <c r="F549" s="1"/>
      <c r="G549" s="1"/>
      <c r="H549" s="217"/>
      <c r="I549" s="217"/>
      <c r="J549" s="21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273"/>
      <c r="C550" s="273"/>
      <c r="D550" s="273"/>
      <c r="E550" s="1"/>
      <c r="F550" s="1"/>
      <c r="G550" s="1"/>
      <c r="H550" s="217"/>
      <c r="I550" s="217"/>
      <c r="J550" s="21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273"/>
      <c r="C551" s="273"/>
      <c r="D551" s="273"/>
      <c r="E551" s="1"/>
      <c r="F551" s="1"/>
      <c r="G551" s="1"/>
      <c r="H551" s="217"/>
      <c r="I551" s="217"/>
      <c r="J551" s="21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273"/>
      <c r="C552" s="273"/>
      <c r="D552" s="273"/>
      <c r="E552" s="1"/>
      <c r="F552" s="1"/>
      <c r="G552" s="1"/>
      <c r="H552" s="217"/>
      <c r="I552" s="217"/>
      <c r="J552" s="21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273"/>
      <c r="C553" s="273"/>
      <c r="D553" s="273"/>
      <c r="E553" s="1"/>
      <c r="F553" s="1"/>
      <c r="G553" s="1"/>
      <c r="H553" s="217"/>
      <c r="I553" s="217"/>
      <c r="J553" s="21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273"/>
      <c r="C554" s="273"/>
      <c r="D554" s="273"/>
      <c r="E554" s="1"/>
      <c r="F554" s="1"/>
      <c r="G554" s="1"/>
      <c r="H554" s="217"/>
      <c r="I554" s="217"/>
      <c r="J554" s="21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273"/>
      <c r="C555" s="273"/>
      <c r="D555" s="273"/>
      <c r="E555" s="1"/>
      <c r="F555" s="1"/>
      <c r="G555" s="1"/>
      <c r="H555" s="217"/>
      <c r="I555" s="217"/>
      <c r="J555" s="21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273"/>
      <c r="C556" s="273"/>
      <c r="D556" s="273"/>
      <c r="E556" s="1"/>
      <c r="F556" s="1"/>
      <c r="G556" s="1"/>
      <c r="H556" s="217"/>
      <c r="I556" s="217"/>
      <c r="J556" s="21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273"/>
      <c r="C557" s="273"/>
      <c r="D557" s="273"/>
      <c r="E557" s="1"/>
      <c r="F557" s="1"/>
      <c r="G557" s="1"/>
      <c r="H557" s="217"/>
      <c r="I557" s="217"/>
      <c r="J557" s="21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273"/>
      <c r="C558" s="273"/>
      <c r="D558" s="273"/>
      <c r="E558" s="1"/>
      <c r="F558" s="1"/>
      <c r="G558" s="1"/>
      <c r="H558" s="217"/>
      <c r="I558" s="217"/>
      <c r="J558" s="21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273"/>
      <c r="C559" s="273"/>
      <c r="D559" s="273"/>
      <c r="E559" s="1"/>
      <c r="F559" s="1"/>
      <c r="G559" s="1"/>
      <c r="H559" s="217"/>
      <c r="I559" s="217"/>
      <c r="J559" s="21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273"/>
      <c r="C560" s="273"/>
      <c r="D560" s="273"/>
      <c r="E560" s="1"/>
      <c r="F560" s="1"/>
      <c r="G560" s="1"/>
      <c r="H560" s="217"/>
      <c r="I560" s="217"/>
      <c r="J560" s="21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273"/>
      <c r="C561" s="273"/>
      <c r="D561" s="273"/>
      <c r="E561" s="1"/>
      <c r="F561" s="1"/>
      <c r="G561" s="1"/>
      <c r="H561" s="217"/>
      <c r="I561" s="217"/>
      <c r="J561" s="21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273"/>
      <c r="C562" s="273"/>
      <c r="D562" s="273"/>
      <c r="E562" s="1"/>
      <c r="F562" s="1"/>
      <c r="G562" s="1"/>
      <c r="H562" s="217"/>
      <c r="I562" s="217"/>
      <c r="J562" s="21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273"/>
      <c r="C563" s="273"/>
      <c r="D563" s="273"/>
      <c r="E563" s="1"/>
      <c r="F563" s="1"/>
      <c r="G563" s="1"/>
      <c r="H563" s="217"/>
      <c r="I563" s="217"/>
      <c r="J563" s="21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273"/>
      <c r="C564" s="273"/>
      <c r="D564" s="273"/>
      <c r="E564" s="1"/>
      <c r="F564" s="1"/>
      <c r="G564" s="1"/>
      <c r="H564" s="217"/>
      <c r="I564" s="217"/>
      <c r="J564" s="21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273"/>
      <c r="C565" s="273"/>
      <c r="D565" s="273"/>
      <c r="E565" s="1"/>
      <c r="F565" s="1"/>
      <c r="G565" s="1"/>
      <c r="H565" s="217"/>
      <c r="I565" s="217"/>
      <c r="J565" s="21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273"/>
      <c r="C566" s="273"/>
      <c r="D566" s="273"/>
      <c r="E566" s="1"/>
      <c r="F566" s="1"/>
      <c r="G566" s="1"/>
      <c r="H566" s="217"/>
      <c r="I566" s="217"/>
      <c r="J566" s="21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273"/>
      <c r="C567" s="273"/>
      <c r="D567" s="273"/>
      <c r="E567" s="1"/>
      <c r="F567" s="1"/>
      <c r="G567" s="1"/>
      <c r="H567" s="217"/>
      <c r="I567" s="217"/>
      <c r="J567" s="21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273"/>
      <c r="C568" s="273"/>
      <c r="D568" s="273"/>
      <c r="E568" s="1"/>
      <c r="F568" s="1"/>
      <c r="G568" s="1"/>
      <c r="H568" s="217"/>
      <c r="I568" s="217"/>
      <c r="J568" s="21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273"/>
      <c r="C569" s="273"/>
      <c r="D569" s="273"/>
      <c r="E569" s="1"/>
      <c r="F569" s="1"/>
      <c r="G569" s="1"/>
      <c r="H569" s="217"/>
      <c r="I569" s="217"/>
      <c r="J569" s="21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273"/>
      <c r="C570" s="273"/>
      <c r="D570" s="273"/>
      <c r="E570" s="1"/>
      <c r="F570" s="1"/>
      <c r="G570" s="1"/>
      <c r="H570" s="217"/>
      <c r="I570" s="217"/>
      <c r="J570" s="21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273"/>
      <c r="C571" s="273"/>
      <c r="D571" s="273"/>
      <c r="E571" s="1"/>
      <c r="F571" s="1"/>
      <c r="G571" s="1"/>
      <c r="H571" s="217"/>
      <c r="I571" s="217"/>
      <c r="J571" s="21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273"/>
      <c r="C572" s="273"/>
      <c r="D572" s="273"/>
      <c r="E572" s="1"/>
      <c r="F572" s="1"/>
      <c r="G572" s="1"/>
      <c r="H572" s="217"/>
      <c r="I572" s="217"/>
      <c r="J572" s="21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273"/>
      <c r="C573" s="273"/>
      <c r="D573" s="273"/>
      <c r="E573" s="1"/>
      <c r="F573" s="1"/>
      <c r="G573" s="1"/>
      <c r="H573" s="217"/>
      <c r="I573" s="217"/>
      <c r="J573" s="21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273"/>
      <c r="C574" s="273"/>
      <c r="D574" s="273"/>
      <c r="E574" s="1"/>
      <c r="F574" s="1"/>
      <c r="G574" s="1"/>
      <c r="H574" s="217"/>
      <c r="I574" s="217"/>
      <c r="J574" s="21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273"/>
      <c r="C575" s="273"/>
      <c r="D575" s="273"/>
      <c r="E575" s="1"/>
      <c r="F575" s="1"/>
      <c r="G575" s="1"/>
      <c r="H575" s="217"/>
      <c r="I575" s="217"/>
      <c r="J575" s="21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273"/>
      <c r="C576" s="273"/>
      <c r="D576" s="273"/>
      <c r="E576" s="1"/>
      <c r="F576" s="1"/>
      <c r="G576" s="1"/>
      <c r="H576" s="217"/>
      <c r="I576" s="217"/>
      <c r="J576" s="21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273"/>
      <c r="C577" s="273"/>
      <c r="D577" s="273"/>
      <c r="E577" s="1"/>
      <c r="F577" s="1"/>
      <c r="G577" s="1"/>
      <c r="H577" s="217"/>
      <c r="I577" s="217"/>
      <c r="J577" s="21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273"/>
      <c r="C578" s="273"/>
      <c r="D578" s="273"/>
      <c r="E578" s="1"/>
      <c r="F578" s="1"/>
      <c r="G578" s="1"/>
      <c r="H578" s="217"/>
      <c r="I578" s="217"/>
      <c r="J578" s="21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273"/>
      <c r="C579" s="273"/>
      <c r="D579" s="273"/>
      <c r="E579" s="1"/>
      <c r="F579" s="1"/>
      <c r="G579" s="1"/>
      <c r="H579" s="217"/>
      <c r="I579" s="217"/>
      <c r="J579" s="21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273"/>
      <c r="C580" s="273"/>
      <c r="D580" s="273"/>
      <c r="E580" s="1"/>
      <c r="F580" s="1"/>
      <c r="G580" s="1"/>
      <c r="H580" s="217"/>
      <c r="I580" s="217"/>
      <c r="J580" s="21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273"/>
      <c r="C581" s="273"/>
      <c r="D581" s="273"/>
      <c r="E581" s="1"/>
      <c r="F581" s="1"/>
      <c r="G581" s="1"/>
      <c r="H581" s="217"/>
      <c r="I581" s="217"/>
      <c r="J581" s="21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273"/>
      <c r="C582" s="273"/>
      <c r="D582" s="273"/>
      <c r="E582" s="1"/>
      <c r="F582" s="1"/>
      <c r="G582" s="1"/>
      <c r="H582" s="217"/>
      <c r="I582" s="217"/>
      <c r="J582" s="21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273"/>
      <c r="C583" s="273"/>
      <c r="D583" s="273"/>
      <c r="E583" s="1"/>
      <c r="F583" s="1"/>
      <c r="G583" s="1"/>
      <c r="H583" s="217"/>
      <c r="I583" s="217"/>
      <c r="J583" s="21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273"/>
      <c r="C584" s="273"/>
      <c r="D584" s="273"/>
      <c r="E584" s="1"/>
      <c r="F584" s="1"/>
      <c r="G584" s="1"/>
      <c r="H584" s="217"/>
      <c r="I584" s="217"/>
      <c r="J584" s="21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273"/>
      <c r="C585" s="273"/>
      <c r="D585" s="273"/>
      <c r="E585" s="1"/>
      <c r="F585" s="1"/>
      <c r="G585" s="1"/>
      <c r="H585" s="217"/>
      <c r="I585" s="217"/>
      <c r="J585" s="21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273"/>
      <c r="C586" s="273"/>
      <c r="D586" s="273"/>
      <c r="E586" s="1"/>
      <c r="F586" s="1"/>
      <c r="G586" s="1"/>
      <c r="H586" s="217"/>
      <c r="I586" s="217"/>
      <c r="J586" s="21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273"/>
      <c r="C587" s="273"/>
      <c r="D587" s="273"/>
      <c r="E587" s="1"/>
      <c r="F587" s="1"/>
      <c r="G587" s="1"/>
      <c r="H587" s="217"/>
      <c r="I587" s="217"/>
      <c r="J587" s="21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273"/>
      <c r="C588" s="273"/>
      <c r="D588" s="273"/>
      <c r="E588" s="1"/>
      <c r="F588" s="1"/>
      <c r="G588" s="1"/>
      <c r="H588" s="217"/>
      <c r="I588" s="217"/>
      <c r="J588" s="21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273"/>
      <c r="C589" s="273"/>
      <c r="D589" s="273"/>
      <c r="E589" s="1"/>
      <c r="F589" s="1"/>
      <c r="G589" s="1"/>
      <c r="H589" s="217"/>
      <c r="I589" s="217"/>
      <c r="J589" s="21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273"/>
      <c r="C590" s="273"/>
      <c r="D590" s="273"/>
      <c r="E590" s="1"/>
      <c r="F590" s="1"/>
      <c r="G590" s="1"/>
      <c r="H590" s="217"/>
      <c r="I590" s="217"/>
      <c r="J590" s="21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273"/>
      <c r="C591" s="273"/>
      <c r="D591" s="273"/>
      <c r="E591" s="1"/>
      <c r="F591" s="1"/>
      <c r="G591" s="1"/>
      <c r="H591" s="217"/>
      <c r="I591" s="217"/>
      <c r="J591" s="21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273"/>
      <c r="C592" s="273"/>
      <c r="D592" s="273"/>
      <c r="E592" s="1"/>
      <c r="F592" s="1"/>
      <c r="G592" s="1"/>
      <c r="H592" s="217"/>
      <c r="I592" s="217"/>
      <c r="J592" s="21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273"/>
      <c r="C593" s="273"/>
      <c r="D593" s="273"/>
      <c r="E593" s="1"/>
      <c r="F593" s="1"/>
      <c r="G593" s="1"/>
      <c r="H593" s="217"/>
      <c r="I593" s="217"/>
      <c r="J593" s="21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273"/>
      <c r="C594" s="273"/>
      <c r="D594" s="273"/>
      <c r="E594" s="1"/>
      <c r="F594" s="1"/>
      <c r="G594" s="1"/>
      <c r="H594" s="217"/>
      <c r="I594" s="217"/>
      <c r="J594" s="21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273"/>
      <c r="C595" s="273"/>
      <c r="D595" s="273"/>
      <c r="E595" s="1"/>
      <c r="F595" s="1"/>
      <c r="G595" s="1"/>
      <c r="H595" s="217"/>
      <c r="I595" s="217"/>
      <c r="J595" s="21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273"/>
      <c r="C596" s="273"/>
      <c r="D596" s="273"/>
      <c r="E596" s="1"/>
      <c r="F596" s="1"/>
      <c r="G596" s="1"/>
      <c r="H596" s="217"/>
      <c r="I596" s="217"/>
      <c r="J596" s="21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273"/>
      <c r="C597" s="273"/>
      <c r="D597" s="273"/>
      <c r="E597" s="1"/>
      <c r="F597" s="1"/>
      <c r="G597" s="1"/>
      <c r="H597" s="217"/>
      <c r="I597" s="217"/>
      <c r="J597" s="21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273"/>
      <c r="C598" s="273"/>
      <c r="D598" s="273"/>
      <c r="E598" s="1"/>
      <c r="F598" s="1"/>
      <c r="G598" s="1"/>
      <c r="H598" s="217"/>
      <c r="I598" s="217"/>
      <c r="J598" s="21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273"/>
      <c r="C599" s="273"/>
      <c r="D599" s="273"/>
      <c r="E599" s="1"/>
      <c r="F599" s="1"/>
      <c r="G599" s="1"/>
      <c r="H599" s="217"/>
      <c r="I599" s="217"/>
      <c r="J599" s="21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273"/>
      <c r="C600" s="273"/>
      <c r="D600" s="273"/>
      <c r="E600" s="1"/>
      <c r="F600" s="1"/>
      <c r="G600" s="1"/>
      <c r="H600" s="217"/>
      <c r="I600" s="217"/>
      <c r="J600" s="21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273"/>
      <c r="C601" s="273"/>
      <c r="D601" s="273"/>
      <c r="E601" s="1"/>
      <c r="F601" s="1"/>
      <c r="G601" s="1"/>
      <c r="H601" s="217"/>
      <c r="I601" s="217"/>
      <c r="J601" s="21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273"/>
      <c r="C602" s="273"/>
      <c r="D602" s="273"/>
      <c r="E602" s="1"/>
      <c r="F602" s="1"/>
      <c r="G602" s="1"/>
      <c r="H602" s="217"/>
      <c r="I602" s="217"/>
      <c r="J602" s="21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273"/>
      <c r="C603" s="273"/>
      <c r="D603" s="273"/>
      <c r="E603" s="1"/>
      <c r="F603" s="1"/>
      <c r="G603" s="1"/>
      <c r="H603" s="217"/>
      <c r="I603" s="217"/>
      <c r="J603" s="21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273"/>
      <c r="C604" s="273"/>
      <c r="D604" s="273"/>
      <c r="E604" s="1"/>
      <c r="F604" s="1"/>
      <c r="G604" s="1"/>
      <c r="H604" s="217"/>
      <c r="I604" s="217"/>
      <c r="J604" s="21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273"/>
      <c r="C605" s="273"/>
      <c r="D605" s="273"/>
      <c r="E605" s="1"/>
      <c r="F605" s="1"/>
      <c r="G605" s="1"/>
      <c r="H605" s="217"/>
      <c r="I605" s="217"/>
      <c r="J605" s="21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273"/>
      <c r="C606" s="273"/>
      <c r="D606" s="273"/>
      <c r="E606" s="1"/>
      <c r="F606" s="1"/>
      <c r="G606" s="1"/>
      <c r="H606" s="217"/>
      <c r="I606" s="217"/>
      <c r="J606" s="21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273"/>
      <c r="C607" s="273"/>
      <c r="D607" s="273"/>
      <c r="E607" s="1"/>
      <c r="F607" s="1"/>
      <c r="G607" s="1"/>
      <c r="H607" s="217"/>
      <c r="I607" s="217"/>
      <c r="J607" s="21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273"/>
      <c r="C608" s="273"/>
      <c r="D608" s="273"/>
      <c r="E608" s="1"/>
      <c r="F608" s="1"/>
      <c r="G608" s="1"/>
      <c r="H608" s="217"/>
      <c r="I608" s="217"/>
      <c r="J608" s="21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273"/>
      <c r="C609" s="273"/>
      <c r="D609" s="273"/>
      <c r="E609" s="1"/>
      <c r="F609" s="1"/>
      <c r="G609" s="1"/>
      <c r="H609" s="217"/>
      <c r="I609" s="217"/>
      <c r="J609" s="21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273"/>
      <c r="C610" s="273"/>
      <c r="D610" s="273"/>
      <c r="E610" s="1"/>
      <c r="F610" s="1"/>
      <c r="G610" s="1"/>
      <c r="H610" s="217"/>
      <c r="I610" s="217"/>
      <c r="J610" s="21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273"/>
      <c r="C611" s="273"/>
      <c r="D611" s="273"/>
      <c r="E611" s="1"/>
      <c r="F611" s="1"/>
      <c r="G611" s="1"/>
      <c r="H611" s="217"/>
      <c r="I611" s="217"/>
      <c r="J611" s="21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273"/>
      <c r="C612" s="273"/>
      <c r="D612" s="273"/>
      <c r="E612" s="1"/>
      <c r="F612" s="1"/>
      <c r="G612" s="1"/>
      <c r="H612" s="217"/>
      <c r="I612" s="217"/>
      <c r="J612" s="21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273"/>
      <c r="C613" s="273"/>
      <c r="D613" s="273"/>
      <c r="E613" s="1"/>
      <c r="F613" s="1"/>
      <c r="G613" s="1"/>
      <c r="H613" s="217"/>
      <c r="I613" s="217"/>
      <c r="J613" s="21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273"/>
      <c r="C614" s="273"/>
      <c r="D614" s="273"/>
      <c r="E614" s="1"/>
      <c r="F614" s="1"/>
      <c r="G614" s="1"/>
      <c r="H614" s="217"/>
      <c r="I614" s="217"/>
      <c r="J614" s="21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273"/>
      <c r="C615" s="273"/>
      <c r="D615" s="273"/>
      <c r="E615" s="1"/>
      <c r="F615" s="1"/>
      <c r="G615" s="1"/>
      <c r="H615" s="217"/>
      <c r="I615" s="217"/>
      <c r="J615" s="21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273"/>
      <c r="C616" s="273"/>
      <c r="D616" s="273"/>
      <c r="E616" s="1"/>
      <c r="F616" s="1"/>
      <c r="G616" s="1"/>
      <c r="H616" s="217"/>
      <c r="I616" s="217"/>
      <c r="J616" s="21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273"/>
      <c r="C617" s="273"/>
      <c r="D617" s="273"/>
      <c r="E617" s="1"/>
      <c r="F617" s="1"/>
      <c r="G617" s="1"/>
      <c r="H617" s="217"/>
      <c r="I617" s="217"/>
      <c r="J617" s="21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273"/>
      <c r="C618" s="273"/>
      <c r="D618" s="273"/>
      <c r="E618" s="1"/>
      <c r="F618" s="1"/>
      <c r="G618" s="1"/>
      <c r="H618" s="217"/>
      <c r="I618" s="217"/>
      <c r="J618" s="21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273"/>
      <c r="C619" s="273"/>
      <c r="D619" s="273"/>
      <c r="E619" s="1"/>
      <c r="F619" s="1"/>
      <c r="G619" s="1"/>
      <c r="H619" s="217"/>
      <c r="I619" s="217"/>
      <c r="J619" s="21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273"/>
      <c r="C620" s="273"/>
      <c r="D620" s="273"/>
      <c r="E620" s="1"/>
      <c r="F620" s="1"/>
      <c r="G620" s="1"/>
      <c r="H620" s="217"/>
      <c r="I620" s="217"/>
      <c r="J620" s="21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273"/>
      <c r="C621" s="273"/>
      <c r="D621" s="273"/>
      <c r="E621" s="1"/>
      <c r="F621" s="1"/>
      <c r="G621" s="1"/>
      <c r="H621" s="217"/>
      <c r="I621" s="217"/>
      <c r="J621" s="21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273"/>
      <c r="C622" s="273"/>
      <c r="D622" s="273"/>
      <c r="E622" s="1"/>
      <c r="F622" s="1"/>
      <c r="G622" s="1"/>
      <c r="H622" s="217"/>
      <c r="I622" s="217"/>
      <c r="J622" s="21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273"/>
      <c r="C623" s="273"/>
      <c r="D623" s="273"/>
      <c r="E623" s="1"/>
      <c r="F623" s="1"/>
      <c r="G623" s="1"/>
      <c r="H623" s="217"/>
      <c r="I623" s="217"/>
      <c r="J623" s="21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273"/>
      <c r="C624" s="273"/>
      <c r="D624" s="273"/>
      <c r="E624" s="1"/>
      <c r="F624" s="1"/>
      <c r="G624" s="1"/>
      <c r="H624" s="217"/>
      <c r="I624" s="217"/>
      <c r="J624" s="21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273"/>
      <c r="C625" s="273"/>
      <c r="D625" s="273"/>
      <c r="E625" s="1"/>
      <c r="F625" s="1"/>
      <c r="G625" s="1"/>
      <c r="H625" s="217"/>
      <c r="I625" s="217"/>
      <c r="J625" s="21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273"/>
      <c r="C626" s="273"/>
      <c r="D626" s="273"/>
      <c r="E626" s="1"/>
      <c r="F626" s="1"/>
      <c r="G626" s="1"/>
      <c r="H626" s="217"/>
      <c r="I626" s="217"/>
      <c r="J626" s="21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273"/>
      <c r="C627" s="273"/>
      <c r="D627" s="273"/>
      <c r="E627" s="1"/>
      <c r="F627" s="1"/>
      <c r="G627" s="1"/>
      <c r="H627" s="217"/>
      <c r="I627" s="217"/>
      <c r="J627" s="21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273"/>
      <c r="C628" s="273"/>
      <c r="D628" s="273"/>
      <c r="E628" s="1"/>
      <c r="F628" s="1"/>
      <c r="G628" s="1"/>
      <c r="H628" s="217"/>
      <c r="I628" s="217"/>
      <c r="J628" s="21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273"/>
      <c r="C629" s="273"/>
      <c r="D629" s="273"/>
      <c r="E629" s="1"/>
      <c r="F629" s="1"/>
      <c r="G629" s="1"/>
      <c r="H629" s="217"/>
      <c r="I629" s="217"/>
      <c r="J629" s="21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273"/>
      <c r="C630" s="273"/>
      <c r="D630" s="273"/>
      <c r="E630" s="1"/>
      <c r="F630" s="1"/>
      <c r="G630" s="1"/>
      <c r="H630" s="217"/>
      <c r="I630" s="217"/>
      <c r="J630" s="21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273"/>
      <c r="C631" s="273"/>
      <c r="D631" s="273"/>
      <c r="E631" s="1"/>
      <c r="F631" s="1"/>
      <c r="G631" s="1"/>
      <c r="H631" s="217"/>
      <c r="I631" s="217"/>
      <c r="J631" s="21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273"/>
      <c r="C632" s="273"/>
      <c r="D632" s="273"/>
      <c r="E632" s="1"/>
      <c r="F632" s="1"/>
      <c r="G632" s="1"/>
      <c r="H632" s="217"/>
      <c r="I632" s="217"/>
      <c r="J632" s="21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273"/>
      <c r="C633" s="273"/>
      <c r="D633" s="273"/>
      <c r="E633" s="1"/>
      <c r="F633" s="1"/>
      <c r="G633" s="1"/>
      <c r="H633" s="217"/>
      <c r="I633" s="217"/>
      <c r="J633" s="21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273"/>
      <c r="C634" s="273"/>
      <c r="D634" s="273"/>
      <c r="E634" s="1"/>
      <c r="F634" s="1"/>
      <c r="G634" s="1"/>
      <c r="H634" s="217"/>
      <c r="I634" s="217"/>
      <c r="J634" s="21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273"/>
      <c r="C635" s="273"/>
      <c r="D635" s="273"/>
      <c r="E635" s="1"/>
      <c r="F635" s="1"/>
      <c r="G635" s="1"/>
      <c r="H635" s="217"/>
      <c r="I635" s="217"/>
      <c r="J635" s="21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273"/>
      <c r="C636" s="273"/>
      <c r="D636" s="273"/>
      <c r="E636" s="1"/>
      <c r="F636" s="1"/>
      <c r="G636" s="1"/>
      <c r="H636" s="217"/>
      <c r="I636" s="217"/>
      <c r="J636" s="21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273"/>
      <c r="C637" s="273"/>
      <c r="D637" s="273"/>
      <c r="E637" s="1"/>
      <c r="F637" s="1"/>
      <c r="G637" s="1"/>
      <c r="H637" s="217"/>
      <c r="I637" s="217"/>
      <c r="J637" s="21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273"/>
      <c r="C638" s="273"/>
      <c r="D638" s="273"/>
      <c r="E638" s="1"/>
      <c r="F638" s="1"/>
      <c r="G638" s="1"/>
      <c r="H638" s="217"/>
      <c r="I638" s="217"/>
      <c r="J638" s="21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273"/>
      <c r="C639" s="273"/>
      <c r="D639" s="273"/>
      <c r="E639" s="1"/>
      <c r="F639" s="1"/>
      <c r="G639" s="1"/>
      <c r="H639" s="217"/>
      <c r="I639" s="217"/>
      <c r="J639" s="21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273"/>
      <c r="C640" s="273"/>
      <c r="D640" s="273"/>
      <c r="E640" s="1"/>
      <c r="F640" s="1"/>
      <c r="G640" s="1"/>
      <c r="H640" s="217"/>
      <c r="I640" s="217"/>
      <c r="J640" s="21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273"/>
      <c r="C641" s="273"/>
      <c r="D641" s="273"/>
      <c r="E641" s="1"/>
      <c r="F641" s="1"/>
      <c r="G641" s="1"/>
      <c r="H641" s="217"/>
      <c r="I641" s="217"/>
      <c r="J641" s="21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273"/>
      <c r="C642" s="273"/>
      <c r="D642" s="273"/>
      <c r="E642" s="1"/>
      <c r="F642" s="1"/>
      <c r="G642" s="1"/>
      <c r="H642" s="217"/>
      <c r="I642" s="217"/>
      <c r="J642" s="21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273"/>
      <c r="C643" s="273"/>
      <c r="D643" s="273"/>
      <c r="E643" s="1"/>
      <c r="F643" s="1"/>
      <c r="G643" s="1"/>
      <c r="H643" s="217"/>
      <c r="I643" s="217"/>
      <c r="J643" s="21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273"/>
      <c r="C644" s="273"/>
      <c r="D644" s="273"/>
      <c r="E644" s="1"/>
      <c r="F644" s="1"/>
      <c r="G644" s="1"/>
      <c r="H644" s="217"/>
      <c r="I644" s="217"/>
      <c r="J644" s="21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273"/>
      <c r="C645" s="273"/>
      <c r="D645" s="273"/>
      <c r="E645" s="1"/>
      <c r="F645" s="1"/>
      <c r="G645" s="1"/>
      <c r="H645" s="217"/>
      <c r="I645" s="217"/>
      <c r="J645" s="21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273"/>
      <c r="C646" s="273"/>
      <c r="D646" s="273"/>
      <c r="E646" s="1"/>
      <c r="F646" s="1"/>
      <c r="G646" s="1"/>
      <c r="H646" s="217"/>
      <c r="I646" s="217"/>
      <c r="J646" s="21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273"/>
      <c r="C647" s="273"/>
      <c r="D647" s="273"/>
      <c r="E647" s="1"/>
      <c r="F647" s="1"/>
      <c r="G647" s="1"/>
      <c r="H647" s="217"/>
      <c r="I647" s="217"/>
      <c r="J647" s="21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273"/>
      <c r="C648" s="273"/>
      <c r="D648" s="273"/>
      <c r="E648" s="1"/>
      <c r="F648" s="1"/>
      <c r="G648" s="1"/>
      <c r="H648" s="217"/>
      <c r="I648" s="217"/>
      <c r="J648" s="21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273"/>
      <c r="C649" s="273"/>
      <c r="D649" s="273"/>
      <c r="E649" s="1"/>
      <c r="F649" s="1"/>
      <c r="G649" s="1"/>
      <c r="H649" s="217"/>
      <c r="I649" s="217"/>
      <c r="J649" s="21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273"/>
      <c r="C650" s="273"/>
      <c r="D650" s="273"/>
      <c r="E650" s="1"/>
      <c r="F650" s="1"/>
      <c r="G650" s="1"/>
      <c r="H650" s="217"/>
      <c r="I650" s="217"/>
      <c r="J650" s="21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273"/>
      <c r="C651" s="273"/>
      <c r="D651" s="273"/>
      <c r="E651" s="1"/>
      <c r="F651" s="1"/>
      <c r="G651" s="1"/>
      <c r="H651" s="217"/>
      <c r="I651" s="217"/>
      <c r="J651" s="21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273"/>
      <c r="C652" s="273"/>
      <c r="D652" s="273"/>
      <c r="E652" s="1"/>
      <c r="F652" s="1"/>
      <c r="G652" s="1"/>
      <c r="H652" s="217"/>
      <c r="I652" s="217"/>
      <c r="J652" s="21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273"/>
      <c r="C653" s="273"/>
      <c r="D653" s="273"/>
      <c r="E653" s="1"/>
      <c r="F653" s="1"/>
      <c r="G653" s="1"/>
      <c r="H653" s="217"/>
      <c r="I653" s="217"/>
      <c r="J653" s="21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273"/>
      <c r="C654" s="273"/>
      <c r="D654" s="273"/>
      <c r="E654" s="1"/>
      <c r="F654" s="1"/>
      <c r="G654" s="1"/>
      <c r="H654" s="217"/>
      <c r="I654" s="217"/>
      <c r="J654" s="21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273"/>
      <c r="C655" s="273"/>
      <c r="D655" s="273"/>
      <c r="E655" s="1"/>
      <c r="F655" s="1"/>
      <c r="G655" s="1"/>
      <c r="H655" s="217"/>
      <c r="I655" s="217"/>
      <c r="J655" s="21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273"/>
      <c r="C656" s="273"/>
      <c r="D656" s="273"/>
      <c r="E656" s="1"/>
      <c r="F656" s="1"/>
      <c r="G656" s="1"/>
      <c r="H656" s="217"/>
      <c r="I656" s="217"/>
      <c r="J656" s="21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273"/>
      <c r="C657" s="273"/>
      <c r="D657" s="273"/>
      <c r="E657" s="1"/>
      <c r="F657" s="1"/>
      <c r="G657" s="1"/>
      <c r="H657" s="217"/>
      <c r="I657" s="217"/>
      <c r="J657" s="21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273"/>
      <c r="C658" s="273"/>
      <c r="D658" s="273"/>
      <c r="E658" s="1"/>
      <c r="F658" s="1"/>
      <c r="G658" s="1"/>
      <c r="H658" s="217"/>
      <c r="I658" s="217"/>
      <c r="J658" s="21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273"/>
      <c r="C659" s="273"/>
      <c r="D659" s="273"/>
      <c r="E659" s="1"/>
      <c r="F659" s="1"/>
      <c r="G659" s="1"/>
      <c r="H659" s="217"/>
      <c r="I659" s="217"/>
      <c r="J659" s="21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273"/>
      <c r="C660" s="273"/>
      <c r="D660" s="273"/>
      <c r="E660" s="1"/>
      <c r="F660" s="1"/>
      <c r="G660" s="1"/>
      <c r="H660" s="217"/>
      <c r="I660" s="217"/>
      <c r="J660" s="21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273"/>
      <c r="C661" s="273"/>
      <c r="D661" s="273"/>
      <c r="E661" s="1"/>
      <c r="F661" s="1"/>
      <c r="G661" s="1"/>
      <c r="H661" s="217"/>
      <c r="I661" s="217"/>
      <c r="J661" s="21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273"/>
      <c r="C662" s="273"/>
      <c r="D662" s="273"/>
      <c r="E662" s="1"/>
      <c r="F662" s="1"/>
      <c r="G662" s="1"/>
      <c r="H662" s="217"/>
      <c r="I662" s="217"/>
      <c r="J662" s="21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273"/>
      <c r="C663" s="273"/>
      <c r="D663" s="273"/>
      <c r="E663" s="1"/>
      <c r="F663" s="1"/>
      <c r="G663" s="1"/>
      <c r="H663" s="217"/>
      <c r="I663" s="217"/>
      <c r="J663" s="21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273"/>
      <c r="C664" s="273"/>
      <c r="D664" s="273"/>
      <c r="E664" s="1"/>
      <c r="F664" s="1"/>
      <c r="G664" s="1"/>
      <c r="H664" s="217"/>
      <c r="I664" s="217"/>
      <c r="J664" s="21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273"/>
      <c r="C665" s="273"/>
      <c r="D665" s="273"/>
      <c r="E665" s="1"/>
      <c r="F665" s="1"/>
      <c r="G665" s="1"/>
      <c r="H665" s="217"/>
      <c r="I665" s="217"/>
      <c r="J665" s="21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273"/>
      <c r="C666" s="273"/>
      <c r="D666" s="273"/>
      <c r="E666" s="1"/>
      <c r="F666" s="1"/>
      <c r="G666" s="1"/>
      <c r="H666" s="217"/>
      <c r="I666" s="217"/>
      <c r="J666" s="21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273"/>
      <c r="C667" s="273"/>
      <c r="D667" s="273"/>
      <c r="E667" s="1"/>
      <c r="F667" s="1"/>
      <c r="G667" s="1"/>
      <c r="H667" s="217"/>
      <c r="I667" s="217"/>
      <c r="J667" s="21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273"/>
      <c r="C668" s="273"/>
      <c r="D668" s="273"/>
      <c r="E668" s="1"/>
      <c r="F668" s="1"/>
      <c r="G668" s="1"/>
      <c r="H668" s="217"/>
      <c r="I668" s="217"/>
      <c r="J668" s="21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273"/>
      <c r="C669" s="273"/>
      <c r="D669" s="273"/>
      <c r="E669" s="1"/>
      <c r="F669" s="1"/>
      <c r="G669" s="1"/>
      <c r="H669" s="217"/>
      <c r="I669" s="217"/>
      <c r="J669" s="21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273"/>
      <c r="C670" s="273"/>
      <c r="D670" s="273"/>
      <c r="E670" s="1"/>
      <c r="F670" s="1"/>
      <c r="G670" s="1"/>
      <c r="H670" s="217"/>
      <c r="I670" s="217"/>
      <c r="J670" s="21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273"/>
      <c r="C671" s="273"/>
      <c r="D671" s="273"/>
      <c r="E671" s="1"/>
      <c r="F671" s="1"/>
      <c r="G671" s="1"/>
      <c r="H671" s="217"/>
      <c r="I671" s="217"/>
      <c r="J671" s="21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273"/>
      <c r="C672" s="273"/>
      <c r="D672" s="273"/>
      <c r="E672" s="1"/>
      <c r="F672" s="1"/>
      <c r="G672" s="1"/>
      <c r="H672" s="217"/>
      <c r="I672" s="217"/>
      <c r="J672" s="21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273"/>
      <c r="C673" s="273"/>
      <c r="D673" s="273"/>
      <c r="E673" s="1"/>
      <c r="F673" s="1"/>
      <c r="G673" s="1"/>
      <c r="H673" s="217"/>
      <c r="I673" s="217"/>
      <c r="J673" s="21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273"/>
      <c r="C674" s="273"/>
      <c r="D674" s="273"/>
      <c r="E674" s="1"/>
      <c r="F674" s="1"/>
      <c r="G674" s="1"/>
      <c r="H674" s="217"/>
      <c r="I674" s="217"/>
      <c r="J674" s="21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273"/>
      <c r="C675" s="273"/>
      <c r="D675" s="273"/>
      <c r="E675" s="1"/>
      <c r="F675" s="1"/>
      <c r="G675" s="1"/>
      <c r="H675" s="217"/>
      <c r="I675" s="217"/>
      <c r="J675" s="21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273"/>
      <c r="C676" s="273"/>
      <c r="D676" s="273"/>
      <c r="E676" s="1"/>
      <c r="F676" s="1"/>
      <c r="G676" s="1"/>
      <c r="H676" s="217"/>
      <c r="I676" s="217"/>
      <c r="J676" s="21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273"/>
      <c r="C677" s="273"/>
      <c r="D677" s="273"/>
      <c r="E677" s="1"/>
      <c r="F677" s="1"/>
      <c r="G677" s="1"/>
      <c r="H677" s="217"/>
      <c r="I677" s="217"/>
      <c r="J677" s="21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273"/>
      <c r="C678" s="273"/>
      <c r="D678" s="273"/>
      <c r="E678" s="1"/>
      <c r="F678" s="1"/>
      <c r="G678" s="1"/>
      <c r="H678" s="217"/>
      <c r="I678" s="217"/>
      <c r="J678" s="21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273"/>
      <c r="C679" s="273"/>
      <c r="D679" s="273"/>
      <c r="E679" s="1"/>
      <c r="F679" s="1"/>
      <c r="G679" s="1"/>
      <c r="H679" s="217"/>
      <c r="I679" s="217"/>
      <c r="J679" s="21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273"/>
      <c r="C680" s="273"/>
      <c r="D680" s="273"/>
      <c r="E680" s="1"/>
      <c r="F680" s="1"/>
      <c r="G680" s="1"/>
      <c r="H680" s="217"/>
      <c r="I680" s="217"/>
      <c r="J680" s="21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273"/>
      <c r="C681" s="273"/>
      <c r="D681" s="273"/>
      <c r="E681" s="1"/>
      <c r="F681" s="1"/>
      <c r="G681" s="1"/>
      <c r="H681" s="217"/>
      <c r="I681" s="217"/>
      <c r="J681" s="21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273"/>
      <c r="C682" s="273"/>
      <c r="D682" s="273"/>
      <c r="E682" s="1"/>
      <c r="F682" s="1"/>
      <c r="G682" s="1"/>
      <c r="H682" s="217"/>
      <c r="I682" s="217"/>
      <c r="J682" s="21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273"/>
      <c r="C683" s="273"/>
      <c r="D683" s="273"/>
      <c r="E683" s="1"/>
      <c r="F683" s="1"/>
      <c r="G683" s="1"/>
      <c r="H683" s="217"/>
      <c r="I683" s="217"/>
      <c r="J683" s="21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273"/>
      <c r="C684" s="273"/>
      <c r="D684" s="273"/>
      <c r="E684" s="1"/>
      <c r="F684" s="1"/>
      <c r="G684" s="1"/>
      <c r="H684" s="217"/>
      <c r="I684" s="217"/>
      <c r="J684" s="21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273"/>
      <c r="C685" s="273"/>
      <c r="D685" s="273"/>
      <c r="E685" s="1"/>
      <c r="F685" s="1"/>
      <c r="G685" s="1"/>
      <c r="H685" s="217"/>
      <c r="I685" s="217"/>
      <c r="J685" s="21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273"/>
      <c r="C686" s="273"/>
      <c r="D686" s="273"/>
      <c r="E686" s="1"/>
      <c r="F686" s="1"/>
      <c r="G686" s="1"/>
      <c r="H686" s="217"/>
      <c r="I686" s="217"/>
      <c r="J686" s="21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273"/>
      <c r="C687" s="273"/>
      <c r="D687" s="273"/>
      <c r="E687" s="1"/>
      <c r="F687" s="1"/>
      <c r="G687" s="1"/>
      <c r="H687" s="217"/>
      <c r="I687" s="217"/>
      <c r="J687" s="21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273"/>
      <c r="C688" s="273"/>
      <c r="D688" s="273"/>
      <c r="E688" s="1"/>
      <c r="F688" s="1"/>
      <c r="G688" s="1"/>
      <c r="H688" s="217"/>
      <c r="I688" s="217"/>
      <c r="J688" s="21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273"/>
      <c r="C689" s="273"/>
      <c r="D689" s="273"/>
      <c r="E689" s="1"/>
      <c r="F689" s="1"/>
      <c r="G689" s="1"/>
      <c r="H689" s="217"/>
      <c r="I689" s="217"/>
      <c r="J689" s="21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273"/>
      <c r="C690" s="273"/>
      <c r="D690" s="273"/>
      <c r="E690" s="1"/>
      <c r="F690" s="1"/>
      <c r="G690" s="1"/>
      <c r="H690" s="217"/>
      <c r="I690" s="217"/>
      <c r="J690" s="21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273"/>
      <c r="C691" s="273"/>
      <c r="D691" s="273"/>
      <c r="E691" s="1"/>
      <c r="F691" s="1"/>
      <c r="G691" s="1"/>
      <c r="H691" s="217"/>
      <c r="I691" s="217"/>
      <c r="J691" s="21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273"/>
      <c r="C692" s="273"/>
      <c r="D692" s="273"/>
      <c r="E692" s="1"/>
      <c r="F692" s="1"/>
      <c r="G692" s="1"/>
      <c r="H692" s="217"/>
      <c r="I692" s="217"/>
      <c r="J692" s="21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273"/>
      <c r="C693" s="273"/>
      <c r="D693" s="273"/>
      <c r="E693" s="1"/>
      <c r="F693" s="1"/>
      <c r="G693" s="1"/>
      <c r="H693" s="217"/>
      <c r="I693" s="217"/>
      <c r="J693" s="21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273"/>
      <c r="C694" s="273"/>
      <c r="D694" s="273"/>
      <c r="E694" s="1"/>
      <c r="F694" s="1"/>
      <c r="G694" s="1"/>
      <c r="H694" s="217"/>
      <c r="I694" s="217"/>
      <c r="J694" s="21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273"/>
      <c r="C695" s="273"/>
      <c r="D695" s="273"/>
      <c r="E695" s="1"/>
      <c r="F695" s="1"/>
      <c r="G695" s="1"/>
      <c r="H695" s="217"/>
      <c r="I695" s="217"/>
      <c r="J695" s="21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273"/>
      <c r="C696" s="273"/>
      <c r="D696" s="273"/>
      <c r="E696" s="1"/>
      <c r="F696" s="1"/>
      <c r="G696" s="1"/>
      <c r="H696" s="217"/>
      <c r="I696" s="217"/>
      <c r="J696" s="21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273"/>
      <c r="C697" s="273"/>
      <c r="D697" s="273"/>
      <c r="E697" s="1"/>
      <c r="F697" s="1"/>
      <c r="G697" s="1"/>
      <c r="H697" s="217"/>
      <c r="I697" s="217"/>
      <c r="J697" s="21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273"/>
      <c r="C698" s="273"/>
      <c r="D698" s="273"/>
      <c r="E698" s="1"/>
      <c r="F698" s="1"/>
      <c r="G698" s="1"/>
      <c r="H698" s="217"/>
      <c r="I698" s="217"/>
      <c r="J698" s="21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273"/>
      <c r="C699" s="273"/>
      <c r="D699" s="273"/>
      <c r="E699" s="1"/>
      <c r="F699" s="1"/>
      <c r="G699" s="1"/>
      <c r="H699" s="217"/>
      <c r="I699" s="217"/>
      <c r="J699" s="21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273"/>
      <c r="C700" s="273"/>
      <c r="D700" s="273"/>
      <c r="E700" s="1"/>
      <c r="F700" s="1"/>
      <c r="G700" s="1"/>
      <c r="H700" s="217"/>
      <c r="I700" s="217"/>
      <c r="J700" s="21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273"/>
      <c r="C701" s="273"/>
      <c r="D701" s="273"/>
      <c r="E701" s="1"/>
      <c r="F701" s="1"/>
      <c r="G701" s="1"/>
      <c r="H701" s="217"/>
      <c r="I701" s="217"/>
      <c r="J701" s="21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273"/>
      <c r="C702" s="273"/>
      <c r="D702" s="273"/>
      <c r="E702" s="1"/>
      <c r="F702" s="1"/>
      <c r="G702" s="1"/>
      <c r="H702" s="217"/>
      <c r="I702" s="217"/>
      <c r="J702" s="21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273"/>
      <c r="C703" s="273"/>
      <c r="D703" s="273"/>
      <c r="E703" s="1"/>
      <c r="F703" s="1"/>
      <c r="G703" s="1"/>
      <c r="H703" s="217"/>
      <c r="I703" s="217"/>
      <c r="J703" s="21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273"/>
      <c r="C704" s="273"/>
      <c r="D704" s="273"/>
      <c r="E704" s="1"/>
      <c r="F704" s="1"/>
      <c r="G704" s="1"/>
      <c r="H704" s="217"/>
      <c r="I704" s="217"/>
      <c r="J704" s="21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273"/>
      <c r="C705" s="273"/>
      <c r="D705" s="273"/>
      <c r="E705" s="1"/>
      <c r="F705" s="1"/>
      <c r="G705" s="1"/>
      <c r="H705" s="217"/>
      <c r="I705" s="217"/>
      <c r="J705" s="21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273"/>
      <c r="C706" s="273"/>
      <c r="D706" s="273"/>
      <c r="E706" s="1"/>
      <c r="F706" s="1"/>
      <c r="G706" s="1"/>
      <c r="H706" s="217"/>
      <c r="I706" s="217"/>
      <c r="J706" s="21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273"/>
      <c r="C707" s="273"/>
      <c r="D707" s="273"/>
      <c r="E707" s="1"/>
      <c r="F707" s="1"/>
      <c r="G707" s="1"/>
      <c r="H707" s="217"/>
      <c r="I707" s="217"/>
      <c r="J707" s="21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273"/>
      <c r="C708" s="273"/>
      <c r="D708" s="273"/>
      <c r="E708" s="1"/>
      <c r="F708" s="1"/>
      <c r="G708" s="1"/>
      <c r="H708" s="217"/>
      <c r="I708" s="217"/>
      <c r="J708" s="21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273"/>
      <c r="C709" s="273"/>
      <c r="D709" s="273"/>
      <c r="E709" s="1"/>
      <c r="F709" s="1"/>
      <c r="G709" s="1"/>
      <c r="H709" s="217"/>
      <c r="I709" s="217"/>
      <c r="J709" s="21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273"/>
      <c r="C710" s="273"/>
      <c r="D710" s="273"/>
      <c r="E710" s="1"/>
      <c r="F710" s="1"/>
      <c r="G710" s="1"/>
      <c r="H710" s="217"/>
      <c r="I710" s="217"/>
      <c r="J710" s="21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273"/>
      <c r="C711" s="273"/>
      <c r="D711" s="273"/>
      <c r="E711" s="1"/>
      <c r="F711" s="1"/>
      <c r="G711" s="1"/>
      <c r="H711" s="217"/>
      <c r="I711" s="217"/>
      <c r="J711" s="21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273"/>
      <c r="C712" s="273"/>
      <c r="D712" s="273"/>
      <c r="E712" s="1"/>
      <c r="F712" s="1"/>
      <c r="G712" s="1"/>
      <c r="H712" s="217"/>
      <c r="I712" s="217"/>
      <c r="J712" s="21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273"/>
      <c r="C713" s="273"/>
      <c r="D713" s="273"/>
      <c r="E713" s="1"/>
      <c r="F713" s="1"/>
      <c r="G713" s="1"/>
      <c r="H713" s="217"/>
      <c r="I713" s="217"/>
      <c r="J713" s="21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273"/>
      <c r="C714" s="273"/>
      <c r="D714" s="273"/>
      <c r="E714" s="1"/>
      <c r="F714" s="1"/>
      <c r="G714" s="1"/>
      <c r="H714" s="217"/>
      <c r="I714" s="217"/>
      <c r="J714" s="21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273"/>
      <c r="C715" s="273"/>
      <c r="D715" s="273"/>
      <c r="E715" s="1"/>
      <c r="F715" s="1"/>
      <c r="G715" s="1"/>
      <c r="H715" s="217"/>
      <c r="I715" s="217"/>
      <c r="J715" s="21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273"/>
      <c r="C716" s="273"/>
      <c r="D716" s="273"/>
      <c r="E716" s="1"/>
      <c r="F716" s="1"/>
      <c r="G716" s="1"/>
      <c r="H716" s="217"/>
      <c r="I716" s="217"/>
      <c r="J716" s="21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273"/>
      <c r="C717" s="273"/>
      <c r="D717" s="273"/>
      <c r="E717" s="1"/>
      <c r="F717" s="1"/>
      <c r="G717" s="1"/>
      <c r="H717" s="217"/>
      <c r="I717" s="217"/>
      <c r="J717" s="21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273"/>
      <c r="C718" s="273"/>
      <c r="D718" s="273"/>
      <c r="E718" s="1"/>
      <c r="F718" s="1"/>
      <c r="G718" s="1"/>
      <c r="H718" s="217"/>
      <c r="I718" s="217"/>
      <c r="J718" s="21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273"/>
      <c r="C719" s="273"/>
      <c r="D719" s="273"/>
      <c r="E719" s="1"/>
      <c r="F719" s="1"/>
      <c r="G719" s="1"/>
      <c r="H719" s="217"/>
      <c r="I719" s="217"/>
      <c r="J719" s="21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273"/>
      <c r="C720" s="273"/>
      <c r="D720" s="273"/>
      <c r="E720" s="1"/>
      <c r="F720" s="1"/>
      <c r="G720" s="1"/>
      <c r="H720" s="217"/>
      <c r="I720" s="217"/>
      <c r="J720" s="21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273"/>
      <c r="C721" s="273"/>
      <c r="D721" s="273"/>
      <c r="E721" s="1"/>
      <c r="F721" s="1"/>
      <c r="G721" s="1"/>
      <c r="H721" s="217"/>
      <c r="I721" s="217"/>
      <c r="J721" s="21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273"/>
      <c r="C722" s="273"/>
      <c r="D722" s="273"/>
      <c r="E722" s="1"/>
      <c r="F722" s="1"/>
      <c r="G722" s="1"/>
      <c r="H722" s="217"/>
      <c r="I722" s="217"/>
      <c r="J722" s="21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273"/>
      <c r="C723" s="273"/>
      <c r="D723" s="273"/>
      <c r="E723" s="1"/>
      <c r="F723" s="1"/>
      <c r="G723" s="1"/>
      <c r="H723" s="217"/>
      <c r="I723" s="217"/>
      <c r="J723" s="21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273"/>
      <c r="C724" s="273"/>
      <c r="D724" s="273"/>
      <c r="E724" s="1"/>
      <c r="F724" s="1"/>
      <c r="G724" s="1"/>
      <c r="H724" s="217"/>
      <c r="I724" s="217"/>
      <c r="J724" s="21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273"/>
      <c r="C725" s="273"/>
      <c r="D725" s="273"/>
      <c r="E725" s="1"/>
      <c r="F725" s="1"/>
      <c r="G725" s="1"/>
      <c r="H725" s="217"/>
      <c r="I725" s="217"/>
      <c r="J725" s="21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273"/>
      <c r="C726" s="273"/>
      <c r="D726" s="273"/>
      <c r="E726" s="1"/>
      <c r="F726" s="1"/>
      <c r="G726" s="1"/>
      <c r="H726" s="217"/>
      <c r="I726" s="217"/>
      <c r="J726" s="21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273"/>
      <c r="C727" s="273"/>
      <c r="D727" s="273"/>
      <c r="E727" s="1"/>
      <c r="F727" s="1"/>
      <c r="G727" s="1"/>
      <c r="H727" s="217"/>
      <c r="I727" s="217"/>
      <c r="J727" s="21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273"/>
      <c r="C728" s="273"/>
      <c r="D728" s="273"/>
      <c r="E728" s="1"/>
      <c r="F728" s="1"/>
      <c r="G728" s="1"/>
      <c r="H728" s="217"/>
      <c r="I728" s="217"/>
      <c r="J728" s="21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273"/>
      <c r="C729" s="273"/>
      <c r="D729" s="273"/>
      <c r="E729" s="1"/>
      <c r="F729" s="1"/>
      <c r="G729" s="1"/>
      <c r="H729" s="217"/>
      <c r="I729" s="217"/>
      <c r="J729" s="21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273"/>
      <c r="C730" s="273"/>
      <c r="D730" s="273"/>
      <c r="E730" s="1"/>
      <c r="F730" s="1"/>
      <c r="G730" s="1"/>
      <c r="H730" s="217"/>
      <c r="I730" s="217"/>
      <c r="J730" s="21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273"/>
      <c r="C731" s="273"/>
      <c r="D731" s="273"/>
      <c r="E731" s="1"/>
      <c r="F731" s="1"/>
      <c r="G731" s="1"/>
      <c r="H731" s="217"/>
      <c r="I731" s="217"/>
      <c r="J731" s="21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273"/>
      <c r="C732" s="273"/>
      <c r="D732" s="273"/>
      <c r="E732" s="1"/>
      <c r="F732" s="1"/>
      <c r="G732" s="1"/>
      <c r="H732" s="217"/>
      <c r="I732" s="217"/>
      <c r="J732" s="21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273"/>
      <c r="C733" s="273"/>
      <c r="D733" s="273"/>
      <c r="E733" s="1"/>
      <c r="F733" s="1"/>
      <c r="G733" s="1"/>
      <c r="H733" s="217"/>
      <c r="I733" s="217"/>
      <c r="J733" s="21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273"/>
      <c r="C734" s="273"/>
      <c r="D734" s="273"/>
      <c r="E734" s="1"/>
      <c r="F734" s="1"/>
      <c r="G734" s="1"/>
      <c r="H734" s="217"/>
      <c r="I734" s="217"/>
      <c r="J734" s="21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273"/>
      <c r="C735" s="273"/>
      <c r="D735" s="273"/>
      <c r="E735" s="1"/>
      <c r="F735" s="1"/>
      <c r="G735" s="1"/>
      <c r="H735" s="217"/>
      <c r="I735" s="217"/>
      <c r="J735" s="21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273"/>
      <c r="C736" s="273"/>
      <c r="D736" s="273"/>
      <c r="E736" s="1"/>
      <c r="F736" s="1"/>
      <c r="G736" s="1"/>
      <c r="H736" s="217"/>
      <c r="I736" s="217"/>
      <c r="J736" s="21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273"/>
      <c r="C737" s="273"/>
      <c r="D737" s="273"/>
      <c r="E737" s="1"/>
      <c r="F737" s="1"/>
      <c r="G737" s="1"/>
      <c r="H737" s="217"/>
      <c r="I737" s="217"/>
      <c r="J737" s="21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273"/>
      <c r="C738" s="273"/>
      <c r="D738" s="273"/>
      <c r="E738" s="1"/>
      <c r="F738" s="1"/>
      <c r="G738" s="1"/>
      <c r="H738" s="217"/>
      <c r="I738" s="217"/>
      <c r="J738" s="21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273"/>
      <c r="C739" s="273"/>
      <c r="D739" s="273"/>
      <c r="E739" s="1"/>
      <c r="F739" s="1"/>
      <c r="G739" s="1"/>
      <c r="H739" s="217"/>
      <c r="I739" s="217"/>
      <c r="J739" s="21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273"/>
      <c r="C740" s="273"/>
      <c r="D740" s="273"/>
      <c r="E740" s="1"/>
      <c r="F740" s="1"/>
      <c r="G740" s="1"/>
      <c r="H740" s="217"/>
      <c r="I740" s="217"/>
      <c r="J740" s="21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273"/>
      <c r="C741" s="273"/>
      <c r="D741" s="273"/>
      <c r="E741" s="1"/>
      <c r="F741" s="1"/>
      <c r="G741" s="1"/>
      <c r="H741" s="217"/>
      <c r="I741" s="217"/>
      <c r="J741" s="21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273"/>
      <c r="C742" s="273"/>
      <c r="D742" s="273"/>
      <c r="E742" s="1"/>
      <c r="F742" s="1"/>
      <c r="G742" s="1"/>
      <c r="H742" s="217"/>
      <c r="I742" s="217"/>
      <c r="J742" s="21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273"/>
      <c r="C743" s="273"/>
      <c r="D743" s="273"/>
      <c r="E743" s="1"/>
      <c r="F743" s="1"/>
      <c r="G743" s="1"/>
      <c r="H743" s="217"/>
      <c r="I743" s="217"/>
      <c r="J743" s="21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273"/>
      <c r="C744" s="273"/>
      <c r="D744" s="273"/>
      <c r="E744" s="1"/>
      <c r="F744" s="1"/>
      <c r="G744" s="1"/>
      <c r="H744" s="217"/>
      <c r="I744" s="217"/>
      <c r="J744" s="21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273"/>
      <c r="C745" s="273"/>
      <c r="D745" s="273"/>
      <c r="E745" s="1"/>
      <c r="F745" s="1"/>
      <c r="G745" s="1"/>
      <c r="H745" s="217"/>
      <c r="I745" s="217"/>
      <c r="J745" s="21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273"/>
      <c r="C746" s="273"/>
      <c r="D746" s="273"/>
      <c r="E746" s="1"/>
      <c r="F746" s="1"/>
      <c r="G746" s="1"/>
      <c r="H746" s="217"/>
      <c r="I746" s="217"/>
      <c r="J746" s="21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273"/>
      <c r="C747" s="273"/>
      <c r="D747" s="273"/>
      <c r="E747" s="1"/>
      <c r="F747" s="1"/>
      <c r="G747" s="1"/>
      <c r="H747" s="217"/>
      <c r="I747" s="217"/>
      <c r="J747" s="21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273"/>
      <c r="C748" s="273"/>
      <c r="D748" s="273"/>
      <c r="E748" s="1"/>
      <c r="F748" s="1"/>
      <c r="G748" s="1"/>
      <c r="H748" s="217"/>
      <c r="I748" s="217"/>
      <c r="J748" s="21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273"/>
      <c r="C749" s="273"/>
      <c r="D749" s="273"/>
      <c r="E749" s="1"/>
      <c r="F749" s="1"/>
      <c r="G749" s="1"/>
      <c r="H749" s="217"/>
      <c r="I749" s="217"/>
      <c r="J749" s="21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273"/>
      <c r="C750" s="273"/>
      <c r="D750" s="273"/>
      <c r="E750" s="1"/>
      <c r="F750" s="1"/>
      <c r="G750" s="1"/>
      <c r="H750" s="217"/>
      <c r="I750" s="217"/>
      <c r="J750" s="21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273"/>
      <c r="C751" s="273"/>
      <c r="D751" s="273"/>
      <c r="E751" s="1"/>
      <c r="F751" s="1"/>
      <c r="G751" s="1"/>
      <c r="H751" s="217"/>
      <c r="I751" s="217"/>
      <c r="J751" s="21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273"/>
      <c r="C752" s="273"/>
      <c r="D752" s="273"/>
      <c r="E752" s="1"/>
      <c r="F752" s="1"/>
      <c r="G752" s="1"/>
      <c r="H752" s="217"/>
      <c r="I752" s="217"/>
      <c r="J752" s="21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273"/>
      <c r="C753" s="273"/>
      <c r="D753" s="273"/>
      <c r="E753" s="1"/>
      <c r="F753" s="1"/>
      <c r="G753" s="1"/>
      <c r="H753" s="217"/>
      <c r="I753" s="217"/>
      <c r="J753" s="21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273"/>
      <c r="C754" s="273"/>
      <c r="D754" s="273"/>
      <c r="E754" s="1"/>
      <c r="F754" s="1"/>
      <c r="G754" s="1"/>
      <c r="H754" s="217"/>
      <c r="I754" s="217"/>
      <c r="J754" s="21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273"/>
      <c r="C755" s="273"/>
      <c r="D755" s="273"/>
      <c r="E755" s="1"/>
      <c r="F755" s="1"/>
      <c r="G755" s="1"/>
      <c r="H755" s="217"/>
      <c r="I755" s="217"/>
      <c r="J755" s="21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273"/>
      <c r="C756" s="273"/>
      <c r="D756" s="273"/>
      <c r="E756" s="1"/>
      <c r="F756" s="1"/>
      <c r="G756" s="1"/>
      <c r="H756" s="217"/>
      <c r="I756" s="217"/>
      <c r="J756" s="21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273"/>
      <c r="C757" s="273"/>
      <c r="D757" s="273"/>
      <c r="E757" s="1"/>
      <c r="F757" s="1"/>
      <c r="G757" s="1"/>
      <c r="H757" s="217"/>
      <c r="I757" s="217"/>
      <c r="J757" s="21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273"/>
      <c r="C758" s="273"/>
      <c r="D758" s="273"/>
      <c r="E758" s="1"/>
      <c r="F758" s="1"/>
      <c r="G758" s="1"/>
      <c r="H758" s="217"/>
      <c r="I758" s="217"/>
      <c r="J758" s="21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273"/>
      <c r="C759" s="273"/>
      <c r="D759" s="273"/>
      <c r="E759" s="1"/>
      <c r="F759" s="1"/>
      <c r="G759" s="1"/>
      <c r="H759" s="217"/>
      <c r="I759" s="217"/>
      <c r="J759" s="21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273"/>
      <c r="C760" s="273"/>
      <c r="D760" s="273"/>
      <c r="E760" s="1"/>
      <c r="F760" s="1"/>
      <c r="G760" s="1"/>
      <c r="H760" s="217"/>
      <c r="I760" s="217"/>
      <c r="J760" s="21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273"/>
      <c r="C761" s="273"/>
      <c r="D761" s="273"/>
      <c r="E761" s="1"/>
      <c r="F761" s="1"/>
      <c r="G761" s="1"/>
      <c r="H761" s="217"/>
      <c r="I761" s="217"/>
      <c r="J761" s="21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273"/>
      <c r="C762" s="273"/>
      <c r="D762" s="273"/>
      <c r="E762" s="1"/>
      <c r="F762" s="1"/>
      <c r="G762" s="1"/>
      <c r="H762" s="217"/>
      <c r="I762" s="217"/>
      <c r="J762" s="21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273"/>
      <c r="C763" s="273"/>
      <c r="D763" s="273"/>
      <c r="E763" s="1"/>
      <c r="F763" s="1"/>
      <c r="G763" s="1"/>
      <c r="H763" s="217"/>
      <c r="I763" s="217"/>
      <c r="J763" s="21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273"/>
      <c r="C764" s="273"/>
      <c r="D764" s="273"/>
      <c r="E764" s="1"/>
      <c r="F764" s="1"/>
      <c r="G764" s="1"/>
      <c r="H764" s="217"/>
      <c r="I764" s="217"/>
      <c r="J764" s="21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273"/>
      <c r="C765" s="273"/>
      <c r="D765" s="273"/>
      <c r="E765" s="1"/>
      <c r="F765" s="1"/>
      <c r="G765" s="1"/>
      <c r="H765" s="217"/>
      <c r="I765" s="217"/>
      <c r="J765" s="21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273"/>
      <c r="C766" s="273"/>
      <c r="D766" s="273"/>
      <c r="E766" s="1"/>
      <c r="F766" s="1"/>
      <c r="G766" s="1"/>
      <c r="H766" s="217"/>
      <c r="I766" s="217"/>
      <c r="J766" s="21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273"/>
      <c r="C767" s="273"/>
      <c r="D767" s="273"/>
      <c r="E767" s="1"/>
      <c r="F767" s="1"/>
      <c r="G767" s="1"/>
      <c r="H767" s="217"/>
      <c r="I767" s="217"/>
      <c r="J767" s="21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273"/>
      <c r="C768" s="273"/>
      <c r="D768" s="273"/>
      <c r="E768" s="1"/>
      <c r="F768" s="1"/>
      <c r="G768" s="1"/>
      <c r="H768" s="217"/>
      <c r="I768" s="217"/>
      <c r="J768" s="21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273"/>
      <c r="C769" s="273"/>
      <c r="D769" s="273"/>
      <c r="E769" s="1"/>
      <c r="F769" s="1"/>
      <c r="G769" s="1"/>
      <c r="H769" s="217"/>
      <c r="I769" s="217"/>
      <c r="J769" s="21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273"/>
      <c r="C770" s="273"/>
      <c r="D770" s="273"/>
      <c r="E770" s="1"/>
      <c r="F770" s="1"/>
      <c r="G770" s="1"/>
      <c r="H770" s="217"/>
      <c r="I770" s="217"/>
      <c r="J770" s="21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273"/>
      <c r="C771" s="273"/>
      <c r="D771" s="273"/>
      <c r="E771" s="1"/>
      <c r="F771" s="1"/>
      <c r="G771" s="1"/>
      <c r="H771" s="217"/>
      <c r="I771" s="217"/>
      <c r="J771" s="21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273"/>
      <c r="C772" s="273"/>
      <c r="D772" s="273"/>
      <c r="E772" s="1"/>
      <c r="F772" s="1"/>
      <c r="G772" s="1"/>
      <c r="H772" s="217"/>
      <c r="I772" s="217"/>
      <c r="J772" s="21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273"/>
      <c r="C773" s="273"/>
      <c r="D773" s="273"/>
      <c r="E773" s="1"/>
      <c r="F773" s="1"/>
      <c r="G773" s="1"/>
      <c r="H773" s="217"/>
      <c r="I773" s="217"/>
      <c r="J773" s="21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273"/>
      <c r="C774" s="273"/>
      <c r="D774" s="273"/>
      <c r="E774" s="1"/>
      <c r="F774" s="1"/>
      <c r="G774" s="1"/>
      <c r="H774" s="217"/>
      <c r="I774" s="217"/>
      <c r="J774" s="21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273"/>
      <c r="C775" s="273"/>
      <c r="D775" s="273"/>
      <c r="E775" s="1"/>
      <c r="F775" s="1"/>
      <c r="G775" s="1"/>
      <c r="H775" s="217"/>
      <c r="I775" s="217"/>
      <c r="J775" s="21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273"/>
      <c r="C776" s="273"/>
      <c r="D776" s="273"/>
      <c r="E776" s="1"/>
      <c r="F776" s="1"/>
      <c r="G776" s="1"/>
      <c r="H776" s="217"/>
      <c r="I776" s="217"/>
      <c r="J776" s="21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273"/>
      <c r="C777" s="273"/>
      <c r="D777" s="273"/>
      <c r="E777" s="1"/>
      <c r="F777" s="1"/>
      <c r="G777" s="1"/>
      <c r="H777" s="217"/>
      <c r="I777" s="217"/>
      <c r="J777" s="21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273"/>
      <c r="C778" s="273"/>
      <c r="D778" s="273"/>
      <c r="E778" s="1"/>
      <c r="F778" s="1"/>
      <c r="G778" s="1"/>
      <c r="H778" s="217"/>
      <c r="I778" s="217"/>
      <c r="J778" s="21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273"/>
      <c r="C779" s="273"/>
      <c r="D779" s="273"/>
      <c r="E779" s="1"/>
      <c r="F779" s="1"/>
      <c r="G779" s="1"/>
      <c r="H779" s="217"/>
      <c r="I779" s="217"/>
      <c r="J779" s="21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273"/>
      <c r="C780" s="273"/>
      <c r="D780" s="273"/>
      <c r="E780" s="1"/>
      <c r="F780" s="1"/>
      <c r="G780" s="1"/>
      <c r="H780" s="217"/>
      <c r="I780" s="217"/>
      <c r="J780" s="21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273"/>
      <c r="C781" s="273"/>
      <c r="D781" s="273"/>
      <c r="E781" s="1"/>
      <c r="F781" s="1"/>
      <c r="G781" s="1"/>
      <c r="H781" s="217"/>
      <c r="I781" s="217"/>
      <c r="J781" s="21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273"/>
      <c r="C782" s="273"/>
      <c r="D782" s="273"/>
      <c r="E782" s="1"/>
      <c r="F782" s="1"/>
      <c r="G782" s="1"/>
      <c r="H782" s="217"/>
      <c r="I782" s="217"/>
      <c r="J782" s="21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273"/>
      <c r="C783" s="273"/>
      <c r="D783" s="273"/>
      <c r="E783" s="1"/>
      <c r="F783" s="1"/>
      <c r="G783" s="1"/>
      <c r="H783" s="217"/>
      <c r="I783" s="217"/>
      <c r="J783" s="21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273"/>
      <c r="C784" s="273"/>
      <c r="D784" s="273"/>
      <c r="E784" s="1"/>
      <c r="F784" s="1"/>
      <c r="G784" s="1"/>
      <c r="H784" s="217"/>
      <c r="I784" s="217"/>
      <c r="J784" s="21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273"/>
      <c r="C785" s="273"/>
      <c r="D785" s="273"/>
      <c r="E785" s="1"/>
      <c r="F785" s="1"/>
      <c r="G785" s="1"/>
      <c r="H785" s="217"/>
      <c r="I785" s="217"/>
      <c r="J785" s="21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273"/>
      <c r="C786" s="273"/>
      <c r="D786" s="273"/>
      <c r="E786" s="1"/>
      <c r="F786" s="1"/>
      <c r="G786" s="1"/>
      <c r="H786" s="217"/>
      <c r="I786" s="217"/>
      <c r="J786" s="21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273"/>
      <c r="C787" s="273"/>
      <c r="D787" s="273"/>
      <c r="E787" s="1"/>
      <c r="F787" s="1"/>
      <c r="G787" s="1"/>
      <c r="H787" s="217"/>
      <c r="I787" s="217"/>
      <c r="J787" s="21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273"/>
      <c r="C788" s="273"/>
      <c r="D788" s="273"/>
      <c r="E788" s="1"/>
      <c r="F788" s="1"/>
      <c r="G788" s="1"/>
      <c r="H788" s="217"/>
      <c r="I788" s="217"/>
      <c r="J788" s="21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273"/>
      <c r="C789" s="273"/>
      <c r="D789" s="273"/>
      <c r="E789" s="1"/>
      <c r="F789" s="1"/>
      <c r="G789" s="1"/>
      <c r="H789" s="217"/>
      <c r="I789" s="217"/>
      <c r="J789" s="21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273"/>
      <c r="C790" s="273"/>
      <c r="D790" s="273"/>
      <c r="E790" s="1"/>
      <c r="F790" s="1"/>
      <c r="G790" s="1"/>
      <c r="H790" s="217"/>
      <c r="I790" s="217"/>
      <c r="J790" s="21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273"/>
      <c r="C791" s="273"/>
      <c r="D791" s="273"/>
      <c r="E791" s="1"/>
      <c r="F791" s="1"/>
      <c r="G791" s="1"/>
      <c r="H791" s="217"/>
      <c r="I791" s="217"/>
      <c r="J791" s="21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273"/>
      <c r="C792" s="273"/>
      <c r="D792" s="273"/>
      <c r="E792" s="1"/>
      <c r="F792" s="1"/>
      <c r="G792" s="1"/>
      <c r="H792" s="217"/>
      <c r="I792" s="217"/>
      <c r="J792" s="21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273"/>
      <c r="C793" s="273"/>
      <c r="D793" s="273"/>
      <c r="E793" s="1"/>
      <c r="F793" s="1"/>
      <c r="G793" s="1"/>
      <c r="H793" s="217"/>
      <c r="I793" s="217"/>
      <c r="J793" s="21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273"/>
      <c r="C794" s="273"/>
      <c r="D794" s="273"/>
      <c r="E794" s="1"/>
      <c r="F794" s="1"/>
      <c r="G794" s="1"/>
      <c r="H794" s="217"/>
      <c r="I794" s="217"/>
      <c r="J794" s="21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273"/>
      <c r="C795" s="273"/>
      <c r="D795" s="273"/>
      <c r="E795" s="1"/>
      <c r="F795" s="1"/>
      <c r="G795" s="1"/>
      <c r="H795" s="217"/>
      <c r="I795" s="217"/>
      <c r="J795" s="21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273"/>
      <c r="C796" s="273"/>
      <c r="D796" s="273"/>
      <c r="E796" s="1"/>
      <c r="F796" s="1"/>
      <c r="G796" s="1"/>
      <c r="H796" s="217"/>
      <c r="I796" s="217"/>
      <c r="J796" s="21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273"/>
      <c r="C797" s="273"/>
      <c r="D797" s="273"/>
      <c r="E797" s="1"/>
      <c r="F797" s="1"/>
      <c r="G797" s="1"/>
      <c r="H797" s="217"/>
      <c r="I797" s="217"/>
      <c r="J797" s="21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273"/>
      <c r="C798" s="273"/>
      <c r="D798" s="273"/>
      <c r="E798" s="1"/>
      <c r="F798" s="1"/>
      <c r="G798" s="1"/>
      <c r="H798" s="217"/>
      <c r="I798" s="217"/>
      <c r="J798" s="21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273"/>
      <c r="C799" s="273"/>
      <c r="D799" s="273"/>
      <c r="E799" s="1"/>
      <c r="F799" s="1"/>
      <c r="G799" s="1"/>
      <c r="H799" s="217"/>
      <c r="I799" s="217"/>
      <c r="J799" s="21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273"/>
      <c r="C800" s="273"/>
      <c r="D800" s="273"/>
      <c r="E800" s="1"/>
      <c r="F800" s="1"/>
      <c r="G800" s="1"/>
      <c r="H800" s="217"/>
      <c r="I800" s="217"/>
      <c r="J800" s="21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273"/>
      <c r="C801" s="273"/>
      <c r="D801" s="273"/>
      <c r="E801" s="1"/>
      <c r="F801" s="1"/>
      <c r="G801" s="1"/>
      <c r="H801" s="217"/>
      <c r="I801" s="217"/>
      <c r="J801" s="21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273"/>
      <c r="C802" s="273"/>
      <c r="D802" s="273"/>
      <c r="E802" s="1"/>
      <c r="F802" s="1"/>
      <c r="G802" s="1"/>
      <c r="H802" s="217"/>
      <c r="I802" s="217"/>
      <c r="J802" s="21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273"/>
      <c r="C803" s="273"/>
      <c r="D803" s="273"/>
      <c r="E803" s="1"/>
      <c r="F803" s="1"/>
      <c r="G803" s="1"/>
      <c r="H803" s="217"/>
      <c r="I803" s="217"/>
      <c r="J803" s="21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273"/>
      <c r="C804" s="273"/>
      <c r="D804" s="273"/>
      <c r="E804" s="1"/>
      <c r="F804" s="1"/>
      <c r="G804" s="1"/>
      <c r="H804" s="217"/>
      <c r="I804" s="217"/>
      <c r="J804" s="21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273"/>
      <c r="C805" s="273"/>
      <c r="D805" s="273"/>
      <c r="E805" s="1"/>
      <c r="F805" s="1"/>
      <c r="G805" s="1"/>
      <c r="H805" s="217"/>
      <c r="I805" s="217"/>
      <c r="J805" s="21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273"/>
      <c r="C806" s="273"/>
      <c r="D806" s="273"/>
      <c r="E806" s="1"/>
      <c r="F806" s="1"/>
      <c r="G806" s="1"/>
      <c r="H806" s="217"/>
      <c r="I806" s="217"/>
      <c r="J806" s="21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273"/>
      <c r="C807" s="273"/>
      <c r="D807" s="273"/>
      <c r="E807" s="1"/>
      <c r="F807" s="1"/>
      <c r="G807" s="1"/>
      <c r="H807" s="217"/>
      <c r="I807" s="217"/>
      <c r="J807" s="21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273"/>
      <c r="C808" s="273"/>
      <c r="D808" s="273"/>
      <c r="E808" s="1"/>
      <c r="F808" s="1"/>
      <c r="G808" s="1"/>
      <c r="H808" s="217"/>
      <c r="I808" s="217"/>
      <c r="J808" s="21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273"/>
      <c r="C809" s="273"/>
      <c r="D809" s="273"/>
      <c r="E809" s="1"/>
      <c r="F809" s="1"/>
      <c r="G809" s="1"/>
      <c r="H809" s="217"/>
      <c r="I809" s="217"/>
      <c r="J809" s="21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273"/>
      <c r="C810" s="273"/>
      <c r="D810" s="273"/>
      <c r="E810" s="1"/>
      <c r="F810" s="1"/>
      <c r="G810" s="1"/>
      <c r="H810" s="217"/>
      <c r="I810" s="217"/>
      <c r="J810" s="21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273"/>
      <c r="C811" s="273"/>
      <c r="D811" s="273"/>
      <c r="E811" s="1"/>
      <c r="F811" s="1"/>
      <c r="G811" s="1"/>
      <c r="H811" s="217"/>
      <c r="I811" s="217"/>
      <c r="J811" s="21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273"/>
      <c r="C812" s="273"/>
      <c r="D812" s="273"/>
      <c r="E812" s="1"/>
      <c r="F812" s="1"/>
      <c r="G812" s="1"/>
      <c r="H812" s="217"/>
      <c r="I812" s="217"/>
      <c r="J812" s="21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273"/>
      <c r="C813" s="273"/>
      <c r="D813" s="273"/>
      <c r="E813" s="1"/>
      <c r="F813" s="1"/>
      <c r="G813" s="1"/>
      <c r="H813" s="217"/>
      <c r="I813" s="217"/>
      <c r="J813" s="21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273"/>
      <c r="C814" s="273"/>
      <c r="D814" s="273"/>
      <c r="E814" s="1"/>
      <c r="F814" s="1"/>
      <c r="G814" s="1"/>
      <c r="H814" s="217"/>
      <c r="I814" s="217"/>
      <c r="J814" s="21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273"/>
      <c r="C815" s="273"/>
      <c r="D815" s="273"/>
      <c r="E815" s="1"/>
      <c r="F815" s="1"/>
      <c r="G815" s="1"/>
      <c r="H815" s="217"/>
      <c r="I815" s="217"/>
      <c r="J815" s="21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273"/>
      <c r="C816" s="273"/>
      <c r="D816" s="273"/>
      <c r="E816" s="1"/>
      <c r="F816" s="1"/>
      <c r="G816" s="1"/>
      <c r="H816" s="217"/>
      <c r="I816" s="217"/>
      <c r="J816" s="21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273"/>
      <c r="C817" s="273"/>
      <c r="D817" s="273"/>
      <c r="E817" s="1"/>
      <c r="F817" s="1"/>
      <c r="G817" s="1"/>
      <c r="H817" s="217"/>
      <c r="I817" s="217"/>
      <c r="J817" s="21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273"/>
      <c r="C818" s="273"/>
      <c r="D818" s="273"/>
      <c r="E818" s="1"/>
      <c r="F818" s="1"/>
      <c r="G818" s="1"/>
      <c r="H818" s="217"/>
      <c r="I818" s="217"/>
      <c r="J818" s="21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273"/>
      <c r="C819" s="273"/>
      <c r="D819" s="273"/>
      <c r="E819" s="1"/>
      <c r="F819" s="1"/>
      <c r="G819" s="1"/>
      <c r="H819" s="217"/>
      <c r="I819" s="217"/>
      <c r="J819" s="21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273"/>
      <c r="C820" s="273"/>
      <c r="D820" s="273"/>
      <c r="E820" s="1"/>
      <c r="F820" s="1"/>
      <c r="G820" s="1"/>
      <c r="H820" s="217"/>
      <c r="I820" s="217"/>
      <c r="J820" s="21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273"/>
      <c r="C821" s="273"/>
      <c r="D821" s="273"/>
      <c r="E821" s="1"/>
      <c r="F821" s="1"/>
      <c r="G821" s="1"/>
      <c r="H821" s="217"/>
      <c r="I821" s="217"/>
      <c r="J821" s="21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273"/>
      <c r="C822" s="273"/>
      <c r="D822" s="273"/>
      <c r="E822" s="1"/>
      <c r="F822" s="1"/>
      <c r="G822" s="1"/>
      <c r="H822" s="217"/>
      <c r="I822" s="217"/>
      <c r="J822" s="21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273"/>
      <c r="C823" s="273"/>
      <c r="D823" s="273"/>
      <c r="E823" s="1"/>
      <c r="F823" s="1"/>
      <c r="G823" s="1"/>
      <c r="H823" s="217"/>
      <c r="I823" s="217"/>
      <c r="J823" s="21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273"/>
      <c r="C824" s="273"/>
      <c r="D824" s="273"/>
      <c r="E824" s="1"/>
      <c r="F824" s="1"/>
      <c r="G824" s="1"/>
      <c r="H824" s="217"/>
      <c r="I824" s="217"/>
      <c r="J824" s="21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273"/>
      <c r="C825" s="273"/>
      <c r="D825" s="273"/>
      <c r="E825" s="1"/>
      <c r="F825" s="1"/>
      <c r="G825" s="1"/>
      <c r="H825" s="217"/>
      <c r="I825" s="217"/>
      <c r="J825" s="21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273"/>
      <c r="C826" s="273"/>
      <c r="D826" s="273"/>
      <c r="E826" s="1"/>
      <c r="F826" s="1"/>
      <c r="G826" s="1"/>
      <c r="H826" s="217"/>
      <c r="I826" s="217"/>
      <c r="J826" s="21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273"/>
      <c r="C827" s="273"/>
      <c r="D827" s="273"/>
      <c r="E827" s="1"/>
      <c r="F827" s="1"/>
      <c r="G827" s="1"/>
      <c r="H827" s="217"/>
      <c r="I827" s="217"/>
      <c r="J827" s="21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273"/>
      <c r="C828" s="273"/>
      <c r="D828" s="273"/>
      <c r="E828" s="1"/>
      <c r="F828" s="1"/>
      <c r="G828" s="1"/>
      <c r="H828" s="217"/>
      <c r="I828" s="217"/>
      <c r="J828" s="21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273"/>
      <c r="C829" s="273"/>
      <c r="D829" s="273"/>
      <c r="E829" s="1"/>
      <c r="F829" s="1"/>
      <c r="G829" s="1"/>
      <c r="H829" s="217"/>
      <c r="I829" s="217"/>
      <c r="J829" s="21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273"/>
      <c r="C830" s="273"/>
      <c r="D830" s="273"/>
      <c r="E830" s="1"/>
      <c r="F830" s="1"/>
      <c r="G830" s="1"/>
      <c r="H830" s="217"/>
      <c r="I830" s="217"/>
      <c r="J830" s="21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273"/>
      <c r="C831" s="273"/>
      <c r="D831" s="273"/>
      <c r="E831" s="1"/>
      <c r="F831" s="1"/>
      <c r="G831" s="1"/>
      <c r="H831" s="217"/>
      <c r="I831" s="217"/>
      <c r="J831" s="21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273"/>
      <c r="C832" s="273"/>
      <c r="D832" s="273"/>
      <c r="E832" s="1"/>
      <c r="F832" s="1"/>
      <c r="G832" s="1"/>
      <c r="H832" s="217"/>
      <c r="I832" s="217"/>
      <c r="J832" s="21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273"/>
      <c r="C833" s="273"/>
      <c r="D833" s="273"/>
      <c r="E833" s="1"/>
      <c r="F833" s="1"/>
      <c r="G833" s="1"/>
      <c r="H833" s="217"/>
      <c r="I833" s="217"/>
      <c r="J833" s="21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273"/>
      <c r="C834" s="273"/>
      <c r="D834" s="273"/>
      <c r="E834" s="1"/>
      <c r="F834" s="1"/>
      <c r="G834" s="1"/>
      <c r="H834" s="217"/>
      <c r="I834" s="217"/>
      <c r="J834" s="21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273"/>
      <c r="C835" s="273"/>
      <c r="D835" s="273"/>
      <c r="E835" s="1"/>
      <c r="F835" s="1"/>
      <c r="G835" s="1"/>
      <c r="H835" s="217"/>
      <c r="I835" s="217"/>
      <c r="J835" s="21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273"/>
      <c r="C836" s="273"/>
      <c r="D836" s="273"/>
      <c r="E836" s="1"/>
      <c r="F836" s="1"/>
      <c r="G836" s="1"/>
      <c r="H836" s="217"/>
      <c r="I836" s="217"/>
      <c r="J836" s="21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273"/>
      <c r="C837" s="273"/>
      <c r="D837" s="273"/>
      <c r="E837" s="1"/>
      <c r="F837" s="1"/>
      <c r="G837" s="1"/>
      <c r="H837" s="217"/>
      <c r="I837" s="217"/>
      <c r="J837" s="21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273"/>
      <c r="C838" s="273"/>
      <c r="D838" s="273"/>
      <c r="E838" s="1"/>
      <c r="F838" s="1"/>
      <c r="G838" s="1"/>
      <c r="H838" s="217"/>
      <c r="I838" s="217"/>
      <c r="J838" s="21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273"/>
      <c r="C839" s="273"/>
      <c r="D839" s="273"/>
      <c r="E839" s="1"/>
      <c r="F839" s="1"/>
      <c r="G839" s="1"/>
      <c r="H839" s="217"/>
      <c r="I839" s="217"/>
      <c r="J839" s="21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273"/>
      <c r="C840" s="273"/>
      <c r="D840" s="273"/>
      <c r="E840" s="1"/>
      <c r="F840" s="1"/>
      <c r="G840" s="1"/>
      <c r="H840" s="217"/>
      <c r="I840" s="217"/>
      <c r="J840" s="21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273"/>
      <c r="C841" s="273"/>
      <c r="D841" s="273"/>
      <c r="E841" s="1"/>
      <c r="F841" s="1"/>
      <c r="G841" s="1"/>
      <c r="H841" s="217"/>
      <c r="I841" s="217"/>
      <c r="J841" s="21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273"/>
      <c r="C842" s="273"/>
      <c r="D842" s="273"/>
      <c r="E842" s="1"/>
      <c r="F842" s="1"/>
      <c r="G842" s="1"/>
      <c r="H842" s="217"/>
      <c r="I842" s="217"/>
      <c r="J842" s="21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273"/>
      <c r="C843" s="273"/>
      <c r="D843" s="273"/>
      <c r="E843" s="1"/>
      <c r="F843" s="1"/>
      <c r="G843" s="1"/>
      <c r="H843" s="217"/>
      <c r="I843" s="217"/>
      <c r="J843" s="21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273"/>
      <c r="C844" s="273"/>
      <c r="D844" s="273"/>
      <c r="E844" s="1"/>
      <c r="F844" s="1"/>
      <c r="G844" s="1"/>
      <c r="H844" s="217"/>
      <c r="I844" s="217"/>
      <c r="J844" s="21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273"/>
      <c r="C845" s="273"/>
      <c r="D845" s="273"/>
      <c r="E845" s="1"/>
      <c r="F845" s="1"/>
      <c r="G845" s="1"/>
      <c r="H845" s="217"/>
      <c r="I845" s="217"/>
      <c r="J845" s="21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273"/>
      <c r="C846" s="273"/>
      <c r="D846" s="273"/>
      <c r="E846" s="1"/>
      <c r="F846" s="1"/>
      <c r="G846" s="1"/>
      <c r="H846" s="217"/>
      <c r="I846" s="217"/>
      <c r="J846" s="21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273"/>
      <c r="C847" s="273"/>
      <c r="D847" s="273"/>
      <c r="E847" s="1"/>
      <c r="F847" s="1"/>
      <c r="G847" s="1"/>
      <c r="H847" s="217"/>
      <c r="I847" s="217"/>
      <c r="J847" s="21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273"/>
      <c r="C848" s="273"/>
      <c r="D848" s="273"/>
      <c r="E848" s="1"/>
      <c r="F848" s="1"/>
      <c r="G848" s="1"/>
      <c r="H848" s="217"/>
      <c r="I848" s="217"/>
      <c r="J848" s="21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273"/>
      <c r="C849" s="273"/>
      <c r="D849" s="273"/>
      <c r="E849" s="1"/>
      <c r="F849" s="1"/>
      <c r="G849" s="1"/>
      <c r="H849" s="217"/>
      <c r="I849" s="217"/>
      <c r="J849" s="21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273"/>
      <c r="C850" s="273"/>
      <c r="D850" s="273"/>
      <c r="E850" s="1"/>
      <c r="F850" s="1"/>
      <c r="G850" s="1"/>
      <c r="H850" s="217"/>
      <c r="I850" s="217"/>
      <c r="J850" s="21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273"/>
      <c r="C851" s="273"/>
      <c r="D851" s="273"/>
      <c r="E851" s="1"/>
      <c r="F851" s="1"/>
      <c r="G851" s="1"/>
      <c r="H851" s="217"/>
      <c r="I851" s="217"/>
      <c r="J851" s="21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273"/>
      <c r="C852" s="273"/>
      <c r="D852" s="273"/>
      <c r="E852" s="1"/>
      <c r="F852" s="1"/>
      <c r="G852" s="1"/>
      <c r="H852" s="217"/>
      <c r="I852" s="217"/>
      <c r="J852" s="21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273"/>
      <c r="C853" s="273"/>
      <c r="D853" s="273"/>
      <c r="E853" s="1"/>
      <c r="F853" s="1"/>
      <c r="G853" s="1"/>
      <c r="H853" s="217"/>
      <c r="I853" s="217"/>
      <c r="J853" s="21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273"/>
      <c r="C854" s="273"/>
      <c r="D854" s="273"/>
      <c r="E854" s="1"/>
      <c r="F854" s="1"/>
      <c r="G854" s="1"/>
      <c r="H854" s="217"/>
      <c r="I854" s="217"/>
      <c r="J854" s="21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273"/>
      <c r="C855" s="273"/>
      <c r="D855" s="273"/>
      <c r="E855" s="1"/>
      <c r="F855" s="1"/>
      <c r="G855" s="1"/>
      <c r="H855" s="217"/>
      <c r="I855" s="217"/>
      <c r="J855" s="21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273"/>
      <c r="C856" s="273"/>
      <c r="D856" s="273"/>
      <c r="E856" s="1"/>
      <c r="F856" s="1"/>
      <c r="G856" s="1"/>
      <c r="H856" s="217"/>
      <c r="I856" s="217"/>
      <c r="J856" s="21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273"/>
      <c r="C857" s="273"/>
      <c r="D857" s="273"/>
      <c r="E857" s="1"/>
      <c r="F857" s="1"/>
      <c r="G857" s="1"/>
      <c r="H857" s="217"/>
      <c r="I857" s="217"/>
      <c r="J857" s="21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273"/>
      <c r="C858" s="273"/>
      <c r="D858" s="273"/>
      <c r="E858" s="1"/>
      <c r="F858" s="1"/>
      <c r="G858" s="1"/>
      <c r="H858" s="217"/>
      <c r="I858" s="217"/>
      <c r="J858" s="21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273"/>
      <c r="C859" s="273"/>
      <c r="D859" s="273"/>
      <c r="E859" s="1"/>
      <c r="F859" s="1"/>
      <c r="G859" s="1"/>
      <c r="H859" s="217"/>
      <c r="I859" s="217"/>
      <c r="J859" s="21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273"/>
      <c r="C860" s="273"/>
      <c r="D860" s="273"/>
      <c r="E860" s="1"/>
      <c r="F860" s="1"/>
      <c r="G860" s="1"/>
      <c r="H860" s="217"/>
      <c r="I860" s="217"/>
      <c r="J860" s="21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273"/>
      <c r="C861" s="273"/>
      <c r="D861" s="273"/>
      <c r="E861" s="1"/>
      <c r="F861" s="1"/>
      <c r="G861" s="1"/>
      <c r="H861" s="217"/>
      <c r="I861" s="217"/>
      <c r="J861" s="21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273"/>
      <c r="C862" s="273"/>
      <c r="D862" s="273"/>
      <c r="E862" s="1"/>
      <c r="F862" s="1"/>
      <c r="G862" s="1"/>
      <c r="H862" s="217"/>
      <c r="I862" s="217"/>
      <c r="J862" s="21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273"/>
      <c r="C863" s="273"/>
      <c r="D863" s="273"/>
      <c r="E863" s="1"/>
      <c r="F863" s="1"/>
      <c r="G863" s="1"/>
      <c r="H863" s="217"/>
      <c r="I863" s="217"/>
      <c r="J863" s="21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273"/>
      <c r="C864" s="273"/>
      <c r="D864" s="273"/>
      <c r="E864" s="1"/>
      <c r="F864" s="1"/>
      <c r="G864" s="1"/>
      <c r="H864" s="217"/>
      <c r="I864" s="217"/>
      <c r="J864" s="21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273"/>
      <c r="C865" s="273"/>
      <c r="D865" s="273"/>
      <c r="E865" s="1"/>
      <c r="F865" s="1"/>
      <c r="G865" s="1"/>
      <c r="H865" s="217"/>
      <c r="I865" s="217"/>
      <c r="J865" s="21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273"/>
      <c r="C866" s="273"/>
      <c r="D866" s="273"/>
      <c r="E866" s="1"/>
      <c r="F866" s="1"/>
      <c r="G866" s="1"/>
      <c r="H866" s="217"/>
      <c r="I866" s="217"/>
      <c r="J866" s="21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273"/>
      <c r="C867" s="273"/>
      <c r="D867" s="273"/>
      <c r="E867" s="1"/>
      <c r="F867" s="1"/>
      <c r="G867" s="1"/>
      <c r="H867" s="217"/>
      <c r="I867" s="217"/>
      <c r="J867" s="21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273"/>
      <c r="C868" s="273"/>
      <c r="D868" s="273"/>
      <c r="E868" s="1"/>
      <c r="F868" s="1"/>
      <c r="G868" s="1"/>
      <c r="H868" s="217"/>
      <c r="I868" s="217"/>
      <c r="J868" s="21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273"/>
      <c r="C869" s="273"/>
      <c r="D869" s="273"/>
      <c r="E869" s="1"/>
      <c r="F869" s="1"/>
      <c r="G869" s="1"/>
      <c r="H869" s="217"/>
      <c r="I869" s="217"/>
      <c r="J869" s="21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273"/>
      <c r="C870" s="273"/>
      <c r="D870" s="273"/>
      <c r="E870" s="1"/>
      <c r="F870" s="1"/>
      <c r="G870" s="1"/>
      <c r="H870" s="217"/>
      <c r="I870" s="217"/>
      <c r="J870" s="21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273"/>
      <c r="C871" s="273"/>
      <c r="D871" s="273"/>
      <c r="E871" s="1"/>
      <c r="F871" s="1"/>
      <c r="G871" s="1"/>
      <c r="H871" s="217"/>
      <c r="I871" s="217"/>
      <c r="J871" s="21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273"/>
      <c r="C872" s="273"/>
      <c r="D872" s="273"/>
      <c r="E872" s="1"/>
      <c r="F872" s="1"/>
      <c r="G872" s="1"/>
      <c r="H872" s="217"/>
      <c r="I872" s="217"/>
      <c r="J872" s="21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273"/>
      <c r="C873" s="273"/>
      <c r="D873" s="273"/>
      <c r="E873" s="1"/>
      <c r="F873" s="1"/>
      <c r="G873" s="1"/>
      <c r="H873" s="217"/>
      <c r="I873" s="217"/>
      <c r="J873" s="21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273"/>
      <c r="C874" s="273"/>
      <c r="D874" s="273"/>
      <c r="E874" s="1"/>
      <c r="F874" s="1"/>
      <c r="G874" s="1"/>
      <c r="H874" s="217"/>
      <c r="I874" s="217"/>
      <c r="J874" s="21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273"/>
      <c r="C875" s="273"/>
      <c r="D875" s="273"/>
      <c r="E875" s="1"/>
      <c r="F875" s="1"/>
      <c r="G875" s="1"/>
      <c r="H875" s="217"/>
      <c r="I875" s="217"/>
      <c r="J875" s="21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273"/>
      <c r="C876" s="273"/>
      <c r="D876" s="273"/>
      <c r="E876" s="1"/>
      <c r="F876" s="1"/>
      <c r="G876" s="1"/>
      <c r="H876" s="217"/>
      <c r="I876" s="217"/>
      <c r="J876" s="21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273"/>
      <c r="C877" s="273"/>
      <c r="D877" s="273"/>
      <c r="E877" s="1"/>
      <c r="F877" s="1"/>
      <c r="G877" s="1"/>
      <c r="H877" s="217"/>
      <c r="I877" s="217"/>
      <c r="J877" s="21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273"/>
      <c r="C878" s="273"/>
      <c r="D878" s="273"/>
      <c r="E878" s="1"/>
      <c r="F878" s="1"/>
      <c r="G878" s="1"/>
      <c r="H878" s="217"/>
      <c r="I878" s="217"/>
      <c r="J878" s="21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273"/>
      <c r="C879" s="273"/>
      <c r="D879" s="273"/>
      <c r="E879" s="1"/>
      <c r="F879" s="1"/>
      <c r="G879" s="1"/>
      <c r="H879" s="217"/>
      <c r="I879" s="217"/>
      <c r="J879" s="21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273"/>
      <c r="C880" s="273"/>
      <c r="D880" s="273"/>
      <c r="E880" s="1"/>
      <c r="F880" s="1"/>
      <c r="G880" s="1"/>
      <c r="H880" s="217"/>
      <c r="I880" s="217"/>
      <c r="J880" s="21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273"/>
      <c r="C881" s="273"/>
      <c r="D881" s="273"/>
      <c r="E881" s="1"/>
      <c r="F881" s="1"/>
      <c r="G881" s="1"/>
      <c r="H881" s="217"/>
      <c r="I881" s="217"/>
      <c r="J881" s="21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273"/>
      <c r="C882" s="273"/>
      <c r="D882" s="273"/>
      <c r="E882" s="1"/>
      <c r="F882" s="1"/>
      <c r="G882" s="1"/>
      <c r="H882" s="217"/>
      <c r="I882" s="217"/>
      <c r="J882" s="21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273"/>
      <c r="C883" s="273"/>
      <c r="D883" s="273"/>
      <c r="E883" s="1"/>
      <c r="F883" s="1"/>
      <c r="G883" s="1"/>
      <c r="H883" s="217"/>
      <c r="I883" s="217"/>
      <c r="J883" s="21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273"/>
      <c r="C884" s="273"/>
      <c r="D884" s="273"/>
      <c r="E884" s="1"/>
      <c r="F884" s="1"/>
      <c r="G884" s="1"/>
      <c r="H884" s="217"/>
      <c r="I884" s="217"/>
      <c r="J884" s="21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273"/>
      <c r="C885" s="273"/>
      <c r="D885" s="273"/>
      <c r="E885" s="1"/>
      <c r="F885" s="1"/>
      <c r="G885" s="1"/>
      <c r="H885" s="217"/>
      <c r="I885" s="217"/>
      <c r="J885" s="21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273"/>
      <c r="C886" s="273"/>
      <c r="D886" s="273"/>
      <c r="E886" s="1"/>
      <c r="F886" s="1"/>
      <c r="G886" s="1"/>
      <c r="H886" s="217"/>
      <c r="I886" s="217"/>
      <c r="J886" s="21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273"/>
      <c r="C887" s="273"/>
      <c r="D887" s="273"/>
      <c r="E887" s="1"/>
      <c r="F887" s="1"/>
      <c r="G887" s="1"/>
      <c r="H887" s="217"/>
      <c r="I887" s="217"/>
      <c r="J887" s="21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273"/>
      <c r="C888" s="273"/>
      <c r="D888" s="273"/>
      <c r="E888" s="1"/>
      <c r="F888" s="1"/>
      <c r="G888" s="1"/>
      <c r="H888" s="217"/>
      <c r="I888" s="217"/>
      <c r="J888" s="21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273"/>
      <c r="C889" s="273"/>
      <c r="D889" s="273"/>
      <c r="E889" s="1"/>
      <c r="F889" s="1"/>
      <c r="G889" s="1"/>
      <c r="H889" s="217"/>
      <c r="I889" s="217"/>
      <c r="J889" s="21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273"/>
      <c r="C890" s="273"/>
      <c r="D890" s="273"/>
      <c r="E890" s="1"/>
      <c r="F890" s="1"/>
      <c r="G890" s="1"/>
      <c r="H890" s="217"/>
      <c r="I890" s="217"/>
      <c r="J890" s="21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273"/>
      <c r="C891" s="273"/>
      <c r="D891" s="273"/>
      <c r="E891" s="1"/>
      <c r="F891" s="1"/>
      <c r="G891" s="1"/>
      <c r="H891" s="217"/>
      <c r="I891" s="217"/>
      <c r="J891" s="21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273"/>
      <c r="C892" s="273"/>
      <c r="D892" s="273"/>
      <c r="E892" s="1"/>
      <c r="F892" s="1"/>
      <c r="G892" s="1"/>
      <c r="H892" s="217"/>
      <c r="I892" s="217"/>
      <c r="J892" s="21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273"/>
      <c r="C893" s="273"/>
      <c r="D893" s="273"/>
      <c r="E893" s="1"/>
      <c r="F893" s="1"/>
      <c r="G893" s="1"/>
      <c r="H893" s="217"/>
      <c r="I893" s="217"/>
      <c r="J893" s="21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273"/>
      <c r="C894" s="273"/>
      <c r="D894" s="273"/>
      <c r="E894" s="1"/>
      <c r="F894" s="1"/>
      <c r="G894" s="1"/>
      <c r="H894" s="217"/>
      <c r="I894" s="217"/>
      <c r="J894" s="21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273"/>
      <c r="C895" s="273"/>
      <c r="D895" s="273"/>
      <c r="E895" s="1"/>
      <c r="F895" s="1"/>
      <c r="G895" s="1"/>
      <c r="H895" s="217"/>
      <c r="I895" s="217"/>
      <c r="J895" s="21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273"/>
      <c r="C896" s="273"/>
      <c r="D896" s="273"/>
      <c r="E896" s="1"/>
      <c r="F896" s="1"/>
      <c r="G896" s="1"/>
      <c r="H896" s="217"/>
      <c r="I896" s="217"/>
      <c r="J896" s="21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273"/>
      <c r="C897" s="273"/>
      <c r="D897" s="273"/>
      <c r="E897" s="1"/>
      <c r="F897" s="1"/>
      <c r="G897" s="1"/>
      <c r="H897" s="217"/>
      <c r="I897" s="217"/>
      <c r="J897" s="21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273"/>
      <c r="C898" s="273"/>
      <c r="D898" s="273"/>
      <c r="E898" s="1"/>
      <c r="F898" s="1"/>
      <c r="G898" s="1"/>
      <c r="H898" s="217"/>
      <c r="I898" s="217"/>
      <c r="J898" s="21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273"/>
      <c r="C899" s="273"/>
      <c r="D899" s="273"/>
      <c r="E899" s="1"/>
      <c r="F899" s="1"/>
      <c r="G899" s="1"/>
      <c r="H899" s="217"/>
      <c r="I899" s="217"/>
      <c r="J899" s="21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273"/>
      <c r="C900" s="273"/>
      <c r="D900" s="273"/>
      <c r="E900" s="1"/>
      <c r="F900" s="1"/>
      <c r="G900" s="1"/>
      <c r="H900" s="217"/>
      <c r="I900" s="217"/>
      <c r="J900" s="21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273"/>
      <c r="C901" s="273"/>
      <c r="D901" s="273"/>
      <c r="E901" s="1"/>
      <c r="F901" s="1"/>
      <c r="G901" s="1"/>
      <c r="H901" s="217"/>
      <c r="I901" s="217"/>
      <c r="J901" s="21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273"/>
      <c r="C902" s="273"/>
      <c r="D902" s="273"/>
      <c r="E902" s="1"/>
      <c r="F902" s="1"/>
      <c r="G902" s="1"/>
      <c r="H902" s="217"/>
      <c r="I902" s="217"/>
      <c r="J902" s="21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273"/>
      <c r="C903" s="273"/>
      <c r="D903" s="273"/>
      <c r="E903" s="1"/>
      <c r="F903" s="1"/>
      <c r="G903" s="1"/>
      <c r="H903" s="217"/>
      <c r="I903" s="217"/>
      <c r="J903" s="21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273"/>
      <c r="C904" s="273"/>
      <c r="D904" s="273"/>
      <c r="E904" s="1"/>
      <c r="F904" s="1"/>
      <c r="G904" s="1"/>
      <c r="H904" s="217"/>
      <c r="I904" s="217"/>
      <c r="J904" s="21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273"/>
      <c r="C905" s="273"/>
      <c r="D905" s="273"/>
      <c r="E905" s="1"/>
      <c r="F905" s="1"/>
      <c r="G905" s="1"/>
      <c r="H905" s="217"/>
      <c r="I905" s="217"/>
      <c r="J905" s="21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273"/>
      <c r="C906" s="273"/>
      <c r="D906" s="273"/>
      <c r="E906" s="1"/>
      <c r="F906" s="1"/>
      <c r="G906" s="1"/>
      <c r="H906" s="217"/>
      <c r="I906" s="217"/>
      <c r="J906" s="21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273"/>
      <c r="C907" s="273"/>
      <c r="D907" s="273"/>
      <c r="E907" s="1"/>
      <c r="F907" s="1"/>
      <c r="G907" s="1"/>
      <c r="H907" s="217"/>
      <c r="I907" s="217"/>
      <c r="J907" s="21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273"/>
      <c r="C908" s="273"/>
      <c r="D908" s="273"/>
      <c r="E908" s="1"/>
      <c r="F908" s="1"/>
      <c r="G908" s="1"/>
      <c r="H908" s="217"/>
      <c r="I908" s="217"/>
      <c r="J908" s="21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273"/>
      <c r="C909" s="273"/>
      <c r="D909" s="273"/>
      <c r="E909" s="1"/>
      <c r="F909" s="1"/>
      <c r="G909" s="1"/>
      <c r="H909" s="217"/>
      <c r="I909" s="217"/>
      <c r="J909" s="21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273"/>
      <c r="C910" s="273"/>
      <c r="D910" s="273"/>
      <c r="E910" s="1"/>
      <c r="F910" s="1"/>
      <c r="G910" s="1"/>
      <c r="H910" s="217"/>
      <c r="I910" s="217"/>
      <c r="J910" s="21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273"/>
      <c r="C911" s="273"/>
      <c r="D911" s="273"/>
      <c r="E911" s="1"/>
      <c r="F911" s="1"/>
      <c r="G911" s="1"/>
      <c r="H911" s="217"/>
      <c r="I911" s="217"/>
      <c r="J911" s="21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273"/>
      <c r="C912" s="273"/>
      <c r="D912" s="273"/>
      <c r="E912" s="1"/>
      <c r="F912" s="1"/>
      <c r="G912" s="1"/>
      <c r="H912" s="217"/>
      <c r="I912" s="217"/>
      <c r="J912" s="21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273"/>
      <c r="C913" s="273"/>
      <c r="D913" s="273"/>
      <c r="E913" s="1"/>
      <c r="F913" s="1"/>
      <c r="G913" s="1"/>
      <c r="H913" s="217"/>
      <c r="I913" s="217"/>
      <c r="J913" s="21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273"/>
      <c r="C914" s="273"/>
      <c r="D914" s="273"/>
      <c r="E914" s="1"/>
      <c r="F914" s="1"/>
      <c r="G914" s="1"/>
      <c r="H914" s="217"/>
      <c r="I914" s="217"/>
      <c r="J914" s="21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273"/>
      <c r="C915" s="273"/>
      <c r="D915" s="273"/>
      <c r="E915" s="1"/>
      <c r="F915" s="1"/>
      <c r="G915" s="1"/>
      <c r="H915" s="217"/>
      <c r="I915" s="217"/>
      <c r="J915" s="21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273"/>
      <c r="C916" s="273"/>
      <c r="D916" s="273"/>
      <c r="E916" s="1"/>
      <c r="F916" s="1"/>
      <c r="G916" s="1"/>
      <c r="H916" s="217"/>
      <c r="I916" s="217"/>
      <c r="J916" s="21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273"/>
      <c r="C917" s="273"/>
      <c r="D917" s="273"/>
      <c r="E917" s="1"/>
      <c r="F917" s="1"/>
      <c r="G917" s="1"/>
      <c r="H917" s="217"/>
      <c r="I917" s="217"/>
      <c r="J917" s="21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273"/>
      <c r="C918" s="273"/>
      <c r="D918" s="273"/>
      <c r="E918" s="1"/>
      <c r="F918" s="1"/>
      <c r="G918" s="1"/>
      <c r="H918" s="217"/>
      <c r="I918" s="217"/>
      <c r="J918" s="21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273"/>
      <c r="C919" s="273"/>
      <c r="D919" s="273"/>
      <c r="E919" s="1"/>
      <c r="F919" s="1"/>
      <c r="G919" s="1"/>
      <c r="H919" s="217"/>
      <c r="I919" s="217"/>
      <c r="J919" s="21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273"/>
      <c r="C920" s="273"/>
      <c r="D920" s="273"/>
      <c r="E920" s="1"/>
      <c r="F920" s="1"/>
      <c r="G920" s="1"/>
      <c r="H920" s="217"/>
      <c r="I920" s="217"/>
      <c r="J920" s="21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273"/>
      <c r="C921" s="273"/>
      <c r="D921" s="273"/>
      <c r="E921" s="1"/>
      <c r="F921" s="1"/>
      <c r="G921" s="1"/>
      <c r="H921" s="217"/>
      <c r="I921" s="217"/>
      <c r="J921" s="21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273"/>
      <c r="C922" s="273"/>
      <c r="D922" s="273"/>
      <c r="E922" s="1"/>
      <c r="F922" s="1"/>
      <c r="G922" s="1"/>
      <c r="H922" s="217"/>
      <c r="I922" s="217"/>
      <c r="J922" s="21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273"/>
      <c r="C923" s="273"/>
      <c r="D923" s="273"/>
      <c r="E923" s="1"/>
      <c r="F923" s="1"/>
      <c r="G923" s="1"/>
      <c r="H923" s="217"/>
      <c r="I923" s="217"/>
      <c r="J923" s="21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273"/>
      <c r="C924" s="273"/>
      <c r="D924" s="273"/>
      <c r="E924" s="1"/>
      <c r="F924" s="1"/>
      <c r="G924" s="1"/>
      <c r="H924" s="217"/>
      <c r="I924" s="217"/>
      <c r="J924" s="21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273"/>
      <c r="C925" s="273"/>
      <c r="D925" s="273"/>
      <c r="E925" s="1"/>
      <c r="F925" s="1"/>
      <c r="G925" s="1"/>
      <c r="H925" s="217"/>
      <c r="I925" s="217"/>
      <c r="J925" s="21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273"/>
      <c r="C926" s="273"/>
      <c r="D926" s="273"/>
      <c r="E926" s="1"/>
      <c r="F926" s="1"/>
      <c r="G926" s="1"/>
      <c r="H926" s="217"/>
      <c r="I926" s="217"/>
      <c r="J926" s="21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273"/>
      <c r="C927" s="273"/>
      <c r="D927" s="273"/>
      <c r="E927" s="1"/>
      <c r="F927" s="1"/>
      <c r="G927" s="1"/>
      <c r="H927" s="217"/>
      <c r="I927" s="217"/>
      <c r="J927" s="21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273"/>
      <c r="C928" s="273"/>
      <c r="D928" s="273"/>
      <c r="E928" s="1"/>
      <c r="F928" s="1"/>
      <c r="G928" s="1"/>
      <c r="H928" s="217"/>
      <c r="I928" s="217"/>
      <c r="J928" s="21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273"/>
      <c r="C929" s="273"/>
      <c r="D929" s="273"/>
      <c r="E929" s="1"/>
      <c r="F929" s="1"/>
      <c r="G929" s="1"/>
      <c r="H929" s="217"/>
      <c r="I929" s="217"/>
      <c r="J929" s="21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273"/>
      <c r="C930" s="273"/>
      <c r="D930" s="273"/>
      <c r="E930" s="1"/>
      <c r="F930" s="1"/>
      <c r="G930" s="1"/>
      <c r="H930" s="217"/>
      <c r="I930" s="217"/>
      <c r="J930" s="21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273"/>
      <c r="C931" s="273"/>
      <c r="D931" s="273"/>
      <c r="E931" s="1"/>
      <c r="F931" s="1"/>
      <c r="G931" s="1"/>
      <c r="H931" s="217"/>
      <c r="I931" s="217"/>
      <c r="J931" s="21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273"/>
      <c r="C932" s="273"/>
      <c r="D932" s="273"/>
      <c r="E932" s="1"/>
      <c r="F932" s="1"/>
      <c r="G932" s="1"/>
      <c r="H932" s="217"/>
      <c r="I932" s="217"/>
      <c r="J932" s="21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273"/>
      <c r="C933" s="273"/>
      <c r="D933" s="273"/>
      <c r="E933" s="1"/>
      <c r="F933" s="1"/>
      <c r="G933" s="1"/>
      <c r="H933" s="217"/>
      <c r="I933" s="217"/>
      <c r="J933" s="21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273"/>
      <c r="C934" s="273"/>
      <c r="D934" s="273"/>
      <c r="E934" s="1"/>
      <c r="F934" s="1"/>
      <c r="G934" s="1"/>
      <c r="H934" s="217"/>
      <c r="I934" s="217"/>
      <c r="J934" s="21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273"/>
      <c r="C935" s="273"/>
      <c r="D935" s="273"/>
      <c r="E935" s="1"/>
      <c r="F935" s="1"/>
      <c r="G935" s="1"/>
      <c r="H935" s="217"/>
      <c r="I935" s="217"/>
      <c r="J935" s="21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273"/>
      <c r="C936" s="273"/>
      <c r="D936" s="273"/>
      <c r="E936" s="1"/>
      <c r="F936" s="1"/>
      <c r="G936" s="1"/>
      <c r="H936" s="217"/>
      <c r="I936" s="217"/>
      <c r="J936" s="21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273"/>
      <c r="C937" s="273"/>
      <c r="D937" s="273"/>
      <c r="E937" s="1"/>
      <c r="F937" s="1"/>
      <c r="G937" s="1"/>
      <c r="H937" s="217"/>
      <c r="I937" s="217"/>
      <c r="J937" s="21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273"/>
      <c r="C938" s="273"/>
      <c r="D938" s="273"/>
      <c r="E938" s="1"/>
      <c r="F938" s="1"/>
      <c r="G938" s="1"/>
      <c r="H938" s="217"/>
      <c r="I938" s="217"/>
      <c r="J938" s="21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273"/>
      <c r="C939" s="273"/>
      <c r="D939" s="273"/>
      <c r="E939" s="1"/>
      <c r="F939" s="1"/>
      <c r="G939" s="1"/>
      <c r="H939" s="217"/>
      <c r="I939" s="217"/>
      <c r="J939" s="21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273"/>
      <c r="C940" s="273"/>
      <c r="D940" s="273"/>
      <c r="E940" s="1"/>
      <c r="F940" s="1"/>
      <c r="G940" s="1"/>
      <c r="H940" s="217"/>
      <c r="I940" s="217"/>
      <c r="J940" s="21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273"/>
      <c r="C941" s="273"/>
      <c r="D941" s="273"/>
      <c r="E941" s="1"/>
      <c r="F941" s="1"/>
      <c r="G941" s="1"/>
      <c r="H941" s="217"/>
      <c r="I941" s="217"/>
      <c r="J941" s="21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273"/>
      <c r="C942" s="273"/>
      <c r="D942" s="273"/>
      <c r="E942" s="1"/>
      <c r="F942" s="1"/>
      <c r="G942" s="1"/>
      <c r="H942" s="217"/>
      <c r="I942" s="217"/>
      <c r="J942" s="21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273"/>
      <c r="C943" s="273"/>
      <c r="D943" s="273"/>
      <c r="E943" s="1"/>
      <c r="F943" s="1"/>
      <c r="G943" s="1"/>
      <c r="H943" s="217"/>
      <c r="I943" s="217"/>
      <c r="J943" s="21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273"/>
      <c r="C944" s="273"/>
      <c r="D944" s="273"/>
      <c r="E944" s="1"/>
      <c r="F944" s="1"/>
      <c r="G944" s="1"/>
      <c r="H944" s="217"/>
      <c r="I944" s="217"/>
      <c r="J944" s="21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273"/>
      <c r="C945" s="273"/>
      <c r="D945" s="273"/>
      <c r="E945" s="1"/>
      <c r="F945" s="1"/>
      <c r="G945" s="1"/>
      <c r="H945" s="217"/>
      <c r="I945" s="217"/>
      <c r="J945" s="21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273"/>
      <c r="C946" s="273"/>
      <c r="D946" s="273"/>
      <c r="E946" s="1"/>
      <c r="F946" s="1"/>
      <c r="G946" s="1"/>
      <c r="H946" s="217"/>
      <c r="I946" s="217"/>
      <c r="J946" s="21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273"/>
      <c r="C947" s="273"/>
      <c r="D947" s="273"/>
      <c r="E947" s="1"/>
      <c r="F947" s="1"/>
      <c r="G947" s="1"/>
      <c r="H947" s="217"/>
      <c r="I947" s="217"/>
      <c r="J947" s="21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273"/>
      <c r="C948" s="273"/>
      <c r="D948" s="273"/>
      <c r="E948" s="1"/>
      <c r="F948" s="1"/>
      <c r="G948" s="1"/>
      <c r="H948" s="217"/>
      <c r="I948" s="217"/>
      <c r="J948" s="21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273"/>
      <c r="C949" s="273"/>
      <c r="D949" s="273"/>
      <c r="E949" s="1"/>
      <c r="F949" s="1"/>
      <c r="G949" s="1"/>
      <c r="H949" s="217"/>
      <c r="I949" s="217"/>
      <c r="J949" s="21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273"/>
      <c r="C950" s="273"/>
      <c r="D950" s="273"/>
      <c r="E950" s="1"/>
      <c r="F950" s="1"/>
      <c r="G950" s="1"/>
      <c r="H950" s="217"/>
      <c r="I950" s="217"/>
      <c r="J950" s="21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273"/>
      <c r="C951" s="273"/>
      <c r="D951" s="273"/>
      <c r="E951" s="1"/>
      <c r="F951" s="1"/>
      <c r="G951" s="1"/>
      <c r="H951" s="217"/>
      <c r="I951" s="217"/>
      <c r="J951" s="21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273"/>
      <c r="C952" s="273"/>
      <c r="D952" s="273"/>
      <c r="E952" s="1"/>
      <c r="F952" s="1"/>
      <c r="G952" s="1"/>
      <c r="H952" s="217"/>
      <c r="I952" s="217"/>
      <c r="J952" s="21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273"/>
      <c r="C953" s="273"/>
      <c r="D953" s="273"/>
      <c r="E953" s="1"/>
      <c r="F953" s="1"/>
      <c r="G953" s="1"/>
      <c r="H953" s="217"/>
      <c r="I953" s="217"/>
      <c r="J953" s="21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273"/>
      <c r="C954" s="273"/>
      <c r="D954" s="273"/>
      <c r="E954" s="1"/>
      <c r="F954" s="1"/>
      <c r="G954" s="1"/>
      <c r="H954" s="217"/>
      <c r="I954" s="217"/>
      <c r="J954" s="21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273"/>
      <c r="C955" s="273"/>
      <c r="D955" s="273"/>
      <c r="E955" s="1"/>
      <c r="F955" s="1"/>
      <c r="G955" s="1"/>
      <c r="H955" s="217"/>
      <c r="I955" s="217"/>
      <c r="J955" s="21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273"/>
      <c r="C956" s="273"/>
      <c r="D956" s="273"/>
      <c r="E956" s="1"/>
      <c r="F956" s="1"/>
      <c r="G956" s="1"/>
      <c r="H956" s="217"/>
      <c r="I956" s="217"/>
      <c r="J956" s="21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273"/>
      <c r="C957" s="273"/>
      <c r="D957" s="273"/>
      <c r="E957" s="1"/>
      <c r="F957" s="1"/>
      <c r="G957" s="1"/>
      <c r="H957" s="217"/>
      <c r="I957" s="217"/>
      <c r="J957" s="21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273"/>
      <c r="C958" s="273"/>
      <c r="D958" s="273"/>
      <c r="E958" s="1"/>
      <c r="F958" s="1"/>
      <c r="G958" s="1"/>
      <c r="H958" s="217"/>
      <c r="I958" s="217"/>
      <c r="J958" s="21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273"/>
      <c r="C959" s="273"/>
      <c r="D959" s="273"/>
      <c r="E959" s="1"/>
      <c r="F959" s="1"/>
      <c r="G959" s="1"/>
      <c r="H959" s="217"/>
      <c r="I959" s="217"/>
      <c r="J959" s="21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273"/>
      <c r="C960" s="273"/>
      <c r="D960" s="273"/>
      <c r="E960" s="1"/>
      <c r="F960" s="1"/>
      <c r="G960" s="1"/>
      <c r="H960" s="217"/>
      <c r="I960" s="217"/>
      <c r="J960" s="21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273"/>
      <c r="C961" s="273"/>
      <c r="D961" s="273"/>
      <c r="E961" s="1"/>
      <c r="F961" s="1"/>
      <c r="G961" s="1"/>
      <c r="H961" s="217"/>
      <c r="I961" s="217"/>
      <c r="J961" s="21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273"/>
      <c r="C962" s="273"/>
      <c r="D962" s="273"/>
      <c r="E962" s="1"/>
      <c r="F962" s="1"/>
      <c r="G962" s="1"/>
      <c r="H962" s="217"/>
      <c r="I962" s="217"/>
      <c r="J962" s="21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273"/>
      <c r="C963" s="273"/>
      <c r="D963" s="273"/>
      <c r="E963" s="1"/>
      <c r="F963" s="1"/>
      <c r="G963" s="1"/>
      <c r="H963" s="217"/>
      <c r="I963" s="217"/>
      <c r="J963" s="21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273"/>
      <c r="C964" s="273"/>
      <c r="D964" s="273"/>
      <c r="E964" s="1"/>
      <c r="F964" s="1"/>
      <c r="G964" s="1"/>
      <c r="H964" s="217"/>
      <c r="I964" s="217"/>
      <c r="J964" s="21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273"/>
      <c r="C965" s="273"/>
      <c r="D965" s="273"/>
      <c r="E965" s="1"/>
      <c r="F965" s="1"/>
      <c r="G965" s="1"/>
      <c r="H965" s="217"/>
      <c r="I965" s="217"/>
      <c r="J965" s="21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273"/>
      <c r="C966" s="273"/>
      <c r="D966" s="273"/>
      <c r="E966" s="1"/>
      <c r="F966" s="1"/>
      <c r="G966" s="1"/>
      <c r="H966" s="217"/>
      <c r="I966" s="217"/>
      <c r="J966" s="21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273"/>
      <c r="C967" s="273"/>
      <c r="D967" s="273"/>
      <c r="E967" s="1"/>
      <c r="F967" s="1"/>
      <c r="G967" s="1"/>
      <c r="H967" s="217"/>
      <c r="I967" s="217"/>
      <c r="J967" s="21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273"/>
      <c r="C968" s="273"/>
      <c r="D968" s="273"/>
      <c r="E968" s="1"/>
      <c r="F968" s="1"/>
      <c r="G968" s="1"/>
      <c r="H968" s="217"/>
      <c r="I968" s="217"/>
      <c r="J968" s="21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273"/>
      <c r="C969" s="273"/>
      <c r="D969" s="273"/>
      <c r="E969" s="1"/>
      <c r="F969" s="1"/>
      <c r="G969" s="1"/>
      <c r="H969" s="217"/>
      <c r="I969" s="217"/>
      <c r="J969" s="21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273"/>
      <c r="C970" s="273"/>
      <c r="D970" s="273"/>
      <c r="E970" s="1"/>
      <c r="F970" s="1"/>
      <c r="G970" s="1"/>
      <c r="H970" s="217"/>
      <c r="I970" s="217"/>
      <c r="J970" s="21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273"/>
      <c r="C971" s="273"/>
      <c r="D971" s="273"/>
      <c r="E971" s="1"/>
      <c r="F971" s="1"/>
      <c r="G971" s="1"/>
      <c r="H971" s="217"/>
      <c r="I971" s="217"/>
      <c r="J971" s="21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273"/>
      <c r="C972" s="273"/>
      <c r="D972" s="273"/>
      <c r="E972" s="1"/>
      <c r="F972" s="1"/>
      <c r="G972" s="1"/>
      <c r="H972" s="217"/>
      <c r="I972" s="217"/>
      <c r="J972" s="21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273"/>
      <c r="C973" s="273"/>
      <c r="D973" s="273"/>
      <c r="E973" s="1"/>
      <c r="F973" s="1"/>
      <c r="G973" s="1"/>
      <c r="H973" s="217"/>
      <c r="I973" s="217"/>
      <c r="J973" s="21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273"/>
      <c r="C974" s="273"/>
      <c r="D974" s="273"/>
      <c r="E974" s="1"/>
      <c r="F974" s="1"/>
      <c r="G974" s="1"/>
      <c r="H974" s="217"/>
      <c r="I974" s="217"/>
      <c r="J974" s="21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273"/>
      <c r="C975" s="273"/>
      <c r="D975" s="273"/>
      <c r="E975" s="1"/>
      <c r="F975" s="1"/>
      <c r="G975" s="1"/>
      <c r="H975" s="217"/>
      <c r="I975" s="217"/>
      <c r="J975" s="21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273"/>
      <c r="C976" s="273"/>
      <c r="D976" s="273"/>
      <c r="E976" s="1"/>
      <c r="F976" s="1"/>
      <c r="G976" s="1"/>
      <c r="H976" s="217"/>
      <c r="I976" s="217"/>
      <c r="J976" s="21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273"/>
      <c r="C977" s="273"/>
      <c r="D977" s="273"/>
      <c r="E977" s="1"/>
      <c r="F977" s="1"/>
      <c r="G977" s="1"/>
      <c r="H977" s="217"/>
      <c r="I977" s="217"/>
      <c r="J977" s="21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273"/>
      <c r="C978" s="273"/>
      <c r="D978" s="273"/>
      <c r="E978" s="1"/>
      <c r="F978" s="1"/>
      <c r="G978" s="1"/>
      <c r="H978" s="217"/>
      <c r="I978" s="217"/>
      <c r="J978" s="21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273"/>
      <c r="C979" s="273"/>
      <c r="D979" s="273"/>
      <c r="E979" s="1"/>
      <c r="F979" s="1"/>
      <c r="G979" s="1"/>
      <c r="H979" s="217"/>
      <c r="I979" s="217"/>
      <c r="J979" s="21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273"/>
      <c r="C980" s="273"/>
      <c r="D980" s="273"/>
      <c r="E980" s="1"/>
      <c r="F980" s="1"/>
      <c r="G980" s="1"/>
      <c r="H980" s="217"/>
      <c r="I980" s="217"/>
      <c r="J980" s="21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273"/>
      <c r="C981" s="273"/>
      <c r="D981" s="273"/>
      <c r="E981" s="1"/>
      <c r="F981" s="1"/>
      <c r="G981" s="1"/>
      <c r="H981" s="217"/>
      <c r="I981" s="217"/>
      <c r="J981" s="21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273"/>
      <c r="C982" s="273"/>
      <c r="D982" s="273"/>
      <c r="E982" s="1"/>
      <c r="F982" s="1"/>
      <c r="G982" s="1"/>
      <c r="H982" s="217"/>
      <c r="I982" s="217"/>
      <c r="J982" s="21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273"/>
      <c r="C983" s="273"/>
      <c r="D983" s="273"/>
      <c r="E983" s="1"/>
      <c r="F983" s="1"/>
      <c r="G983" s="1"/>
      <c r="H983" s="217"/>
      <c r="I983" s="217"/>
      <c r="J983" s="21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273"/>
      <c r="C984" s="273"/>
      <c r="D984" s="273"/>
      <c r="E984" s="1"/>
      <c r="F984" s="1"/>
      <c r="G984" s="1"/>
      <c r="H984" s="217"/>
      <c r="I984" s="217"/>
      <c r="J984" s="21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273"/>
      <c r="C985" s="273"/>
      <c r="D985" s="273"/>
      <c r="E985" s="1"/>
      <c r="F985" s="1"/>
      <c r="G985" s="1"/>
      <c r="H985" s="217"/>
      <c r="I985" s="217"/>
      <c r="J985" s="21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273"/>
      <c r="C986" s="273"/>
      <c r="D986" s="273"/>
      <c r="E986" s="1"/>
      <c r="F986" s="1"/>
      <c r="G986" s="1"/>
      <c r="H986" s="217"/>
      <c r="I986" s="217"/>
      <c r="J986" s="21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273"/>
      <c r="C987" s="273"/>
      <c r="D987" s="273"/>
      <c r="E987" s="1"/>
      <c r="F987" s="1"/>
      <c r="G987" s="1"/>
      <c r="H987" s="217"/>
      <c r="I987" s="217"/>
      <c r="J987" s="21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273"/>
      <c r="C988" s="273"/>
      <c r="D988" s="273"/>
      <c r="E988" s="1"/>
      <c r="F988" s="1"/>
      <c r="G988" s="1"/>
      <c r="H988" s="217"/>
      <c r="I988" s="217"/>
      <c r="J988" s="21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273"/>
      <c r="C989" s="273"/>
      <c r="D989" s="273"/>
      <c r="E989" s="1"/>
      <c r="F989" s="1"/>
      <c r="G989" s="1"/>
      <c r="H989" s="217"/>
      <c r="I989" s="217"/>
      <c r="J989" s="21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273"/>
      <c r="C990" s="273"/>
      <c r="D990" s="273"/>
      <c r="E990" s="1"/>
      <c r="F990" s="1"/>
      <c r="G990" s="1"/>
      <c r="H990" s="217"/>
      <c r="I990" s="217"/>
      <c r="J990" s="21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273"/>
      <c r="C991" s="273"/>
      <c r="D991" s="273"/>
      <c r="E991" s="1"/>
      <c r="F991" s="1"/>
      <c r="G991" s="1"/>
      <c r="H991" s="217"/>
      <c r="I991" s="217"/>
      <c r="J991" s="21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273"/>
      <c r="C992" s="273"/>
      <c r="D992" s="273"/>
      <c r="E992" s="1"/>
      <c r="F992" s="1"/>
      <c r="G992" s="1"/>
      <c r="H992" s="217"/>
      <c r="I992" s="217"/>
      <c r="J992" s="21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273"/>
      <c r="C993" s="273"/>
      <c r="D993" s="273"/>
      <c r="E993" s="1"/>
      <c r="F993" s="1"/>
      <c r="G993" s="1"/>
      <c r="H993" s="217"/>
      <c r="I993" s="217"/>
      <c r="J993" s="21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273"/>
      <c r="C994" s="273"/>
      <c r="D994" s="273"/>
      <c r="E994" s="1"/>
      <c r="F994" s="1"/>
      <c r="G994" s="1"/>
      <c r="H994" s="217"/>
      <c r="I994" s="217"/>
      <c r="J994" s="21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273"/>
      <c r="C995" s="273"/>
      <c r="D995" s="273"/>
      <c r="E995" s="1"/>
      <c r="F995" s="1"/>
      <c r="G995" s="1"/>
      <c r="H995" s="217"/>
      <c r="I995" s="217"/>
      <c r="J995" s="21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273"/>
      <c r="C996" s="273"/>
      <c r="D996" s="273"/>
      <c r="E996" s="1"/>
      <c r="F996" s="1"/>
      <c r="G996" s="1"/>
      <c r="H996" s="217"/>
      <c r="I996" s="217"/>
      <c r="J996" s="21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273"/>
      <c r="C997" s="273"/>
      <c r="D997" s="273"/>
      <c r="E997" s="1"/>
      <c r="F997" s="1"/>
      <c r="G997" s="1"/>
      <c r="H997" s="217"/>
      <c r="I997" s="217"/>
      <c r="J997" s="21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273"/>
      <c r="C998" s="273"/>
      <c r="D998" s="273"/>
      <c r="E998" s="1"/>
      <c r="F998" s="1"/>
      <c r="G998" s="1"/>
      <c r="H998" s="217"/>
      <c r="I998" s="217"/>
      <c r="J998" s="217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273"/>
      <c r="C999" s="273"/>
      <c r="D999" s="273"/>
      <c r="E999" s="1"/>
      <c r="F999" s="1"/>
      <c r="G999" s="1"/>
      <c r="H999" s="217"/>
      <c r="I999" s="217"/>
      <c r="J999" s="217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273"/>
      <c r="C1000" s="273"/>
      <c r="D1000" s="273"/>
      <c r="E1000" s="1"/>
      <c r="F1000" s="1"/>
      <c r="G1000" s="1"/>
      <c r="H1000" s="217"/>
      <c r="I1000" s="217"/>
      <c r="J1000" s="217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J1:J2"/>
    <mergeCell ref="A1:A2"/>
    <mergeCell ref="B1:D1"/>
    <mergeCell ref="E1:G1"/>
    <mergeCell ref="H1:H2"/>
    <mergeCell ref="I1:I2"/>
  </mergeCells>
  <printOptions horizontalCentered="1"/>
  <pageMargins left="0.62" right="0.70866141732283472" top="1.0236220472440944" bottom="0.74803149606299213" header="0" footer="0"/>
  <pageSetup paperSize="9" orientation="portrait"/>
  <headerFooter>
    <oddHeader>&amp;CMARTONVÁSÁR VÁROS ÖNKORMÁNYZATA  NORMATÍV TÁMOGATÁSOK KIMUTATÁSA      &amp;R 4. melléklet</oddHeader>
    <oddFooter>&amp;R&amp;P</oddFooter>
  </headerFooter>
  <colBreaks count="1" manualBreakCount="1">
    <brk id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33</vt:i4>
      </vt:variant>
    </vt:vector>
  </HeadingPairs>
  <TitlesOfParts>
    <vt:vector size="33" baseType="lpstr">
      <vt:lpstr>Munka1</vt:lpstr>
      <vt:lpstr>1.mell. Mérleg</vt:lpstr>
      <vt:lpstr>2.mell. Mérleg</vt:lpstr>
      <vt:lpstr>3.mell. Bevétel</vt:lpstr>
      <vt:lpstr>3.a átvett pe.</vt:lpstr>
      <vt:lpstr>3.b mell. Működési bevételek</vt:lpstr>
      <vt:lpstr>3.c. mell. Közhatalmi bevételek</vt:lpstr>
      <vt:lpstr>4.mell. Normatíva</vt:lpstr>
      <vt:lpstr>4.mell. Normatíva ezreselve</vt:lpstr>
      <vt:lpstr>5. mell. Önk.össz kiadás</vt:lpstr>
      <vt:lpstr>5.a. mell. Jogalkotás</vt:lpstr>
      <vt:lpstr>5.b. mell. VF saját forrásból</vt:lpstr>
      <vt:lpstr>5.c. mell. VF Eu forrásból</vt:lpstr>
      <vt:lpstr>5.d. mell. Védőnő, EÜ</vt:lpstr>
      <vt:lpstr>5.e. mell. Szociális ellátások</vt:lpstr>
      <vt:lpstr>5.f. mell. Átadott pénzeszk.</vt:lpstr>
      <vt:lpstr>5.g. mell. Egyéb tev.</vt:lpstr>
      <vt:lpstr>6.mell Int.összesen</vt:lpstr>
      <vt:lpstr>6.a. mell. PH</vt:lpstr>
      <vt:lpstr>6.b. mell. Óvoda</vt:lpstr>
      <vt:lpstr>6.c. mell. BBKP</vt:lpstr>
      <vt:lpstr>7.mell. Beruházás</vt:lpstr>
      <vt:lpstr>8.mell. Felújítás</vt:lpstr>
      <vt:lpstr>9.mell. Létszámok</vt:lpstr>
      <vt:lpstr>10. mell. Több éves kihat</vt:lpstr>
      <vt:lpstr>11.mell. Ei felh. - likvid.terv</vt:lpstr>
      <vt:lpstr>12.a Tételes mód ÖNK</vt:lpstr>
      <vt:lpstr>12.b Tételes mód PH</vt:lpstr>
      <vt:lpstr>12.c Tételes mód Óvoda</vt:lpstr>
      <vt:lpstr>12.d Tételes mód BBK</vt:lpstr>
      <vt:lpstr>12.e Konszolidált módosítás</vt:lpstr>
      <vt:lpstr>13. melléklet Mérleg</vt:lpstr>
      <vt:lpstr>14. mell Pályázati összesítő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Felhasználó</dc:creator>
  <cp:lastModifiedBy>Felhasználó</cp:lastModifiedBy>
  <dcterms:created xsi:type="dcterms:W3CDTF">2020-04-28T10:33:26Z</dcterms:created>
  <dcterms:modified xsi:type="dcterms:W3CDTF">2020-04-30T18:27:59Z</dcterms:modified>
</cp:coreProperties>
</file>