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6230" yWindow="-225" windowWidth="12660" windowHeight="11640" tabRatio="727" firstSheet="28" activeTab="28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5.sz tájékoztató t." sheetId="2" r:id="rId31"/>
    <sheet name="6.sz tájékoztató t." sheetId="70" r:id="rId32"/>
    <sheet name="7. sz tájékoztató t." sheetId="128" r:id="rId33"/>
    <sheet name="Munka1" sheetId="94" r:id="rId34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2">'7. sz tájékoztató t.'!$A$1:$E$37</definedName>
  </definedNames>
  <calcPr calcId="152511"/>
</workbook>
</file>

<file path=xl/calcChain.xml><?xml version="1.0" encoding="utf-8"?>
<calcChain xmlns="http://schemas.openxmlformats.org/spreadsheetml/2006/main">
  <c r="F1" i="61" l="1"/>
  <c r="F1" i="73"/>
  <c r="C1" i="127" l="1"/>
  <c r="C1" i="126"/>
  <c r="C1" i="125"/>
  <c r="C1" i="105"/>
  <c r="C1" i="124"/>
  <c r="C1" i="123"/>
  <c r="C1" i="122"/>
  <c r="C1" i="79"/>
  <c r="C1" i="121"/>
  <c r="C1" i="120"/>
  <c r="C1" i="119"/>
  <c r="C1" i="3"/>
  <c r="A1" i="78"/>
  <c r="C18" i="61"/>
  <c r="C2" i="116"/>
  <c r="C2" i="117" s="1"/>
  <c r="C90" i="1"/>
  <c r="C157" i="1" s="1"/>
  <c r="C8" i="128"/>
  <c r="C20" i="128" s="1"/>
  <c r="C22" i="128" s="1"/>
  <c r="E26" i="87"/>
  <c r="D26" i="87"/>
  <c r="C26" i="87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D29" i="128"/>
  <c r="C29" i="128"/>
  <c r="E8" i="128"/>
  <c r="E20" i="128" s="1"/>
  <c r="E22" i="128" s="1"/>
  <c r="D8" i="128"/>
  <c r="D20" i="128" s="1"/>
  <c r="D22" i="128" s="1"/>
  <c r="C51" i="127"/>
  <c r="C45" i="127"/>
  <c r="C57" i="127"/>
  <c r="C51" i="126"/>
  <c r="C45" i="126"/>
  <c r="C57" i="126" s="1"/>
  <c r="C51" i="125"/>
  <c r="C45" i="125"/>
  <c r="C57" i="125" s="1"/>
  <c r="C51" i="105"/>
  <c r="C45" i="105"/>
  <c r="C52" i="124"/>
  <c r="C46" i="124"/>
  <c r="C52" i="123"/>
  <c r="C46" i="123"/>
  <c r="C58" i="123"/>
  <c r="C52" i="122"/>
  <c r="C46" i="122"/>
  <c r="C58" i="122" s="1"/>
  <c r="D93" i="87"/>
  <c r="E93" i="87"/>
  <c r="D114" i="87"/>
  <c r="D128" i="87" s="1"/>
  <c r="D129" i="87"/>
  <c r="E129" i="87"/>
  <c r="D133" i="87"/>
  <c r="E133" i="87"/>
  <c r="D140" i="87"/>
  <c r="E140" i="87"/>
  <c r="D145" i="87"/>
  <c r="E145" i="87"/>
  <c r="D153" i="87"/>
  <c r="C145" i="87"/>
  <c r="C140" i="87"/>
  <c r="C133" i="87"/>
  <c r="C129" i="87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D86" i="87"/>
  <c r="C79" i="87"/>
  <c r="C75" i="87"/>
  <c r="C72" i="87"/>
  <c r="C67" i="87"/>
  <c r="C63" i="87"/>
  <c r="C57" i="87"/>
  <c r="C52" i="87"/>
  <c r="C46" i="87"/>
  <c r="C34" i="87"/>
  <c r="C19" i="87"/>
  <c r="C12" i="87"/>
  <c r="C5" i="87"/>
  <c r="C37" i="127"/>
  <c r="C30" i="127"/>
  <c r="C26" i="127"/>
  <c r="C20" i="127"/>
  <c r="C8" i="127"/>
  <c r="C36" i="127"/>
  <c r="C41" i="127" s="1"/>
  <c r="C37" i="126"/>
  <c r="C30" i="126"/>
  <c r="C26" i="126"/>
  <c r="C20" i="126"/>
  <c r="C8" i="126"/>
  <c r="C37" i="125"/>
  <c r="C30" i="125"/>
  <c r="C26" i="125"/>
  <c r="C20" i="125"/>
  <c r="C8" i="125"/>
  <c r="C36" i="125" s="1"/>
  <c r="C41" i="125" s="1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7" i="123" s="1"/>
  <c r="C42" i="123" s="1"/>
  <c r="C38" i="122"/>
  <c r="C31" i="122"/>
  <c r="C26" i="122"/>
  <c r="C20" i="122"/>
  <c r="C8" i="122"/>
  <c r="C133" i="121"/>
  <c r="C129" i="121"/>
  <c r="C154" i="121"/>
  <c r="C114" i="121"/>
  <c r="C93" i="121"/>
  <c r="C128" i="121" s="1"/>
  <c r="C155" i="121" s="1"/>
  <c r="C82" i="121"/>
  <c r="C78" i="121"/>
  <c r="C75" i="121"/>
  <c r="C70" i="121"/>
  <c r="C66" i="121"/>
  <c r="C60" i="121"/>
  <c r="C55" i="121"/>
  <c r="C49" i="121"/>
  <c r="C37" i="121"/>
  <c r="C22" i="121"/>
  <c r="C15" i="121"/>
  <c r="C8" i="121"/>
  <c r="C65" i="121" s="1"/>
  <c r="C133" i="120"/>
  <c r="C129" i="120"/>
  <c r="C154" i="120"/>
  <c r="C114" i="120"/>
  <c r="C93" i="120"/>
  <c r="C128" i="120" s="1"/>
  <c r="C155" i="120" s="1"/>
  <c r="C82" i="120"/>
  <c r="C78" i="120"/>
  <c r="C75" i="120"/>
  <c r="C70" i="120"/>
  <c r="C66" i="120"/>
  <c r="C89" i="120"/>
  <c r="C60" i="120"/>
  <c r="C55" i="120"/>
  <c r="C49" i="120"/>
  <c r="C37" i="120"/>
  <c r="C22" i="120"/>
  <c r="C15" i="120"/>
  <c r="C8" i="120"/>
  <c r="C65" i="120"/>
  <c r="C133" i="119"/>
  <c r="C129" i="119"/>
  <c r="C114" i="119"/>
  <c r="C93" i="119"/>
  <c r="C82" i="119"/>
  <c r="C78" i="119"/>
  <c r="C75" i="119"/>
  <c r="C70" i="119"/>
  <c r="C66" i="119"/>
  <c r="C89" i="119" s="1"/>
  <c r="C60" i="119"/>
  <c r="C55" i="119"/>
  <c r="C49" i="119"/>
  <c r="C37" i="119"/>
  <c r="C22" i="119"/>
  <c r="C15" i="119"/>
  <c r="C8" i="119"/>
  <c r="C4" i="73"/>
  <c r="E4" i="61" s="1"/>
  <c r="C145" i="118"/>
  <c r="C140" i="118"/>
  <c r="C133" i="118"/>
  <c r="C129" i="118"/>
  <c r="C153" i="118" s="1"/>
  <c r="C114" i="118"/>
  <c r="C93" i="118"/>
  <c r="C128" i="118" s="1"/>
  <c r="C158" i="118" s="1"/>
  <c r="C79" i="118"/>
  <c r="C75" i="118"/>
  <c r="C72" i="118"/>
  <c r="C67" i="118"/>
  <c r="C63" i="118"/>
  <c r="C86" i="118" s="1"/>
  <c r="C57" i="118"/>
  <c r="C52" i="118"/>
  <c r="C46" i="118"/>
  <c r="C34" i="118"/>
  <c r="C19" i="118"/>
  <c r="C12" i="118"/>
  <c r="C5" i="118"/>
  <c r="C62" i="118"/>
  <c r="C3" i="118"/>
  <c r="C91" i="118" s="1"/>
  <c r="C145" i="117"/>
  <c r="C140" i="117"/>
  <c r="C133" i="117"/>
  <c r="C129" i="117"/>
  <c r="C114" i="117"/>
  <c r="C93" i="117"/>
  <c r="C128" i="117"/>
  <c r="C79" i="117"/>
  <c r="C75" i="117"/>
  <c r="C72" i="117"/>
  <c r="C67" i="117"/>
  <c r="C63" i="117"/>
  <c r="C57" i="117"/>
  <c r="C52" i="117"/>
  <c r="C46" i="117"/>
  <c r="C34" i="117"/>
  <c r="C19" i="117"/>
  <c r="C12" i="117"/>
  <c r="C5" i="117"/>
  <c r="C62" i="117" s="1"/>
  <c r="C3" i="117"/>
  <c r="C91" i="117" s="1"/>
  <c r="C3" i="116"/>
  <c r="C91" i="116" s="1"/>
  <c r="C145" i="116"/>
  <c r="C140" i="116"/>
  <c r="C133" i="116"/>
  <c r="C129" i="116"/>
  <c r="C153" i="116" s="1"/>
  <c r="C114" i="116"/>
  <c r="C93" i="116"/>
  <c r="C79" i="116"/>
  <c r="C75" i="116"/>
  <c r="C72" i="116"/>
  <c r="C67" i="116"/>
  <c r="C63" i="116"/>
  <c r="C57" i="116"/>
  <c r="C52" i="116"/>
  <c r="C46" i="116"/>
  <c r="C34" i="116"/>
  <c r="C19" i="116"/>
  <c r="C12" i="116"/>
  <c r="C5" i="116"/>
  <c r="C26" i="79"/>
  <c r="C146" i="3"/>
  <c r="C133" i="3"/>
  <c r="C93" i="3"/>
  <c r="E29" i="73"/>
  <c r="C145" i="1"/>
  <c r="C133" i="1"/>
  <c r="C93" i="1"/>
  <c r="A1" i="70"/>
  <c r="B3" i="2"/>
  <c r="A1" i="2"/>
  <c r="H4" i="66"/>
  <c r="G4" i="66"/>
  <c r="F4" i="66"/>
  <c r="E4" i="66"/>
  <c r="D3" i="66"/>
  <c r="C3" i="87"/>
  <c r="C91" i="87" s="1"/>
  <c r="D3" i="87"/>
  <c r="D91" i="87" s="1"/>
  <c r="A20" i="89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 s="1"/>
  <c r="C4" i="62"/>
  <c r="D4" i="62" s="1"/>
  <c r="E4" i="62" s="1"/>
  <c r="A12" i="75"/>
  <c r="A11" i="76"/>
  <c r="A4" i="76"/>
  <c r="C37" i="105"/>
  <c r="C30" i="105"/>
  <c r="C26" i="105"/>
  <c r="C20" i="105"/>
  <c r="C8" i="105"/>
  <c r="C36" i="105" s="1"/>
  <c r="C41" i="105" s="1"/>
  <c r="H16" i="66"/>
  <c r="G16" i="66"/>
  <c r="F16" i="66"/>
  <c r="E16" i="66"/>
  <c r="D16" i="66"/>
  <c r="H14" i="66"/>
  <c r="G14" i="66"/>
  <c r="F14" i="66"/>
  <c r="E14" i="66"/>
  <c r="D14" i="66"/>
  <c r="H12" i="66"/>
  <c r="G12" i="66"/>
  <c r="F12" i="66"/>
  <c r="E12" i="66"/>
  <c r="D12" i="66"/>
  <c r="H9" i="66"/>
  <c r="G9" i="66"/>
  <c r="F9" i="66"/>
  <c r="E9" i="66"/>
  <c r="I9" i="66"/>
  <c r="D9" i="66"/>
  <c r="H6" i="66"/>
  <c r="H18" i="66" s="1"/>
  <c r="G6" i="66"/>
  <c r="F6" i="66"/>
  <c r="F18" i="66" s="1"/>
  <c r="E6" i="66"/>
  <c r="D6" i="66"/>
  <c r="D18" i="66" s="1"/>
  <c r="D30" i="88"/>
  <c r="C30" i="88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C17" i="61"/>
  <c r="D6" i="76" s="1"/>
  <c r="C140" i="1"/>
  <c r="C129" i="1"/>
  <c r="C114" i="1"/>
  <c r="C79" i="1"/>
  <c r="C75" i="1"/>
  <c r="C72" i="1"/>
  <c r="C67" i="1"/>
  <c r="C63" i="1"/>
  <c r="C57" i="1"/>
  <c r="C52" i="1"/>
  <c r="C46" i="1"/>
  <c r="C34" i="1"/>
  <c r="C19" i="1"/>
  <c r="C12" i="1"/>
  <c r="C5" i="1"/>
  <c r="E30" i="61"/>
  <c r="E18" i="73"/>
  <c r="C31" i="73" s="1"/>
  <c r="C19" i="73"/>
  <c r="C24" i="61"/>
  <c r="C30" i="61" s="1"/>
  <c r="C31" i="61" s="1"/>
  <c r="C24" i="73"/>
  <c r="C29" i="73" s="1"/>
  <c r="C46" i="79"/>
  <c r="C58" i="79" s="1"/>
  <c r="C8" i="79"/>
  <c r="C37" i="79" s="1"/>
  <c r="C42" i="79" s="1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F11" i="62"/>
  <c r="I17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D38" i="70"/>
  <c r="I7" i="66"/>
  <c r="I8" i="66"/>
  <c r="I10" i="66"/>
  <c r="I11" i="66"/>
  <c r="I12" i="66"/>
  <c r="I13" i="66"/>
  <c r="I14" i="66"/>
  <c r="I15" i="66"/>
  <c r="I16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23" i="63" s="1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B25" i="2"/>
  <c r="C91" i="1"/>
  <c r="C3" i="77"/>
  <c r="C89" i="3"/>
  <c r="D33" i="128"/>
  <c r="D35" i="128" s="1"/>
  <c r="C33" i="128"/>
  <c r="C35" i="128" s="1"/>
  <c r="E33" i="128"/>
  <c r="E35" i="128" s="1"/>
  <c r="C57" i="105"/>
  <c r="C153" i="87"/>
  <c r="C128" i="87"/>
  <c r="C128" i="3"/>
  <c r="D14" i="76"/>
  <c r="C128" i="1"/>
  <c r="B13" i="76" s="1"/>
  <c r="C86" i="1"/>
  <c r="B7" i="76" s="1"/>
  <c r="E4" i="73"/>
  <c r="C4" i="61"/>
  <c r="E3" i="87"/>
  <c r="E91" i="87" s="1"/>
  <c r="I6" i="66"/>
  <c r="I18" i="66" s="1"/>
  <c r="C90" i="120"/>
  <c r="C32" i="61"/>
  <c r="D13" i="76"/>
  <c r="E31" i="61"/>
  <c r="E32" i="61"/>
  <c r="E31" i="73"/>
  <c r="E30" i="73"/>
  <c r="C62" i="1"/>
  <c r="B6" i="76" s="1"/>
  <c r="C90" i="116"/>
  <c r="C157" i="116" s="1"/>
  <c r="C128" i="119"/>
  <c r="C65" i="119"/>
  <c r="C90" i="119" s="1"/>
  <c r="C128" i="116"/>
  <c r="C154" i="116" s="1"/>
  <c r="C62" i="116"/>
  <c r="E35" i="71" l="1"/>
  <c r="C154" i="3"/>
  <c r="E18" i="66"/>
  <c r="G18" i="66"/>
  <c r="C86" i="116"/>
  <c r="C86" i="117"/>
  <c r="C153" i="117"/>
  <c r="C154" i="117" s="1"/>
  <c r="C154" i="119"/>
  <c r="C89" i="121"/>
  <c r="C90" i="121" s="1"/>
  <c r="C37" i="122"/>
  <c r="C42" i="122" s="1"/>
  <c r="C36" i="126"/>
  <c r="C41" i="126" s="1"/>
  <c r="C58" i="124"/>
  <c r="C87" i="116"/>
  <c r="C155" i="3"/>
  <c r="E45" i="71"/>
  <c r="G16" i="89"/>
  <c r="D154" i="87"/>
  <c r="C154" i="87"/>
  <c r="C86" i="87"/>
  <c r="C62" i="87"/>
  <c r="C155" i="119"/>
  <c r="E22" i="71"/>
  <c r="E12" i="71"/>
  <c r="F24" i="64"/>
  <c r="D15" i="76"/>
  <c r="E6" i="76"/>
  <c r="C153" i="1"/>
  <c r="E153" i="87"/>
  <c r="E154" i="87" s="1"/>
  <c r="E86" i="87"/>
  <c r="E62" i="87"/>
  <c r="D62" i="87"/>
  <c r="D87" i="87" s="1"/>
  <c r="D7" i="76"/>
  <c r="E7" i="76" s="1"/>
  <c r="C30" i="73"/>
  <c r="C158" i="117"/>
  <c r="C87" i="117"/>
  <c r="C159" i="118"/>
  <c r="C87" i="118"/>
  <c r="C33" i="61"/>
  <c r="E33" i="61"/>
  <c r="B14" i="76"/>
  <c r="E14" i="76" s="1"/>
  <c r="C154" i="1"/>
  <c r="B15" i="76" s="1"/>
  <c r="E15" i="76" s="1"/>
  <c r="C159" i="1"/>
  <c r="C159" i="116"/>
  <c r="C154" i="118"/>
  <c r="C158" i="116"/>
  <c r="C158" i="1"/>
  <c r="C87" i="1"/>
  <c r="B8" i="76" s="1"/>
  <c r="E13" i="76"/>
  <c r="C90" i="117"/>
  <c r="C157" i="117" s="1"/>
  <c r="C2" i="118"/>
  <c r="C159" i="117" l="1"/>
  <c r="C87" i="87"/>
  <c r="E87" i="87"/>
  <c r="C32" i="73"/>
  <c r="D8" i="76"/>
  <c r="E8" i="76" s="1"/>
  <c r="E32" i="73"/>
  <c r="E2" i="73"/>
  <c r="E2" i="61" s="1"/>
  <c r="C90" i="118"/>
  <c r="C157" i="118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i="71" s="1"/>
  <c r="E90" i="87" l="1"/>
  <c r="I2" i="66"/>
  <c r="D2" i="88" s="1"/>
  <c r="C3" i="70" l="1"/>
  <c r="E2" i="128"/>
  <c r="E25" i="128" s="1"/>
  <c r="C65" i="3"/>
  <c r="C90" i="3" s="1"/>
</calcChain>
</file>

<file path=xl/sharedStrings.xml><?xml version="1.0" encoding="utf-8"?>
<sst xmlns="http://schemas.openxmlformats.org/spreadsheetml/2006/main" count="4187" uniqueCount="578">
  <si>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</si>
  <si>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</si>
  <si>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</si>
  <si>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</si>
  <si>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</si>
  <si>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</si>
  <si>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</si>
  <si>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</si>
  <si>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</si>
  <si>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</si>
  <si>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</si>
  <si>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</si>
  <si>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</si>
  <si>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</si>
  <si>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</si>
  <si>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</si>
  <si>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</si>
  <si>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</si>
  <si>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</si>
  <si>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</si>
  <si>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</si>
  <si>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</si>
  <si>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</si>
  <si>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</si>
  <si>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</si>
  <si>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</si>
  <si>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</si>
  <si>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</si>
  <si>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</si>
  <si>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</si>
  <si>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</si>
  <si>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</si>
  <si>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</si>
  <si>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</si>
  <si>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</si>
  <si>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</si>
  <si>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</si>
  <si>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</si>
  <si>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</si>
  <si>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</si>
  <si>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</si>
  <si>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</si>
  <si>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</si>
  <si>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</si>
  <si>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</si>
  <si>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</si>
  <si>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</si>
  <si>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</si>
  <si>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</si>
  <si>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</si>
  <si>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</si>
  <si>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</si>
  <si>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</si>
  <si>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</si>
  <si>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</si>
  <si>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</si>
  <si>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</si>
  <si>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</si>
  <si>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</si>
  <si>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</si>
  <si>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</si>
  <si>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</si>
  <si>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</si>
  <si>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</si>
  <si>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</si>
  <si>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</si>
  <si>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</si>
  <si>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</si>
  <si>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</si>
  <si>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</si>
  <si>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</si>
  <si>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</si>
  <si>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</si>
  <si>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</si>
  <si>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</si>
  <si>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</si>
  <si>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</si>
  <si>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</si>
  <si>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</si>
  <si>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</si>
  <si>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</si>
  <si>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</si>
  <si>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</si>
  <si>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</si>
  <si>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</si>
  <si>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</si>
  <si>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</si>
  <si>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</si>
  <si>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</si>
  <si>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</si>
  <si>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</si>
  <si>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</si>
  <si>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</si>
  <si>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</si>
  <si>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</si>
  <si>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</si>
  <si>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</si>
  <si>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</si>
  <si>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</si>
  <si>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</si>
  <si>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</si>
  <si>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</si>
  <si>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</si>
  <si>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</si>
  <si>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</si>
  <si>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</si>
  <si>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</si>
  <si>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</si>
  <si>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</si>
  <si>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</si>
  <si>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</si>
  <si>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</si>
  <si>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</si>
  <si>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</si>
  <si>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</si>
  <si>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</si>
  <si>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</si>
  <si>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</si>
  <si>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</si>
  <si>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</si>
  <si>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</si>
  <si>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</si>
  <si>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</si>
  <si>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</si>
  <si>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</si>
  <si>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</si>
  <si>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</si>
  <si>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</si>
  <si>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</si>
  <si>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</si>
  <si>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</si>
  <si>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</si>
  <si>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</si>
  <si>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</si>
  <si>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</si>
  <si>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</si>
  <si>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</si>
  <si>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</si>
  <si>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</si>
  <si>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</si>
  <si>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</si>
  <si>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</si>
  <si>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</si>
  <si>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</si>
  <si>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</si>
  <si>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</si>
  <si>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</si>
  <si>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</si>
  <si>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</si>
  <si>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</si>
  <si>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</si>
  <si>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</si>
  <si>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</si>
  <si>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</si>
  <si>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</si>
  <si>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</si>
  <si>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</si>
  <si>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</si>
  <si>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</si>
  <si>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</si>
  <si>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</si>
  <si>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</si>
  <si>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</si>
  <si>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</si>
  <si>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</si>
  <si>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</si>
  <si>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</si>
  <si>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</si>
  <si>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</si>
  <si>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</si>
  <si>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</si>
  <si>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</si>
  <si>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</si>
  <si>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</si>
  <si>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</si>
  <si>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</si>
  <si>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</si>
  <si>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</si>
  <si>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</si>
  <si>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</si>
  <si>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</si>
  <si>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</si>
  <si>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</si>
  <si>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</si>
  <si>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</si>
  <si>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</si>
  <si>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</si>
  <si>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</si>
  <si>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</si>
  <si>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</si>
  <si>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</si>
  <si>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</si>
  <si>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</si>
  <si>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</si>
  <si>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</si>
  <si>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</si>
  <si>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</si>
  <si>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</si>
  <si>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</si>
  <si>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</si>
  <si>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</si>
  <si>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</si>
  <si>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</si>
  <si>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</si>
  <si>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</si>
  <si>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</si>
  <si>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</si>
  <si>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</si>
  <si>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</si>
  <si>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</si>
  <si>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</si>
  <si>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</si>
  <si>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</si>
  <si>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</si>
  <si>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</si>
  <si>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</si>
  <si>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</si>
  <si>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</si>
  <si>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</si>
  <si>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</si>
  <si>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</si>
  <si>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</si>
  <si>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</si>
  <si>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</si>
  <si>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</si>
  <si>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</si>
  <si>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</si>
  <si>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</si>
  <si>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</si>
  <si>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</si>
  <si>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</si>
  <si>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</si>
  <si>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</si>
  <si>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</si>
  <si>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</si>
  <si>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</si>
  <si>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</si>
  <si>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</si>
  <si>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</si>
  <si>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</si>
  <si>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</si>
  <si>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</si>
  <si>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</si>
  <si>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</si>
  <si>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</si>
  <si>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</si>
  <si>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</si>
  <si>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</si>
  <si>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</si>
  <si>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</si>
  <si>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</si>
  <si>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</si>
  <si>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</si>
  <si>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</si>
  <si>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</si>
  <si>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</si>
  <si>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</si>
  <si>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</si>
  <si>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</si>
  <si>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</si>
  <si>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</si>
  <si>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</si>
  <si>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</si>
  <si>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</si>
  <si>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</si>
  <si>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</si>
  <si>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</si>
  <si>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</si>
  <si>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</si>
  <si>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</si>
  <si>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</si>
  <si>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</si>
  <si>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</si>
  <si>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</si>
  <si>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</si>
  <si>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</si>
  <si>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</si>
  <si>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</si>
  <si>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</si>
  <si>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</si>
  <si>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</si>
  <si>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</si>
  <si>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</si>
  <si>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</si>
  <si>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</si>
  <si>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</si>
  <si>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</si>
  <si>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</si>
  <si>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</si>
  <si>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</si>
  <si>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</si>
  <si>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</si>
  <si>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</si>
  <si>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</si>
  <si>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</si>
  <si>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</si>
  <si>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</si>
  <si>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</si>
  <si>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</si>
  <si>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</si>
  <si>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</si>
  <si>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</si>
  <si>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</si>
  <si>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</si>
  <si>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</si>
  <si>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</si>
  <si>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</si>
  <si>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</si>
  <si>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</si>
  <si>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</si>
  <si>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</si>
  <si>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</si>
  <si>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</si>
  <si>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</si>
  <si>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</si>
  <si>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</si>
  <si>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</si>
  <si>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</si>
  <si>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</si>
  <si>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</si>
  <si>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</si>
  <si>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</si>
  <si>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</si>
  <si>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</si>
  <si>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</si>
  <si>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</si>
  <si>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</si>
  <si>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</si>
  <si>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</si>
  <si>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</si>
  <si>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</si>
  <si>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</si>
  <si>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</si>
  <si>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</si>
  <si>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</si>
  <si>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</si>
  <si>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</si>
  <si>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</si>
  <si>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</si>
  <si>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</si>
  <si>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</si>
  <si>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</si>
  <si>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</si>
  <si>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</si>
  <si>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</si>
  <si>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</si>
  <si>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</si>
  <si>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</si>
  <si>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</si>
  <si>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</si>
  <si>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</si>
  <si>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</si>
  <si>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</si>
  <si>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</si>
  <si>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</si>
  <si>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</si>
  <si>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</si>
  <si>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</si>
  <si>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</si>
  <si>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</si>
  <si>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</si>
  <si>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</si>
  <si>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</si>
  <si>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</si>
  <si>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</si>
  <si>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</si>
  <si>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</si>
  <si>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</si>
  <si>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</si>
  <si>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</si>
  <si>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</si>
  <si>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</si>
  <si>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</si>
  <si>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</si>
  <si>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</si>
  <si>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</si>
  <si>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</si>
  <si>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</si>
  <si>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</si>
  <si>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</si>
  <si>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</si>
  <si>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</si>
  <si>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</si>
  <si>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</si>
  <si>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</si>
  <si>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</si>
  <si>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</si>
  <si>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</si>
  <si>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</si>
  <si>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</si>
  <si>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</si>
  <si>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</si>
  <si>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</si>
  <si>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</si>
  <si>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</si>
  <si>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</si>
  <si>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</si>
  <si>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</si>
  <si>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</si>
  <si>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</si>
  <si>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</si>
  <si>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</si>
  <si>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</si>
  <si>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</si>
  <si>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</si>
  <si>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</si>
  <si>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</si>
  <si>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</si>
  <si>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</si>
  <si>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</si>
  <si>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</si>
  <si>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</si>
  <si>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</si>
  <si>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</si>
  <si>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</si>
  <si>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</si>
  <si>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</si>
  <si>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</si>
  <si>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</si>
  <si>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</si>
  <si>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</si>
  <si>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</si>
  <si>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</si>
  <si>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</si>
  <si>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</si>
  <si>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</si>
  <si>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</si>
  <si>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</si>
  <si>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</si>
  <si>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</si>
  <si>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</si>
  <si>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</si>
  <si>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</si>
  <si>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</si>
  <si>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</si>
  <si>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</si>
  <si>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</si>
  <si>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</si>
  <si>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</si>
  <si>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</si>
  <si>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</si>
  <si>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</si>
  <si>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</si>
  <si>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</si>
  <si>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</si>
  <si>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</si>
  <si>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</si>
  <si>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</si>
  <si>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</si>
  <si>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</si>
  <si>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</si>
  <si>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</si>
  <si>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</si>
  <si>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</si>
  <si>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</si>
  <si>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</si>
  <si>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</si>
  <si>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</si>
  <si>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</si>
  <si>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</si>
  <si>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</si>
  <si>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</si>
  <si>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</si>
  <si>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</si>
  <si>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</si>
  <si>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</si>
  <si>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</si>
  <si>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</si>
  <si>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</si>
  <si>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</si>
  <si>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</si>
  <si>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</si>
  <si>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</si>
  <si>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</si>
  <si>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</si>
  <si>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</si>
  <si>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</si>
  <si>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</si>
  <si>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</si>
  <si>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</si>
  <si>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</si>
  <si>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</si>
  <si>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</si>
  <si>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</si>
  <si>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</si>
  <si>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</si>
  <si>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</si>
  <si>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</si>
  <si>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</si>
  <si>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</si>
  <si>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</si>
  <si>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</si>
  <si>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</si>
  <si>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</si>
  <si>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</si>
  <si>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</si>
  <si>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</si>
  <si>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</si>
  <si>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</si>
  <si>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</si>
  <si>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</si>
  <si>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</si>
  <si>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</si>
  <si>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</si>
  <si>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</si>
  <si>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</si>
  <si>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</si>
  <si>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</si>
  <si>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</si>
  <si>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</si>
  <si>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</si>
  <si>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</si>
  <si>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</si>
  <si>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</si>
  <si>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</si>
  <si>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</si>
  <si>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</si>
  <si>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</si>
  <si>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</si>
  <si>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</si>
  <si>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</si>
  <si>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</si>
  <si>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</si>
  <si>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</si>
  <si>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</si>
  <si>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</si>
  <si>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</si>
  <si>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</si>
  <si>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</si>
  <si>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</si>
  <si>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</si>
  <si>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</si>
  <si>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</si>
  <si>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</si>
  <si>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</si>
  <si>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</si>
  <si>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</si>
  <si>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</si>
  <si>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</si>
  <si>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</si>
  <si>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</si>
  <si>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</si>
  <si>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</si>
  <si>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</si>
  <si>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</si>
  <si>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</si>
  <si>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</si>
  <si>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</si>
  <si>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</si>
  <si>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</si>
  <si>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</si>
  <si>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</si>
  <si>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</si>
  <si>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</si>
  <si>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</si>
  <si>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</si>
  <si>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</si>
  <si>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</si>
  <si>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</si>
  <si>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Államháztatáson belüli megelőlegezés visszafizetése</t>
  </si>
  <si>
    <t>Közfoglalkoztatáshoz tárgyi eszköz vásárlás</t>
  </si>
  <si>
    <t>Közfoglalkoztatáshoz függesztett permetező vásárlás</t>
  </si>
  <si>
    <t>URA KÖZSÉG ÖNKORMÁNYZATA</t>
  </si>
  <si>
    <t>11744041-15443199</t>
  </si>
  <si>
    <t>Ura Község Önkormányzat adósságot keletkeztető ügyletekből és kezességvállalásokból fennálló kötelezettségei</t>
  </si>
  <si>
    <t>Ura Község Önkormányzat saját bevételeinek részletezése az adósságot keletkeztető ügyletből származó tárgyévi fizetési kötelezettség megállapításához</t>
  </si>
  <si>
    <t>Ura Önkormányzat Konyhája</t>
  </si>
  <si>
    <t>2018. évi előirányzat BEVÉTELEK</t>
  </si>
  <si>
    <t>193.891.775,-</t>
  </si>
  <si>
    <t>Ingatlanok felújítása (külterületi út felújítás)</t>
  </si>
  <si>
    <t>2018</t>
  </si>
  <si>
    <t>Közfoglalkoztatáshoz műtrágyaszóró vásárlás</t>
  </si>
  <si>
    <t>Közfoglalkoztatáshoz kultivátor vásárlás</t>
  </si>
  <si>
    <t>Külterületi út felújítása</t>
  </si>
  <si>
    <t>2018-2019</t>
  </si>
  <si>
    <t>Felújítás</t>
  </si>
  <si>
    <t>Értékesítési és forgalmi adók (Magánszemélyek kommunális adója)</t>
  </si>
  <si>
    <t>Vagyoni tipusú adók :  (Magánszemélyek kommunális adója)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</si>
</sst>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26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3" fontId="51" fillId="0" borderId="37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1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2" fillId="0" borderId="17" xfId="0" applyNumberFormat="1" applyFont="1" applyFill="1" applyBorder="1" applyAlignment="1" applyProtection="1">
      <alignment horizontal="right" vertical="center" indent="1"/>
    </xf>
    <xf numFmtId="0" fontId="53" fillId="0" borderId="0" xfId="0" applyFont="1" applyAlignment="1" applyProtection="1">
      <alignment horizontal="right" vertical="top"/>
      <protection locked="0"/>
    </xf>
    <xf numFmtId="0" fontId="53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4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view="pageLayout"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11" t="s">
        <v>135</v>
      </c>
    </row>
    <row r="4" spans="1:2" x14ac:dyDescent="0.2">
      <c r="A4" s="120"/>
      <c r="B4" s="120"/>
    </row>
    <row r="5" spans="1:2" s="132" customFormat="1" ht="15.75" x14ac:dyDescent="0.25">
      <c r="A5" s="88" t="s">
        <v>567</v>
      </c>
      <c r="B5" s="131"/>
    </row>
    <row r="6" spans="1:2" x14ac:dyDescent="0.2">
      <c r="A6" s="120"/>
      <c r="B6" s="120"/>
    </row>
    <row r="7" spans="1:2" x14ac:dyDescent="0.2">
      <c r="A7" s="120" t="s">
        <v>534</v>
      </c>
      <c r="B7" s="120" t="s">
        <v>475</v>
      </c>
    </row>
    <row r="8" spans="1:2" x14ac:dyDescent="0.2">
      <c r="A8" s="120" t="s">
        <v>535</v>
      </c>
      <c r="B8" s="120" t="s">
        <v>476</v>
      </c>
    </row>
    <row r="9" spans="1:2" x14ac:dyDescent="0.2">
      <c r="A9" s="120" t="s">
        <v>536</v>
      </c>
      <c r="B9" s="120" t="s">
        <v>477</v>
      </c>
    </row>
    <row r="10" spans="1:2" x14ac:dyDescent="0.2">
      <c r="A10" s="120"/>
      <c r="B10" s="120"/>
    </row>
    <row r="11" spans="1:2" x14ac:dyDescent="0.2">
      <c r="A11" s="120"/>
      <c r="B11" s="120"/>
    </row>
    <row r="12" spans="1:2" s="132" customFormat="1" ht="15.75" x14ac:dyDescent="0.25">
      <c r="A12" s="88" t="str">
        <f>+CONCATENATE(LEFT(A5,4),". évi előirányzat KIADÁSOK")</f>
        <v>2018. évi előirányzat KIADÁSOK</v>
      </c>
      <c r="B12" s="131"/>
    </row>
    <row r="13" spans="1:2" x14ac:dyDescent="0.2">
      <c r="A13" s="120"/>
      <c r="B13" s="120"/>
    </row>
    <row r="14" spans="1:2" x14ac:dyDescent="0.2">
      <c r="A14" s="120" t="s">
        <v>537</v>
      </c>
      <c r="B14" s="120" t="s">
        <v>478</v>
      </c>
    </row>
    <row r="15" spans="1:2" x14ac:dyDescent="0.2">
      <c r="A15" s="120" t="s">
        <v>538</v>
      </c>
      <c r="B15" s="120" t="s">
        <v>479</v>
      </c>
    </row>
    <row r="16" spans="1:2" x14ac:dyDescent="0.2">
      <c r="A16" s="120" t="s">
        <v>539</v>
      </c>
      <c r="B16" s="120" t="s">
        <v>480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topLeftCell="A16" zoomScaleNormal="120" workbookViewId="0">
      <selection activeCell="C9" sqref="C9"/>
    </sheetView>
  </sheetViews>
  <sheetFormatPr defaultRowHeight="15" x14ac:dyDescent="0.25"/>
  <cols>
    <col min="1" max="1" width="5.6640625" style="134" customWidth="1"/>
    <col min="2" max="2" width="68.6640625" style="134" customWidth="1"/>
    <col min="3" max="3" width="19.5" style="134" customWidth="1"/>
    <col min="4" max="16384" width="9.33203125" style="134"/>
  </cols>
  <sheetData>
    <row r="1" spans="1:4" ht="33" customHeight="1" x14ac:dyDescent="0.25">
      <c r="A1" s="569" t="s">
        <v>565</v>
      </c>
      <c r="B1" s="569"/>
      <c r="C1" s="569"/>
    </row>
    <row r="2" spans="1:4" ht="15.95" customHeight="1" thickBot="1" x14ac:dyDescent="0.3">
      <c r="A2" s="135"/>
      <c r="B2" s="135"/>
      <c r="C2" s="144" t="str">
        <f>'2.2.sz.mell  '!E2</f>
        <v>Forintban!</v>
      </c>
      <c r="D2" s="141"/>
    </row>
    <row r="3" spans="1:4" ht="26.25" customHeight="1" thickBot="1" x14ac:dyDescent="0.3">
      <c r="A3" s="160" t="s">
        <v>15</v>
      </c>
      <c r="B3" s="161" t="s">
        <v>180</v>
      </c>
      <c r="C3" s="162" t="str">
        <f>+'1.1.sz.mell.'!C3</f>
        <v>2018. évi előirányzat</v>
      </c>
    </row>
    <row r="4" spans="1:4" ht="15.75" thickBot="1" x14ac:dyDescent="0.3">
      <c r="A4" s="163"/>
      <c r="B4" s="516" t="s">
        <v>481</v>
      </c>
      <c r="C4" s="517" t="s">
        <v>482</v>
      </c>
    </row>
    <row r="5" spans="1:4" x14ac:dyDescent="0.25">
      <c r="A5" s="164" t="s">
        <v>17</v>
      </c>
      <c r="B5" s="347" t="s">
        <v>491</v>
      </c>
      <c r="C5" s="344">
        <v>1030000</v>
      </c>
    </row>
    <row r="6" spans="1:4" ht="24.75" x14ac:dyDescent="0.25">
      <c r="A6" s="165" t="s">
        <v>18</v>
      </c>
      <c r="B6" s="383" t="s">
        <v>234</v>
      </c>
      <c r="C6" s="345">
        <v>3640000</v>
      </c>
    </row>
    <row r="7" spans="1:4" x14ac:dyDescent="0.25">
      <c r="A7" s="165" t="s">
        <v>19</v>
      </c>
      <c r="B7" s="384" t="s">
        <v>492</v>
      </c>
      <c r="C7" s="345"/>
    </row>
    <row r="8" spans="1:4" ht="24.75" x14ac:dyDescent="0.25">
      <c r="A8" s="165" t="s">
        <v>20</v>
      </c>
      <c r="B8" s="384" t="s">
        <v>236</v>
      </c>
      <c r="C8" s="345"/>
    </row>
    <row r="9" spans="1:4" x14ac:dyDescent="0.25">
      <c r="A9" s="166" t="s">
        <v>21</v>
      </c>
      <c r="B9" s="384" t="s">
        <v>235</v>
      </c>
      <c r="C9" s="346"/>
    </row>
    <row r="10" spans="1:4" ht="15.75" thickBot="1" x14ac:dyDescent="0.3">
      <c r="A10" s="165" t="s">
        <v>22</v>
      </c>
      <c r="B10" s="385" t="s">
        <v>493</v>
      </c>
      <c r="C10" s="345"/>
    </row>
    <row r="11" spans="1:4" ht="15.75" thickBot="1" x14ac:dyDescent="0.3">
      <c r="A11" s="578" t="s">
        <v>183</v>
      </c>
      <c r="B11" s="579"/>
      <c r="C11" s="167">
        <f>SUM(C5:C10)</f>
        <v>4670000</v>
      </c>
    </row>
    <row r="12" spans="1:4" ht="23.25" customHeight="1" x14ac:dyDescent="0.25">
      <c r="A12" s="580" t="s">
        <v>212</v>
      </c>
      <c r="B12" s="580"/>
      <c r="C12" s="58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1/2018. (III.14)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topLeftCell="A7" zoomScaleNormal="120" workbookViewId="0">
      <selection activeCell="B13" sqref="B13"/>
    </sheetView>
  </sheetViews>
  <sheetFormatPr defaultRowHeight="15" x14ac:dyDescent="0.25"/>
  <cols>
    <col min="1" max="1" width="5.6640625" style="134" customWidth="1"/>
    <col min="2" max="2" width="66.83203125" style="134" customWidth="1"/>
    <col min="3" max="3" width="27" style="134" customWidth="1"/>
    <col min="4" max="16384" width="9.33203125" style="134"/>
  </cols>
  <sheetData>
    <row r="1" spans="1:4" ht="33" customHeight="1" x14ac:dyDescent="0.25">
      <c r="A1" s="569" t="str">
        <f>+CONCATENATE("Ura Község Önkormányzat ",CONCATENATE(LEFT(ÖSSZEFÜGGÉSEK!A5,4),". évi adósságot keletkeztető fejlesztési céljai"))</f>
        <v>Ura Község Önkormányzat 2018. évi adósságot keletkeztető fejlesztési céljai</v>
      </c>
      <c r="B1" s="569"/>
      <c r="C1" s="569"/>
    </row>
    <row r="2" spans="1:4" ht="15.95" customHeight="1" thickBot="1" x14ac:dyDescent="0.3">
      <c r="A2" s="135"/>
      <c r="B2" s="135"/>
      <c r="C2" s="144" t="str">
        <f>'4.sz.mell.'!C2</f>
        <v>Forintban!</v>
      </c>
      <c r="D2" s="141"/>
    </row>
    <row r="3" spans="1:4" ht="26.25" customHeight="1" thickBot="1" x14ac:dyDescent="0.3">
      <c r="A3" s="160" t="s">
        <v>15</v>
      </c>
      <c r="B3" s="161" t="s">
        <v>184</v>
      </c>
      <c r="C3" s="162" t="s">
        <v>210</v>
      </c>
    </row>
    <row r="4" spans="1:4" ht="15.75" thickBot="1" x14ac:dyDescent="0.3">
      <c r="A4" s="163"/>
      <c r="B4" s="516" t="s">
        <v>481</v>
      </c>
      <c r="C4" s="517" t="s">
        <v>482</v>
      </c>
    </row>
    <row r="5" spans="1:4" x14ac:dyDescent="0.25">
      <c r="A5" s="164" t="s">
        <v>17</v>
      </c>
      <c r="B5" s="171" t="s">
        <v>560</v>
      </c>
      <c r="C5" s="168">
        <v>2669210</v>
      </c>
    </row>
    <row r="6" spans="1:4" x14ac:dyDescent="0.25">
      <c r="A6" s="165" t="s">
        <v>18</v>
      </c>
      <c r="B6" s="172" t="s">
        <v>569</v>
      </c>
      <c r="C6" s="169">
        <v>45650640</v>
      </c>
    </row>
    <row r="7" spans="1:4" ht="15.75" thickBot="1" x14ac:dyDescent="0.3">
      <c r="A7" s="166"/>
      <c r="B7" s="173"/>
      <c r="C7" s="170"/>
    </row>
    <row r="8" spans="1:4" s="468" customFormat="1" ht="17.25" customHeight="1" thickBot="1" x14ac:dyDescent="0.25">
      <c r="A8" s="469" t="s">
        <v>19</v>
      </c>
      <c r="B8" s="115" t="s">
        <v>185</v>
      </c>
      <c r="C8" s="167">
        <f>SUM(C5:C7)</f>
        <v>48319850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1/2018. (III.14)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view="pageLayout" topLeftCell="A19" workbookViewId="0">
      <selection activeCell="D3" sqref="D3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5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ht="25.5" customHeight="1" x14ac:dyDescent="0.2">
      <c r="A1" s="581" t="s">
        <v>0</v>
      </c>
      <c r="B1" s="581"/>
      <c r="C1" s="581"/>
      <c r="D1" s="581"/>
      <c r="E1" s="581"/>
      <c r="F1" s="581"/>
    </row>
    <row r="2" spans="1:6" ht="22.5" customHeight="1" thickBot="1" x14ac:dyDescent="0.3">
      <c r="A2" s="176"/>
      <c r="B2" s="55"/>
      <c r="C2" s="55"/>
      <c r="D2" s="55"/>
      <c r="E2" s="55"/>
      <c r="F2" s="51" t="str">
        <f>'5.sz.mell.'!C2</f>
        <v>Forintban!</v>
      </c>
    </row>
    <row r="3" spans="1:6" s="44" customFormat="1" ht="44.25" customHeight="1" thickBot="1" x14ac:dyDescent="0.25">
      <c r="A3" s="177" t="s">
        <v>63</v>
      </c>
      <c r="B3" s="178" t="s">
        <v>64</v>
      </c>
      <c r="C3" s="178" t="s">
        <v>65</v>
      </c>
      <c r="D3" s="178" t="str">
        <f>+CONCATENATE("Felhasználás   ",LEFT(ÖSSZEFÜGGÉSEK!A5,4)-1,". XII. 31-ig")</f>
        <v>Felhasználás   2017. XII. 31-ig</v>
      </c>
      <c r="E3" s="178" t="str">
        <f>+'1.1.sz.mell.'!C3</f>
        <v>2018. évi előirányzat</v>
      </c>
      <c r="F3" s="52" t="str">
        <f>+CONCATENATE(LEFT(ÖSSZEFÜGGÉSEK!A5,4),". utáni szükséglet")</f>
        <v>2018. utáni szükséglet</v>
      </c>
    </row>
    <row r="4" spans="1:6" s="55" customFormat="1" ht="12" customHeight="1" thickBot="1" x14ac:dyDescent="0.25">
      <c r="A4" s="53" t="s">
        <v>481</v>
      </c>
      <c r="B4" s="54" t="s">
        <v>482</v>
      </c>
      <c r="C4" s="54" t="s">
        <v>483</v>
      </c>
      <c r="D4" s="54" t="s">
        <v>485</v>
      </c>
      <c r="E4" s="54" t="s">
        <v>484</v>
      </c>
      <c r="F4" s="520" t="s">
        <v>552</v>
      </c>
    </row>
    <row r="5" spans="1:6" ht="15.95" customHeight="1" x14ac:dyDescent="0.2">
      <c r="A5" s="470" t="s">
        <v>561</v>
      </c>
      <c r="B5" s="24">
        <v>628650</v>
      </c>
      <c r="C5" s="472" t="s">
        <v>570</v>
      </c>
      <c r="D5" s="24"/>
      <c r="E5" s="24">
        <v>628650</v>
      </c>
      <c r="F5" s="56">
        <f t="shared" ref="F5:F22" si="0">B5-D5-E5</f>
        <v>0</v>
      </c>
    </row>
    <row r="6" spans="1:6" ht="15.95" customHeight="1" x14ac:dyDescent="0.2">
      <c r="A6" s="470" t="s">
        <v>571</v>
      </c>
      <c r="B6" s="24">
        <v>722122</v>
      </c>
      <c r="C6" s="472" t="s">
        <v>570</v>
      </c>
      <c r="D6" s="24"/>
      <c r="E6" s="24">
        <v>722122</v>
      </c>
      <c r="F6" s="56">
        <f t="shared" si="0"/>
        <v>0</v>
      </c>
    </row>
    <row r="7" spans="1:6" ht="15.95" customHeight="1" x14ac:dyDescent="0.2">
      <c r="A7" s="470" t="s">
        <v>572</v>
      </c>
      <c r="B7" s="24">
        <v>1318438</v>
      </c>
      <c r="C7" s="472" t="s">
        <v>570</v>
      </c>
      <c r="D7" s="24"/>
      <c r="E7" s="24">
        <v>1318438</v>
      </c>
      <c r="F7" s="56">
        <f t="shared" si="0"/>
        <v>0</v>
      </c>
    </row>
    <row r="8" spans="1:6" ht="15.95" customHeight="1" x14ac:dyDescent="0.2">
      <c r="A8" s="471"/>
      <c r="B8" s="24"/>
      <c r="C8" s="472"/>
      <c r="D8" s="24"/>
      <c r="E8" s="24"/>
      <c r="F8" s="56">
        <f t="shared" si="0"/>
        <v>0</v>
      </c>
    </row>
    <row r="9" spans="1:6" ht="15.95" customHeight="1" x14ac:dyDescent="0.2">
      <c r="A9" s="470"/>
      <c r="B9" s="24"/>
      <c r="C9" s="472"/>
      <c r="D9" s="24"/>
      <c r="E9" s="24"/>
      <c r="F9" s="56">
        <f t="shared" si="0"/>
        <v>0</v>
      </c>
    </row>
    <row r="10" spans="1:6" ht="15.95" customHeight="1" x14ac:dyDescent="0.2">
      <c r="A10" s="471"/>
      <c r="B10" s="24"/>
      <c r="C10" s="472"/>
      <c r="D10" s="24"/>
      <c r="E10" s="24"/>
      <c r="F10" s="56">
        <f t="shared" si="0"/>
        <v>0</v>
      </c>
    </row>
    <row r="11" spans="1:6" ht="15.95" customHeight="1" x14ac:dyDescent="0.2">
      <c r="A11" s="470"/>
      <c r="B11" s="24"/>
      <c r="C11" s="472"/>
      <c r="D11" s="24"/>
      <c r="E11" s="24"/>
      <c r="F11" s="56">
        <f t="shared" si="0"/>
        <v>0</v>
      </c>
    </row>
    <row r="12" spans="1:6" ht="15.95" customHeight="1" x14ac:dyDescent="0.2">
      <c r="A12" s="470"/>
      <c r="B12" s="24"/>
      <c r="C12" s="472"/>
      <c r="D12" s="24"/>
      <c r="E12" s="24"/>
      <c r="F12" s="56">
        <f t="shared" si="0"/>
        <v>0</v>
      </c>
    </row>
    <row r="13" spans="1:6" ht="15.95" customHeight="1" x14ac:dyDescent="0.2">
      <c r="A13" s="470"/>
      <c r="B13" s="24"/>
      <c r="C13" s="472"/>
      <c r="D13" s="24"/>
      <c r="E13" s="24"/>
      <c r="F13" s="56">
        <f t="shared" si="0"/>
        <v>0</v>
      </c>
    </row>
    <row r="14" spans="1:6" ht="15.95" customHeight="1" x14ac:dyDescent="0.2">
      <c r="A14" s="470"/>
      <c r="B14" s="24"/>
      <c r="C14" s="472"/>
      <c r="D14" s="24"/>
      <c r="E14" s="24"/>
      <c r="F14" s="56">
        <f t="shared" si="0"/>
        <v>0</v>
      </c>
    </row>
    <row r="15" spans="1:6" ht="15.95" customHeight="1" x14ac:dyDescent="0.2">
      <c r="A15" s="470"/>
      <c r="B15" s="24"/>
      <c r="C15" s="472"/>
      <c r="D15" s="24"/>
      <c r="E15" s="24"/>
      <c r="F15" s="56">
        <f t="shared" si="0"/>
        <v>0</v>
      </c>
    </row>
    <row r="16" spans="1:6" ht="15.95" customHeight="1" x14ac:dyDescent="0.2">
      <c r="A16" s="470"/>
      <c r="B16" s="24"/>
      <c r="C16" s="472"/>
      <c r="D16" s="24"/>
      <c r="E16" s="24"/>
      <c r="F16" s="56">
        <f t="shared" si="0"/>
        <v>0</v>
      </c>
    </row>
    <row r="17" spans="1:6" ht="15.95" customHeight="1" x14ac:dyDescent="0.2">
      <c r="A17" s="470"/>
      <c r="B17" s="24"/>
      <c r="C17" s="472"/>
      <c r="D17" s="24"/>
      <c r="E17" s="24"/>
      <c r="F17" s="56">
        <f t="shared" si="0"/>
        <v>0</v>
      </c>
    </row>
    <row r="18" spans="1:6" ht="15.95" customHeight="1" x14ac:dyDescent="0.2">
      <c r="A18" s="470"/>
      <c r="B18" s="24"/>
      <c r="C18" s="472"/>
      <c r="D18" s="24"/>
      <c r="E18" s="24"/>
      <c r="F18" s="56">
        <f t="shared" si="0"/>
        <v>0</v>
      </c>
    </row>
    <row r="19" spans="1:6" ht="15.95" customHeight="1" x14ac:dyDescent="0.2">
      <c r="A19" s="470"/>
      <c r="B19" s="24"/>
      <c r="C19" s="472"/>
      <c r="D19" s="24"/>
      <c r="E19" s="24"/>
      <c r="F19" s="56">
        <f t="shared" si="0"/>
        <v>0</v>
      </c>
    </row>
    <row r="20" spans="1:6" ht="15.95" customHeight="1" x14ac:dyDescent="0.2">
      <c r="A20" s="470"/>
      <c r="B20" s="24"/>
      <c r="C20" s="472"/>
      <c r="D20" s="24"/>
      <c r="E20" s="24"/>
      <c r="F20" s="56">
        <f t="shared" si="0"/>
        <v>0</v>
      </c>
    </row>
    <row r="21" spans="1:6" ht="15.95" customHeight="1" x14ac:dyDescent="0.2">
      <c r="A21" s="470"/>
      <c r="B21" s="24"/>
      <c r="C21" s="472"/>
      <c r="D21" s="24"/>
      <c r="E21" s="24"/>
      <c r="F21" s="56">
        <f t="shared" si="0"/>
        <v>0</v>
      </c>
    </row>
    <row r="22" spans="1:6" ht="15.95" customHeight="1" thickBot="1" x14ac:dyDescent="0.25">
      <c r="A22" s="57"/>
      <c r="B22" s="25"/>
      <c r="C22" s="473"/>
      <c r="D22" s="25"/>
      <c r="E22" s="25"/>
      <c r="F22" s="58">
        <f t="shared" si="0"/>
        <v>0</v>
      </c>
    </row>
    <row r="23" spans="1:6" s="61" customFormat="1" ht="18" customHeight="1" thickBot="1" x14ac:dyDescent="0.25">
      <c r="A23" s="179" t="s">
        <v>62</v>
      </c>
      <c r="B23" s="59">
        <f>SUM(B5:B22)</f>
        <v>2669210</v>
      </c>
      <c r="C23" s="103"/>
      <c r="D23" s="59">
        <f>SUM(D5:D22)</f>
        <v>0</v>
      </c>
      <c r="E23" s="59">
        <f>SUM(E5:E22)</f>
        <v>2669210</v>
      </c>
      <c r="F23" s="60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1/2018. (III.14)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topLeftCell="B1" workbookViewId="0">
      <selection activeCell="A6" sqref="A6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ht="24.75" customHeight="1" x14ac:dyDescent="0.2">
      <c r="A1" s="581" t="s">
        <v>1</v>
      </c>
      <c r="B1" s="581"/>
      <c r="C1" s="581"/>
      <c r="D1" s="581"/>
      <c r="E1" s="581"/>
      <c r="F1" s="581"/>
    </row>
    <row r="2" spans="1:6" ht="23.25" customHeight="1" thickBot="1" x14ac:dyDescent="0.3">
      <c r="A2" s="176"/>
      <c r="B2" s="55"/>
      <c r="C2" s="55"/>
      <c r="D2" s="55"/>
      <c r="E2" s="55"/>
      <c r="F2" s="51" t="str">
        <f>'6.sz.mell.'!F2</f>
        <v>Forintban!</v>
      </c>
    </row>
    <row r="3" spans="1:6" s="44" customFormat="1" ht="48.75" customHeight="1" thickBot="1" x14ac:dyDescent="0.25">
      <c r="A3" s="177" t="s">
        <v>66</v>
      </c>
      <c r="B3" s="178" t="s">
        <v>64</v>
      </c>
      <c r="C3" s="178" t="s">
        <v>65</v>
      </c>
      <c r="D3" s="178" t="str">
        <f>+'6.sz.mell.'!D3</f>
        <v>Felhasználás   2017. XII. 31-ig</v>
      </c>
      <c r="E3" s="178" t="str">
        <f>+'6.sz.mell.'!E3</f>
        <v>2018. évi előirányzat</v>
      </c>
      <c r="F3" s="518" t="str">
        <f>+CONCATENATE(LEFT(ÖSSZEFÜGGÉSEK!A5,4),". utáni szükséglet ",CHAR(10),"")</f>
        <v xml:space="preserve">2018. utáni szükséglet 
</v>
      </c>
    </row>
    <row r="4" spans="1:6" s="55" customFormat="1" ht="15" customHeight="1" thickBot="1" x14ac:dyDescent="0.25">
      <c r="A4" s="53" t="s">
        <v>481</v>
      </c>
      <c r="B4" s="54" t="s">
        <v>482</v>
      </c>
      <c r="C4" s="54" t="s">
        <v>483</v>
      </c>
      <c r="D4" s="54" t="s">
        <v>485</v>
      </c>
      <c r="E4" s="54" t="s">
        <v>484</v>
      </c>
      <c r="F4" s="521" t="s">
        <v>552</v>
      </c>
    </row>
    <row r="5" spans="1:6" ht="15.95" customHeight="1" x14ac:dyDescent="0.2">
      <c r="A5" s="62" t="s">
        <v>573</v>
      </c>
      <c r="B5" s="63">
        <v>45650640</v>
      </c>
      <c r="C5" s="474" t="s">
        <v>574</v>
      </c>
      <c r="D5" s="63"/>
      <c r="E5" s="63">
        <v>45650640</v>
      </c>
      <c r="F5" s="64">
        <f t="shared" ref="F5:F23" si="0">B5-D5-E5</f>
        <v>0</v>
      </c>
    </row>
    <row r="6" spans="1:6" ht="15.95" customHeight="1" x14ac:dyDescent="0.2">
      <c r="A6" s="62"/>
      <c r="B6" s="63"/>
      <c r="C6" s="474"/>
      <c r="D6" s="63"/>
      <c r="E6" s="63"/>
      <c r="F6" s="64">
        <f t="shared" si="0"/>
        <v>0</v>
      </c>
    </row>
    <row r="7" spans="1:6" ht="15.95" customHeight="1" x14ac:dyDescent="0.2">
      <c r="A7" s="62"/>
      <c r="B7" s="63"/>
      <c r="C7" s="474"/>
      <c r="D7" s="63"/>
      <c r="E7" s="63"/>
      <c r="F7" s="64">
        <f t="shared" si="0"/>
        <v>0</v>
      </c>
    </row>
    <row r="8" spans="1:6" ht="15.95" customHeight="1" x14ac:dyDescent="0.2">
      <c r="A8" s="62"/>
      <c r="B8" s="63"/>
      <c r="C8" s="474"/>
      <c r="D8" s="63"/>
      <c r="E8" s="63"/>
      <c r="F8" s="64">
        <f t="shared" si="0"/>
        <v>0</v>
      </c>
    </row>
    <row r="9" spans="1:6" ht="15.95" customHeight="1" x14ac:dyDescent="0.2">
      <c r="A9" s="62"/>
      <c r="B9" s="63"/>
      <c r="C9" s="474"/>
      <c r="D9" s="63"/>
      <c r="E9" s="63"/>
      <c r="F9" s="64">
        <f t="shared" si="0"/>
        <v>0</v>
      </c>
    </row>
    <row r="10" spans="1:6" ht="15.95" customHeight="1" x14ac:dyDescent="0.2">
      <c r="A10" s="62"/>
      <c r="B10" s="63"/>
      <c r="C10" s="474"/>
      <c r="D10" s="63"/>
      <c r="E10" s="63"/>
      <c r="F10" s="64">
        <f t="shared" si="0"/>
        <v>0</v>
      </c>
    </row>
    <row r="11" spans="1:6" ht="15.95" customHeight="1" x14ac:dyDescent="0.2">
      <c r="A11" s="62"/>
      <c r="B11" s="63"/>
      <c r="C11" s="474"/>
      <c r="D11" s="63"/>
      <c r="E11" s="63"/>
      <c r="F11" s="64">
        <f t="shared" si="0"/>
        <v>0</v>
      </c>
    </row>
    <row r="12" spans="1:6" ht="15.95" customHeight="1" x14ac:dyDescent="0.2">
      <c r="A12" s="62"/>
      <c r="B12" s="63"/>
      <c r="C12" s="474"/>
      <c r="D12" s="63"/>
      <c r="E12" s="63"/>
      <c r="F12" s="64">
        <f t="shared" si="0"/>
        <v>0</v>
      </c>
    </row>
    <row r="13" spans="1:6" ht="15.95" customHeight="1" x14ac:dyDescent="0.2">
      <c r="A13" s="62"/>
      <c r="B13" s="63"/>
      <c r="C13" s="474"/>
      <c r="D13" s="63"/>
      <c r="E13" s="63"/>
      <c r="F13" s="64">
        <f t="shared" si="0"/>
        <v>0</v>
      </c>
    </row>
    <row r="14" spans="1:6" ht="15.95" customHeight="1" x14ac:dyDescent="0.2">
      <c r="A14" s="62"/>
      <c r="B14" s="63"/>
      <c r="C14" s="474"/>
      <c r="D14" s="63"/>
      <c r="E14" s="63"/>
      <c r="F14" s="64">
        <f t="shared" si="0"/>
        <v>0</v>
      </c>
    </row>
    <row r="15" spans="1:6" ht="15.95" customHeight="1" x14ac:dyDescent="0.2">
      <c r="A15" s="62"/>
      <c r="B15" s="63"/>
      <c r="C15" s="474"/>
      <c r="D15" s="63"/>
      <c r="E15" s="63"/>
      <c r="F15" s="64">
        <f t="shared" si="0"/>
        <v>0</v>
      </c>
    </row>
    <row r="16" spans="1:6" ht="15.95" customHeight="1" x14ac:dyDescent="0.2">
      <c r="A16" s="62"/>
      <c r="B16" s="63"/>
      <c r="C16" s="474"/>
      <c r="D16" s="63"/>
      <c r="E16" s="63"/>
      <c r="F16" s="64">
        <f t="shared" si="0"/>
        <v>0</v>
      </c>
    </row>
    <row r="17" spans="1:6" ht="15.95" customHeight="1" x14ac:dyDescent="0.2">
      <c r="A17" s="62"/>
      <c r="B17" s="63"/>
      <c r="C17" s="474"/>
      <c r="D17" s="63"/>
      <c r="E17" s="63"/>
      <c r="F17" s="64">
        <f t="shared" si="0"/>
        <v>0</v>
      </c>
    </row>
    <row r="18" spans="1:6" ht="15.95" customHeight="1" x14ac:dyDescent="0.2">
      <c r="A18" s="62"/>
      <c r="B18" s="63"/>
      <c r="C18" s="474"/>
      <c r="D18" s="63"/>
      <c r="E18" s="63"/>
      <c r="F18" s="64">
        <f t="shared" si="0"/>
        <v>0</v>
      </c>
    </row>
    <row r="19" spans="1:6" ht="15.95" customHeight="1" x14ac:dyDescent="0.2">
      <c r="A19" s="62"/>
      <c r="B19" s="63"/>
      <c r="C19" s="474"/>
      <c r="D19" s="63"/>
      <c r="E19" s="63"/>
      <c r="F19" s="64">
        <f t="shared" si="0"/>
        <v>0</v>
      </c>
    </row>
    <row r="20" spans="1:6" ht="15.95" customHeight="1" x14ac:dyDescent="0.2">
      <c r="A20" s="62"/>
      <c r="B20" s="63"/>
      <c r="C20" s="474"/>
      <c r="D20" s="63"/>
      <c r="E20" s="63"/>
      <c r="F20" s="64">
        <f t="shared" si="0"/>
        <v>0</v>
      </c>
    </row>
    <row r="21" spans="1:6" ht="15.95" customHeight="1" x14ac:dyDescent="0.2">
      <c r="A21" s="62"/>
      <c r="B21" s="63"/>
      <c r="C21" s="474"/>
      <c r="D21" s="63"/>
      <c r="E21" s="63"/>
      <c r="F21" s="64">
        <f t="shared" si="0"/>
        <v>0</v>
      </c>
    </row>
    <row r="22" spans="1:6" ht="15.95" customHeight="1" x14ac:dyDescent="0.2">
      <c r="A22" s="62"/>
      <c r="B22" s="63"/>
      <c r="C22" s="474"/>
      <c r="D22" s="63"/>
      <c r="E22" s="63"/>
      <c r="F22" s="64">
        <f t="shared" si="0"/>
        <v>0</v>
      </c>
    </row>
    <row r="23" spans="1:6" ht="15.95" customHeight="1" thickBot="1" x14ac:dyDescent="0.25">
      <c r="A23" s="65"/>
      <c r="B23" s="66"/>
      <c r="C23" s="475"/>
      <c r="D23" s="66"/>
      <c r="E23" s="66"/>
      <c r="F23" s="67">
        <f t="shared" si="0"/>
        <v>0</v>
      </c>
    </row>
    <row r="24" spans="1:6" s="61" customFormat="1" ht="18" customHeight="1" thickBot="1" x14ac:dyDescent="0.25">
      <c r="A24" s="179" t="s">
        <v>62</v>
      </c>
      <c r="B24" s="180">
        <f>SUM(B5:B23)</f>
        <v>45650640</v>
      </c>
      <c r="C24" s="104"/>
      <c r="D24" s="180">
        <f>SUM(D5:D23)</f>
        <v>0</v>
      </c>
      <c r="E24" s="180">
        <f>SUM(E5:E23)</f>
        <v>45650640</v>
      </c>
      <c r="F24" s="68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az 1/2018. (III.14)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topLeftCell="A7" workbookViewId="0">
      <selection activeCell="C29" sqref="C29"/>
    </sheetView>
  </sheetViews>
  <sheetFormatPr defaultRowHeight="12.75" x14ac:dyDescent="0.2"/>
  <cols>
    <col min="1" max="1" width="38.6640625" style="46" customWidth="1"/>
    <col min="2" max="5" width="13.83203125" style="46" customWidth="1"/>
    <col min="6" max="16384" width="9.33203125" style="46"/>
  </cols>
  <sheetData>
    <row r="1" spans="1:5" x14ac:dyDescent="0.2">
      <c r="A1" s="201"/>
      <c r="B1" s="201"/>
      <c r="C1" s="201"/>
      <c r="D1" s="201"/>
      <c r="E1" s="201"/>
    </row>
    <row r="2" spans="1:5" ht="15.75" x14ac:dyDescent="0.25">
      <c r="A2" s="202" t="s">
        <v>122</v>
      </c>
      <c r="B2" s="582"/>
      <c r="C2" s="582"/>
      <c r="D2" s="582"/>
      <c r="E2" s="582"/>
    </row>
    <row r="3" spans="1:5" ht="14.25" thickBot="1" x14ac:dyDescent="0.3">
      <c r="A3" s="201"/>
      <c r="B3" s="201"/>
      <c r="C3" s="201"/>
      <c r="D3" s="583" t="str">
        <f>'7.sz.mell.'!F2</f>
        <v>Forintban!</v>
      </c>
      <c r="E3" s="583"/>
    </row>
    <row r="4" spans="1:5" ht="15" customHeight="1" thickBot="1" x14ac:dyDescent="0.25">
      <c r="A4" s="203" t="s">
        <v>115</v>
      </c>
      <c r="B4" s="204" t="str">
        <f>CONCATENATE((LEFT(ÖSSZEFÜGGÉSEK!A5,4)),".")</f>
        <v>2018.</v>
      </c>
      <c r="C4" s="204" t="str">
        <f>CONCATENATE((LEFT(ÖSSZEFÜGGÉSEK!A5,4))+1,".")</f>
        <v>2019.</v>
      </c>
      <c r="D4" s="204" t="str">
        <f>CONCATENATE((LEFT(ÖSSZEFÜGGÉSEK!A5,4))+1,". után")</f>
        <v>2019. után</v>
      </c>
      <c r="E4" s="205" t="s">
        <v>50</v>
      </c>
    </row>
    <row r="5" spans="1:5" x14ac:dyDescent="0.2">
      <c r="A5" s="206" t="s">
        <v>116</v>
      </c>
      <c r="B5" s="89"/>
      <c r="C5" s="89"/>
      <c r="D5" s="89"/>
      <c r="E5" s="207">
        <f t="shared" ref="E5:E11" si="0">SUM(B5:D5)</f>
        <v>0</v>
      </c>
    </row>
    <row r="6" spans="1:5" x14ac:dyDescent="0.2">
      <c r="A6" s="208" t="s">
        <v>129</v>
      </c>
      <c r="B6" s="90"/>
      <c r="C6" s="90"/>
      <c r="D6" s="90"/>
      <c r="E6" s="209">
        <f t="shared" si="0"/>
        <v>0</v>
      </c>
    </row>
    <row r="7" spans="1:5" x14ac:dyDescent="0.2">
      <c r="A7" s="210" t="s">
        <v>117</v>
      </c>
      <c r="B7" s="91">
        <v>45650640</v>
      </c>
      <c r="C7" s="91"/>
      <c r="D7" s="91"/>
      <c r="E7" s="211">
        <f t="shared" si="0"/>
        <v>45650640</v>
      </c>
    </row>
    <row r="8" spans="1:5" x14ac:dyDescent="0.2">
      <c r="A8" s="210" t="s">
        <v>131</v>
      </c>
      <c r="B8" s="91"/>
      <c r="C8" s="91"/>
      <c r="D8" s="91"/>
      <c r="E8" s="211">
        <f t="shared" si="0"/>
        <v>0</v>
      </c>
    </row>
    <row r="9" spans="1:5" x14ac:dyDescent="0.2">
      <c r="A9" s="210" t="s">
        <v>118</v>
      </c>
      <c r="B9" s="91"/>
      <c r="C9" s="91"/>
      <c r="D9" s="91"/>
      <c r="E9" s="211">
        <f t="shared" si="0"/>
        <v>0</v>
      </c>
    </row>
    <row r="10" spans="1:5" x14ac:dyDescent="0.2">
      <c r="A10" s="210" t="s">
        <v>119</v>
      </c>
      <c r="B10" s="91"/>
      <c r="C10" s="91"/>
      <c r="D10" s="91"/>
      <c r="E10" s="211">
        <f t="shared" si="0"/>
        <v>0</v>
      </c>
    </row>
    <row r="11" spans="1:5" ht="13.5" thickBot="1" x14ac:dyDescent="0.25">
      <c r="A11" s="92"/>
      <c r="B11" s="93"/>
      <c r="C11" s="93"/>
      <c r="D11" s="93"/>
      <c r="E11" s="211">
        <f t="shared" si="0"/>
        <v>0</v>
      </c>
    </row>
    <row r="12" spans="1:5" ht="13.5" thickBot="1" x14ac:dyDescent="0.25">
      <c r="A12" s="212" t="s">
        <v>121</v>
      </c>
      <c r="B12" s="213">
        <f>B5+SUM(B7:B11)</f>
        <v>45650640</v>
      </c>
      <c r="C12" s="213">
        <f>C5+SUM(C7:C11)</f>
        <v>0</v>
      </c>
      <c r="D12" s="213">
        <f>D5+SUM(D7:D11)</f>
        <v>0</v>
      </c>
      <c r="E12" s="214">
        <f>E5+SUM(E7:E11)</f>
        <v>45650640</v>
      </c>
    </row>
    <row r="13" spans="1:5" ht="13.5" thickBot="1" x14ac:dyDescent="0.25">
      <c r="A13" s="50"/>
      <c r="B13" s="50"/>
      <c r="C13" s="50"/>
      <c r="D13" s="50"/>
      <c r="E13" s="50"/>
    </row>
    <row r="14" spans="1:5" ht="15" customHeight="1" thickBot="1" x14ac:dyDescent="0.25">
      <c r="A14" s="203" t="s">
        <v>120</v>
      </c>
      <c r="B14" s="204" t="str">
        <f>+B4</f>
        <v>2018.</v>
      </c>
      <c r="C14" s="204" t="str">
        <f>+C4</f>
        <v>2019.</v>
      </c>
      <c r="D14" s="204" t="str">
        <f>+D4</f>
        <v>2019. után</v>
      </c>
      <c r="E14" s="205" t="s">
        <v>50</v>
      </c>
    </row>
    <row r="15" spans="1:5" x14ac:dyDescent="0.2">
      <c r="A15" s="206" t="s">
        <v>125</v>
      </c>
      <c r="B15" s="89"/>
      <c r="C15" s="89"/>
      <c r="D15" s="89"/>
      <c r="E15" s="207">
        <f t="shared" ref="E15:E21" si="1">SUM(B15:D15)</f>
        <v>0</v>
      </c>
    </row>
    <row r="16" spans="1:5" x14ac:dyDescent="0.2">
      <c r="A16" s="215" t="s">
        <v>126</v>
      </c>
      <c r="B16" s="91"/>
      <c r="C16" s="91"/>
      <c r="D16" s="91"/>
      <c r="E16" s="211">
        <f t="shared" si="1"/>
        <v>0</v>
      </c>
    </row>
    <row r="17" spans="1:5" x14ac:dyDescent="0.2">
      <c r="A17" s="210" t="s">
        <v>127</v>
      </c>
      <c r="B17" s="91"/>
      <c r="C17" s="91"/>
      <c r="D17" s="91"/>
      <c r="E17" s="211">
        <f t="shared" si="1"/>
        <v>0</v>
      </c>
    </row>
    <row r="18" spans="1:5" x14ac:dyDescent="0.2">
      <c r="A18" s="210" t="s">
        <v>128</v>
      </c>
      <c r="B18" s="91"/>
      <c r="C18" s="91"/>
      <c r="D18" s="91"/>
      <c r="E18" s="211">
        <f t="shared" si="1"/>
        <v>0</v>
      </c>
    </row>
    <row r="19" spans="1:5" x14ac:dyDescent="0.2">
      <c r="A19" s="94" t="s">
        <v>575</v>
      </c>
      <c r="B19" s="91">
        <v>45650640</v>
      </c>
      <c r="C19" s="91"/>
      <c r="D19" s="91"/>
      <c r="E19" s="211">
        <f t="shared" si="1"/>
        <v>45650640</v>
      </c>
    </row>
    <row r="20" spans="1:5" x14ac:dyDescent="0.2">
      <c r="A20" s="94"/>
      <c r="B20" s="91"/>
      <c r="C20" s="91"/>
      <c r="D20" s="91"/>
      <c r="E20" s="211">
        <f t="shared" si="1"/>
        <v>0</v>
      </c>
    </row>
    <row r="21" spans="1:5" ht="13.5" thickBot="1" x14ac:dyDescent="0.25">
      <c r="A21" s="92"/>
      <c r="B21" s="93"/>
      <c r="C21" s="93"/>
      <c r="D21" s="93"/>
      <c r="E21" s="211">
        <f t="shared" si="1"/>
        <v>0</v>
      </c>
    </row>
    <row r="22" spans="1:5" ht="13.5" thickBot="1" x14ac:dyDescent="0.25">
      <c r="A22" s="212" t="s">
        <v>52</v>
      </c>
      <c r="B22" s="213">
        <f>SUM(B15:B21)</f>
        <v>45650640</v>
      </c>
      <c r="C22" s="213">
        <f>SUM(C15:C21)</f>
        <v>0</v>
      </c>
      <c r="D22" s="213">
        <f>SUM(D15:D21)</f>
        <v>0</v>
      </c>
      <c r="E22" s="214">
        <f>SUM(E15:E21)</f>
        <v>45650640</v>
      </c>
    </row>
    <row r="23" spans="1:5" x14ac:dyDescent="0.2">
      <c r="A23" s="201"/>
      <c r="B23" s="201"/>
      <c r="C23" s="201"/>
      <c r="D23" s="201"/>
      <c r="E23" s="201"/>
    </row>
    <row r="24" spans="1:5" x14ac:dyDescent="0.2">
      <c r="A24" s="201"/>
      <c r="B24" s="201"/>
      <c r="C24" s="201"/>
      <c r="D24" s="201"/>
      <c r="E24" s="201"/>
    </row>
    <row r="25" spans="1:5" ht="15.75" x14ac:dyDescent="0.25">
      <c r="A25" s="202" t="s">
        <v>122</v>
      </c>
      <c r="B25" s="582"/>
      <c r="C25" s="582"/>
      <c r="D25" s="582"/>
      <c r="E25" s="582"/>
    </row>
    <row r="26" spans="1:5" ht="14.25" thickBot="1" x14ac:dyDescent="0.3">
      <c r="A26" s="201"/>
      <c r="B26" s="201"/>
      <c r="C26" s="201"/>
      <c r="D26" s="583" t="str">
        <f>D3</f>
        <v>Forintban!</v>
      </c>
      <c r="E26" s="583"/>
    </row>
    <row r="27" spans="1:5" ht="13.5" thickBot="1" x14ac:dyDescent="0.25">
      <c r="A27" s="203" t="s">
        <v>115</v>
      </c>
      <c r="B27" s="204" t="str">
        <f>+B14</f>
        <v>2018.</v>
      </c>
      <c r="C27" s="204" t="str">
        <f>+C14</f>
        <v>2019.</v>
      </c>
      <c r="D27" s="204" t="str">
        <f>+D14</f>
        <v>2019. után</v>
      </c>
      <c r="E27" s="205" t="s">
        <v>50</v>
      </c>
    </row>
    <row r="28" spans="1:5" x14ac:dyDescent="0.2">
      <c r="A28" s="206" t="s">
        <v>116</v>
      </c>
      <c r="B28" s="89"/>
      <c r="C28" s="89"/>
      <c r="D28" s="89"/>
      <c r="E28" s="207">
        <f t="shared" ref="E28:E34" si="2">SUM(B28:D28)</f>
        <v>0</v>
      </c>
    </row>
    <row r="29" spans="1:5" x14ac:dyDescent="0.2">
      <c r="A29" s="208" t="s">
        <v>129</v>
      </c>
      <c r="B29" s="90"/>
      <c r="C29" s="90"/>
      <c r="D29" s="90"/>
      <c r="E29" s="209">
        <f t="shared" si="2"/>
        <v>0</v>
      </c>
    </row>
    <row r="30" spans="1:5" x14ac:dyDescent="0.2">
      <c r="A30" s="210" t="s">
        <v>117</v>
      </c>
      <c r="B30" s="91"/>
      <c r="C30" s="91"/>
      <c r="D30" s="91"/>
      <c r="E30" s="211">
        <f t="shared" si="2"/>
        <v>0</v>
      </c>
    </row>
    <row r="31" spans="1:5" x14ac:dyDescent="0.2">
      <c r="A31" s="210" t="s">
        <v>131</v>
      </c>
      <c r="B31" s="91"/>
      <c r="C31" s="91"/>
      <c r="D31" s="91"/>
      <c r="E31" s="211">
        <f t="shared" si="2"/>
        <v>0</v>
      </c>
    </row>
    <row r="32" spans="1:5" x14ac:dyDescent="0.2">
      <c r="A32" s="210" t="s">
        <v>118</v>
      </c>
      <c r="B32" s="91"/>
      <c r="C32" s="91"/>
      <c r="D32" s="91"/>
      <c r="E32" s="211">
        <f t="shared" si="2"/>
        <v>0</v>
      </c>
    </row>
    <row r="33" spans="1:5" x14ac:dyDescent="0.2">
      <c r="A33" s="210" t="s">
        <v>119</v>
      </c>
      <c r="B33" s="91"/>
      <c r="C33" s="91"/>
      <c r="D33" s="91"/>
      <c r="E33" s="211">
        <f t="shared" si="2"/>
        <v>0</v>
      </c>
    </row>
    <row r="34" spans="1:5" ht="13.5" thickBot="1" x14ac:dyDescent="0.25">
      <c r="A34" s="92"/>
      <c r="B34" s="93"/>
      <c r="C34" s="93"/>
      <c r="D34" s="93"/>
      <c r="E34" s="211">
        <f t="shared" si="2"/>
        <v>0</v>
      </c>
    </row>
    <row r="35" spans="1:5" ht="13.5" thickBot="1" x14ac:dyDescent="0.25">
      <c r="A35" s="212" t="s">
        <v>121</v>
      </c>
      <c r="B35" s="213">
        <f>B28+SUM(B30:B34)</f>
        <v>0</v>
      </c>
      <c r="C35" s="213">
        <f>C28+SUM(C30:C34)</f>
        <v>0</v>
      </c>
      <c r="D35" s="213">
        <f>D28+SUM(D30:D34)</f>
        <v>0</v>
      </c>
      <c r="E35" s="214">
        <f>E28+SUM(E30:E34)</f>
        <v>0</v>
      </c>
    </row>
    <row r="36" spans="1:5" ht="13.5" thickBot="1" x14ac:dyDescent="0.25">
      <c r="A36" s="50"/>
      <c r="B36" s="50"/>
      <c r="C36" s="50"/>
      <c r="D36" s="50"/>
      <c r="E36" s="50"/>
    </row>
    <row r="37" spans="1:5" ht="13.5" thickBot="1" x14ac:dyDescent="0.25">
      <c r="A37" s="203" t="s">
        <v>120</v>
      </c>
      <c r="B37" s="204" t="str">
        <f>+B27</f>
        <v>2018.</v>
      </c>
      <c r="C37" s="204" t="str">
        <f>+C27</f>
        <v>2019.</v>
      </c>
      <c r="D37" s="204" t="str">
        <f>+D27</f>
        <v>2019. után</v>
      </c>
      <c r="E37" s="205" t="s">
        <v>50</v>
      </c>
    </row>
    <row r="38" spans="1:5" x14ac:dyDescent="0.2">
      <c r="A38" s="206" t="s">
        <v>125</v>
      </c>
      <c r="B38" s="89"/>
      <c r="C38" s="89"/>
      <c r="D38" s="89"/>
      <c r="E38" s="207">
        <f t="shared" ref="E38:E44" si="3">SUM(B38:D38)</f>
        <v>0</v>
      </c>
    </row>
    <row r="39" spans="1:5" x14ac:dyDescent="0.2">
      <c r="A39" s="215" t="s">
        <v>126</v>
      </c>
      <c r="B39" s="91"/>
      <c r="C39" s="91"/>
      <c r="D39" s="91"/>
      <c r="E39" s="211">
        <f t="shared" si="3"/>
        <v>0</v>
      </c>
    </row>
    <row r="40" spans="1:5" x14ac:dyDescent="0.2">
      <c r="A40" s="210" t="s">
        <v>127</v>
      </c>
      <c r="B40" s="91"/>
      <c r="C40" s="91"/>
      <c r="D40" s="91"/>
      <c r="E40" s="211">
        <f t="shared" si="3"/>
        <v>0</v>
      </c>
    </row>
    <row r="41" spans="1:5" x14ac:dyDescent="0.2">
      <c r="A41" s="210" t="s">
        <v>128</v>
      </c>
      <c r="B41" s="91"/>
      <c r="C41" s="91"/>
      <c r="D41" s="91"/>
      <c r="E41" s="211">
        <f t="shared" si="3"/>
        <v>0</v>
      </c>
    </row>
    <row r="42" spans="1:5" x14ac:dyDescent="0.2">
      <c r="A42" s="94"/>
      <c r="B42" s="91"/>
      <c r="C42" s="91"/>
      <c r="D42" s="91"/>
      <c r="E42" s="211">
        <f t="shared" si="3"/>
        <v>0</v>
      </c>
    </row>
    <row r="43" spans="1:5" x14ac:dyDescent="0.2">
      <c r="A43" s="94"/>
      <c r="B43" s="91"/>
      <c r="C43" s="91"/>
      <c r="D43" s="91"/>
      <c r="E43" s="211">
        <f t="shared" si="3"/>
        <v>0</v>
      </c>
    </row>
    <row r="44" spans="1:5" ht="13.5" thickBot="1" x14ac:dyDescent="0.25">
      <c r="A44" s="92"/>
      <c r="B44" s="93"/>
      <c r="C44" s="93"/>
      <c r="D44" s="93"/>
      <c r="E44" s="211">
        <f t="shared" si="3"/>
        <v>0</v>
      </c>
    </row>
    <row r="45" spans="1:5" ht="13.5" thickBot="1" x14ac:dyDescent="0.25">
      <c r="A45" s="212" t="s">
        <v>52</v>
      </c>
      <c r="B45" s="213">
        <f>SUM(B38:B44)</f>
        <v>0</v>
      </c>
      <c r="C45" s="213">
        <f>SUM(C38:C44)</f>
        <v>0</v>
      </c>
      <c r="D45" s="213">
        <f>SUM(D38:D44)</f>
        <v>0</v>
      </c>
      <c r="E45" s="214">
        <f>SUM(E38:E44)</f>
        <v>0</v>
      </c>
    </row>
    <row r="46" spans="1:5" x14ac:dyDescent="0.2">
      <c r="A46" s="201"/>
      <c r="B46" s="201"/>
      <c r="C46" s="201"/>
      <c r="D46" s="201"/>
      <c r="E46" s="201"/>
    </row>
    <row r="47" spans="1:5" ht="15.75" x14ac:dyDescent="0.2">
      <c r="A47" s="591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591"/>
      <c r="C47" s="591"/>
      <c r="D47" s="591"/>
      <c r="E47" s="591"/>
    </row>
    <row r="48" spans="1:5" ht="13.5" thickBot="1" x14ac:dyDescent="0.25">
      <c r="A48" s="201"/>
      <c r="B48" s="201"/>
      <c r="C48" s="201"/>
      <c r="D48" s="201"/>
      <c r="E48" s="201"/>
    </row>
    <row r="49" spans="1:8" ht="13.5" thickBot="1" x14ac:dyDescent="0.25">
      <c r="A49" s="596" t="s">
        <v>123</v>
      </c>
      <c r="B49" s="597"/>
      <c r="C49" s="598"/>
      <c r="D49" s="594" t="s">
        <v>555</v>
      </c>
      <c r="E49" s="595"/>
      <c r="H49" s="47"/>
    </row>
    <row r="50" spans="1:8" x14ac:dyDescent="0.2">
      <c r="A50" s="599"/>
      <c r="B50" s="600"/>
      <c r="C50" s="601"/>
      <c r="D50" s="587"/>
      <c r="E50" s="588"/>
    </row>
    <row r="51" spans="1:8" ht="13.5" thickBot="1" x14ac:dyDescent="0.25">
      <c r="A51" s="602"/>
      <c r="B51" s="603"/>
      <c r="C51" s="604"/>
      <c r="D51" s="589"/>
      <c r="E51" s="590"/>
    </row>
    <row r="52" spans="1:8" ht="13.5" thickBot="1" x14ac:dyDescent="0.25">
      <c r="A52" s="584" t="s">
        <v>52</v>
      </c>
      <c r="B52" s="585"/>
      <c r="C52" s="586"/>
      <c r="D52" s="592">
        <f>SUM(D50:E51)</f>
        <v>0</v>
      </c>
      <c r="E52" s="593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&amp;C&amp;12
Európai uniós támogatással megvalósuló projektek bevételei, kiadásai, hozzájárulások&amp;R&amp;11 8. melléklet az 1/2018. (III.14)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view="pageLayout" zoomScaleNormal="130" zoomScaleSheetLayoutView="85" workbookViewId="0">
      <selection activeCell="D3" sqref="D3"/>
    </sheetView>
  </sheetViews>
  <sheetFormatPr defaultRowHeight="12.75" x14ac:dyDescent="0.2"/>
  <cols>
    <col min="1" max="1" width="19.5" style="389" customWidth="1"/>
    <col min="2" max="2" width="72" style="390" customWidth="1"/>
    <col min="3" max="3" width="25" style="391" customWidth="1"/>
    <col min="4" max="16384" width="9.33203125" style="3"/>
  </cols>
  <sheetData>
    <row r="1" spans="1:3" s="2" customFormat="1" ht="16.5" customHeight="1" thickBot="1" x14ac:dyDescent="0.25">
      <c r="A1" s="216"/>
      <c r="B1" s="218"/>
      <c r="C1" s="556" t="str">
        <f>+CONCATENATE("9.1. melléklet az 1/",LEFT(ÖSSZEFÜGGÉSEK!A5,4),". (III.14) önkormányzati rendelethez")</f>
        <v>9.1. melléklet az 1/2018. (III.14) önkormányzati rendelethez</v>
      </c>
    </row>
    <row r="2" spans="1:3" s="95" customFormat="1" ht="21" customHeight="1" x14ac:dyDescent="0.2">
      <c r="A2" s="406" t="s">
        <v>60</v>
      </c>
      <c r="B2" s="348" t="s">
        <v>211</v>
      </c>
      <c r="C2" s="350" t="s">
        <v>53</v>
      </c>
    </row>
    <row r="3" spans="1:3" s="95" customFormat="1" ht="16.5" thickBot="1" x14ac:dyDescent="0.25">
      <c r="A3" s="219" t="s">
        <v>187</v>
      </c>
      <c r="B3" s="349" t="s">
        <v>388</v>
      </c>
      <c r="C3" s="489" t="s">
        <v>53</v>
      </c>
    </row>
    <row r="4" spans="1:3" s="96" customFormat="1" ht="15.95" customHeight="1" thickBot="1" x14ac:dyDescent="0.3">
      <c r="A4" s="220"/>
      <c r="B4" s="220"/>
      <c r="C4" s="221" t="str">
        <f>'7.sz.mell.'!F2</f>
        <v>Forintban!</v>
      </c>
    </row>
    <row r="5" spans="1:3" ht="13.5" thickBot="1" x14ac:dyDescent="0.25">
      <c r="A5" s="407" t="s">
        <v>189</v>
      </c>
      <c r="B5" s="222" t="s">
        <v>553</v>
      </c>
      <c r="C5" s="351" t="s">
        <v>54</v>
      </c>
    </row>
    <row r="6" spans="1:3" s="69" customFormat="1" ht="12.95" customHeight="1" thickBot="1" x14ac:dyDescent="0.25">
      <c r="A6" s="184"/>
      <c r="B6" s="185" t="s">
        <v>481</v>
      </c>
      <c r="C6" s="186" t="s">
        <v>482</v>
      </c>
    </row>
    <row r="7" spans="1:3" s="69" customFormat="1" ht="15.95" customHeight="1" thickBot="1" x14ac:dyDescent="0.25">
      <c r="A7" s="224"/>
      <c r="B7" s="225" t="s">
        <v>55</v>
      </c>
      <c r="C7" s="352"/>
    </row>
    <row r="8" spans="1:3" s="69" customFormat="1" ht="12" customHeight="1" thickBot="1" x14ac:dyDescent="0.25">
      <c r="A8" s="31" t="s">
        <v>17</v>
      </c>
      <c r="B8" s="20" t="s">
        <v>238</v>
      </c>
      <c r="C8" s="287">
        <f>+C9+C10+C11+C12+C13+C14</f>
        <v>37470032</v>
      </c>
    </row>
    <row r="9" spans="1:3" s="97" customFormat="1" ht="12" customHeight="1" x14ac:dyDescent="0.2">
      <c r="A9" s="435" t="s">
        <v>85</v>
      </c>
      <c r="B9" s="416" t="s">
        <v>239</v>
      </c>
      <c r="C9" s="290">
        <v>17796854</v>
      </c>
    </row>
    <row r="10" spans="1:3" s="98" customFormat="1" ht="12" customHeight="1" x14ac:dyDescent="0.2">
      <c r="A10" s="436" t="s">
        <v>86</v>
      </c>
      <c r="B10" s="417" t="s">
        <v>240</v>
      </c>
      <c r="C10" s="289"/>
    </row>
    <row r="11" spans="1:3" s="98" customFormat="1" ht="12" customHeight="1" x14ac:dyDescent="0.2">
      <c r="A11" s="436" t="s">
        <v>87</v>
      </c>
      <c r="B11" s="417" t="s">
        <v>540</v>
      </c>
      <c r="C11" s="289">
        <v>17873178</v>
      </c>
    </row>
    <row r="12" spans="1:3" s="98" customFormat="1" ht="12" customHeight="1" x14ac:dyDescent="0.2">
      <c r="A12" s="436" t="s">
        <v>88</v>
      </c>
      <c r="B12" s="417" t="s">
        <v>242</v>
      </c>
      <c r="C12" s="289">
        <v>1800000</v>
      </c>
    </row>
    <row r="13" spans="1:3" s="98" customFormat="1" ht="12" customHeight="1" x14ac:dyDescent="0.2">
      <c r="A13" s="436" t="s">
        <v>132</v>
      </c>
      <c r="B13" s="417" t="s">
        <v>494</v>
      </c>
      <c r="C13" s="289"/>
    </row>
    <row r="14" spans="1:3" s="97" customFormat="1" ht="12" customHeight="1" thickBot="1" x14ac:dyDescent="0.25">
      <c r="A14" s="437" t="s">
        <v>89</v>
      </c>
      <c r="B14" s="418" t="s">
        <v>421</v>
      </c>
      <c r="C14" s="289"/>
    </row>
    <row r="15" spans="1:3" s="97" customFormat="1" ht="12" customHeight="1" thickBot="1" x14ac:dyDescent="0.25">
      <c r="A15" s="31" t="s">
        <v>18</v>
      </c>
      <c r="B15" s="282" t="s">
        <v>243</v>
      </c>
      <c r="C15" s="287">
        <f>+C16+C17+C18+C19+C20</f>
        <v>72032994</v>
      </c>
    </row>
    <row r="16" spans="1:3" s="97" customFormat="1" ht="12" customHeight="1" x14ac:dyDescent="0.2">
      <c r="A16" s="435" t="s">
        <v>91</v>
      </c>
      <c r="B16" s="416" t="s">
        <v>244</v>
      </c>
      <c r="C16" s="290"/>
    </row>
    <row r="17" spans="1:3" s="97" customFormat="1" ht="12" customHeight="1" x14ac:dyDescent="0.2">
      <c r="A17" s="436" t="s">
        <v>92</v>
      </c>
      <c r="B17" s="417" t="s">
        <v>245</v>
      </c>
      <c r="C17" s="289"/>
    </row>
    <row r="18" spans="1:3" s="97" customFormat="1" ht="12" customHeight="1" x14ac:dyDescent="0.2">
      <c r="A18" s="436" t="s">
        <v>93</v>
      </c>
      <c r="B18" s="417" t="s">
        <v>410</v>
      </c>
      <c r="C18" s="289"/>
    </row>
    <row r="19" spans="1:3" s="97" customFormat="1" ht="12" customHeight="1" x14ac:dyDescent="0.2">
      <c r="A19" s="436" t="s">
        <v>94</v>
      </c>
      <c r="B19" s="417" t="s">
        <v>411</v>
      </c>
      <c r="C19" s="289"/>
    </row>
    <row r="20" spans="1:3" s="97" customFormat="1" ht="12" customHeight="1" x14ac:dyDescent="0.2">
      <c r="A20" s="436" t="s">
        <v>95</v>
      </c>
      <c r="B20" s="417" t="s">
        <v>246</v>
      </c>
      <c r="C20" s="289">
        <v>72032994</v>
      </c>
    </row>
    <row r="21" spans="1:3" s="98" customFormat="1" ht="12" customHeight="1" thickBot="1" x14ac:dyDescent="0.25">
      <c r="A21" s="437" t="s">
        <v>101</v>
      </c>
      <c r="B21" s="418" t="s">
        <v>247</v>
      </c>
      <c r="C21" s="291"/>
    </row>
    <row r="22" spans="1:3" s="98" customFormat="1" ht="12" customHeight="1" thickBot="1" x14ac:dyDescent="0.25">
      <c r="A22" s="31" t="s">
        <v>19</v>
      </c>
      <c r="B22" s="20" t="s">
        <v>248</v>
      </c>
      <c r="C22" s="287">
        <f>+C23+C24+C25+C26+C27</f>
        <v>48319850</v>
      </c>
    </row>
    <row r="23" spans="1:3" s="98" customFormat="1" ht="12" customHeight="1" x14ac:dyDescent="0.2">
      <c r="A23" s="435" t="s">
        <v>74</v>
      </c>
      <c r="B23" s="416" t="s">
        <v>249</v>
      </c>
      <c r="C23" s="290"/>
    </row>
    <row r="24" spans="1:3" s="97" customFormat="1" ht="12" customHeight="1" x14ac:dyDescent="0.2">
      <c r="A24" s="436" t="s">
        <v>75</v>
      </c>
      <c r="B24" s="417" t="s">
        <v>250</v>
      </c>
      <c r="C24" s="289"/>
    </row>
    <row r="25" spans="1:3" s="98" customFormat="1" ht="12" customHeight="1" x14ac:dyDescent="0.2">
      <c r="A25" s="436" t="s">
        <v>76</v>
      </c>
      <c r="B25" s="417" t="s">
        <v>412</v>
      </c>
      <c r="C25" s="289"/>
    </row>
    <row r="26" spans="1:3" s="98" customFormat="1" ht="12" customHeight="1" x14ac:dyDescent="0.2">
      <c r="A26" s="436" t="s">
        <v>77</v>
      </c>
      <c r="B26" s="417" t="s">
        <v>413</v>
      </c>
      <c r="C26" s="289"/>
    </row>
    <row r="27" spans="1:3" s="98" customFormat="1" ht="12" customHeight="1" x14ac:dyDescent="0.2">
      <c r="A27" s="436" t="s">
        <v>155</v>
      </c>
      <c r="B27" s="417" t="s">
        <v>251</v>
      </c>
      <c r="C27" s="289">
        <v>48319850</v>
      </c>
    </row>
    <row r="28" spans="1:3" s="98" customFormat="1" ht="12" customHeight="1" thickBot="1" x14ac:dyDescent="0.25">
      <c r="A28" s="437" t="s">
        <v>156</v>
      </c>
      <c r="B28" s="418" t="s">
        <v>252</v>
      </c>
      <c r="C28" s="291">
        <v>45650640</v>
      </c>
    </row>
    <row r="29" spans="1:3" s="98" customFormat="1" ht="12" customHeight="1" thickBot="1" x14ac:dyDescent="0.25">
      <c r="A29" s="31" t="s">
        <v>157</v>
      </c>
      <c r="B29" s="20" t="s">
        <v>550</v>
      </c>
      <c r="C29" s="293">
        <v>1690000</v>
      </c>
    </row>
    <row r="30" spans="1:3" s="98" customFormat="1" ht="12" customHeight="1" x14ac:dyDescent="0.2">
      <c r="A30" s="435" t="s">
        <v>254</v>
      </c>
      <c r="B30" s="416" t="s">
        <v>576</v>
      </c>
      <c r="C30" s="411">
        <v>350000</v>
      </c>
    </row>
    <row r="31" spans="1:3" s="98" customFormat="1" ht="12" customHeight="1" x14ac:dyDescent="0.2">
      <c r="A31" s="436" t="s">
        <v>255</v>
      </c>
      <c r="B31" s="417" t="s">
        <v>546</v>
      </c>
      <c r="C31" s="289"/>
    </row>
    <row r="32" spans="1:3" s="98" customFormat="1" ht="12" customHeight="1" x14ac:dyDescent="0.2">
      <c r="A32" s="436" t="s">
        <v>256</v>
      </c>
      <c r="B32" s="417" t="s">
        <v>547</v>
      </c>
      <c r="C32" s="289">
        <v>680000</v>
      </c>
    </row>
    <row r="33" spans="1:3" s="98" customFormat="1" ht="12" customHeight="1" x14ac:dyDescent="0.2">
      <c r="A33" s="436" t="s">
        <v>257</v>
      </c>
      <c r="B33" s="417" t="s">
        <v>548</v>
      </c>
      <c r="C33" s="289"/>
    </row>
    <row r="34" spans="1:3" s="98" customFormat="1" ht="12" customHeight="1" x14ac:dyDescent="0.2">
      <c r="A34" s="436" t="s">
        <v>542</v>
      </c>
      <c r="B34" s="417" t="s">
        <v>258</v>
      </c>
      <c r="C34" s="289">
        <v>660000</v>
      </c>
    </row>
    <row r="35" spans="1:3" s="98" customFormat="1" ht="12" customHeight="1" x14ac:dyDescent="0.2">
      <c r="A35" s="436" t="s">
        <v>543</v>
      </c>
      <c r="B35" s="417" t="s">
        <v>259</v>
      </c>
      <c r="C35" s="289"/>
    </row>
    <row r="36" spans="1:3" s="98" customFormat="1" ht="12" customHeight="1" thickBot="1" x14ac:dyDescent="0.25">
      <c r="A36" s="437" t="s">
        <v>544</v>
      </c>
      <c r="B36" s="515" t="s">
        <v>260</v>
      </c>
      <c r="C36" s="291"/>
    </row>
    <row r="37" spans="1:3" s="98" customFormat="1" ht="12" customHeight="1" thickBot="1" x14ac:dyDescent="0.25">
      <c r="A37" s="31" t="s">
        <v>21</v>
      </c>
      <c r="B37" s="20" t="s">
        <v>422</v>
      </c>
      <c r="C37" s="287">
        <f>SUM(C38:C48)</f>
        <v>7527800</v>
      </c>
    </row>
    <row r="38" spans="1:3" s="98" customFormat="1" ht="12" customHeight="1" x14ac:dyDescent="0.2">
      <c r="A38" s="435" t="s">
        <v>78</v>
      </c>
      <c r="B38" s="416" t="s">
        <v>263</v>
      </c>
      <c r="C38" s="290">
        <v>2653543</v>
      </c>
    </row>
    <row r="39" spans="1:3" s="98" customFormat="1" ht="12" customHeight="1" x14ac:dyDescent="0.2">
      <c r="A39" s="436" t="s">
        <v>79</v>
      </c>
      <c r="B39" s="417" t="s">
        <v>264</v>
      </c>
      <c r="C39" s="289">
        <v>2500000</v>
      </c>
    </row>
    <row r="40" spans="1:3" s="98" customFormat="1" ht="12" customHeight="1" x14ac:dyDescent="0.2">
      <c r="A40" s="436" t="s">
        <v>80</v>
      </c>
      <c r="B40" s="417" t="s">
        <v>265</v>
      </c>
      <c r="C40" s="289"/>
    </row>
    <row r="41" spans="1:3" s="98" customFormat="1" ht="12" customHeight="1" x14ac:dyDescent="0.2">
      <c r="A41" s="436" t="s">
        <v>159</v>
      </c>
      <c r="B41" s="417" t="s">
        <v>266</v>
      </c>
      <c r="C41" s="289"/>
    </row>
    <row r="42" spans="1:3" s="98" customFormat="1" ht="12" customHeight="1" x14ac:dyDescent="0.2">
      <c r="A42" s="436" t="s">
        <v>160</v>
      </c>
      <c r="B42" s="417" t="s">
        <v>267</v>
      </c>
      <c r="C42" s="289"/>
    </row>
    <row r="43" spans="1:3" s="98" customFormat="1" ht="12" customHeight="1" x14ac:dyDescent="0.2">
      <c r="A43" s="436" t="s">
        <v>161</v>
      </c>
      <c r="B43" s="417" t="s">
        <v>268</v>
      </c>
      <c r="C43" s="289">
        <v>2374257</v>
      </c>
    </row>
    <row r="44" spans="1:3" s="98" customFormat="1" ht="12" customHeight="1" x14ac:dyDescent="0.2">
      <c r="A44" s="436" t="s">
        <v>162</v>
      </c>
      <c r="B44" s="417" t="s">
        <v>269</v>
      </c>
      <c r="C44" s="289"/>
    </row>
    <row r="45" spans="1:3" s="98" customFormat="1" ht="12" customHeight="1" x14ac:dyDescent="0.2">
      <c r="A45" s="436" t="s">
        <v>163</v>
      </c>
      <c r="B45" s="417" t="s">
        <v>549</v>
      </c>
      <c r="C45" s="289"/>
    </row>
    <row r="46" spans="1:3" s="98" customFormat="1" ht="12" customHeight="1" x14ac:dyDescent="0.2">
      <c r="A46" s="436" t="s">
        <v>261</v>
      </c>
      <c r="B46" s="417" t="s">
        <v>271</v>
      </c>
      <c r="C46" s="292"/>
    </row>
    <row r="47" spans="1:3" s="98" customFormat="1" ht="12" customHeight="1" x14ac:dyDescent="0.2">
      <c r="A47" s="437" t="s">
        <v>262</v>
      </c>
      <c r="B47" s="418" t="s">
        <v>424</v>
      </c>
      <c r="C47" s="402"/>
    </row>
    <row r="48" spans="1:3" s="98" customFormat="1" ht="12" customHeight="1" thickBot="1" x14ac:dyDescent="0.25">
      <c r="A48" s="437" t="s">
        <v>423</v>
      </c>
      <c r="B48" s="418" t="s">
        <v>272</v>
      </c>
      <c r="C48" s="402"/>
    </row>
    <row r="49" spans="1:3" s="98" customFormat="1" ht="12" customHeight="1" thickBot="1" x14ac:dyDescent="0.25">
      <c r="A49" s="31" t="s">
        <v>22</v>
      </c>
      <c r="B49" s="20" t="s">
        <v>273</v>
      </c>
      <c r="C49" s="287">
        <f>SUM(C50:C54)</f>
        <v>3640000</v>
      </c>
    </row>
    <row r="50" spans="1:3" s="98" customFormat="1" ht="12" customHeight="1" x14ac:dyDescent="0.2">
      <c r="A50" s="435" t="s">
        <v>81</v>
      </c>
      <c r="B50" s="416" t="s">
        <v>277</v>
      </c>
      <c r="C50" s="460"/>
    </row>
    <row r="51" spans="1:3" s="98" customFormat="1" ht="12" customHeight="1" x14ac:dyDescent="0.2">
      <c r="A51" s="436" t="s">
        <v>82</v>
      </c>
      <c r="B51" s="417" t="s">
        <v>278</v>
      </c>
      <c r="C51" s="292"/>
    </row>
    <row r="52" spans="1:3" s="98" customFormat="1" ht="12" customHeight="1" x14ac:dyDescent="0.2">
      <c r="A52" s="436" t="s">
        <v>274</v>
      </c>
      <c r="B52" s="417" t="s">
        <v>279</v>
      </c>
      <c r="C52" s="292">
        <v>3640000</v>
      </c>
    </row>
    <row r="53" spans="1:3" s="98" customFormat="1" ht="12" customHeight="1" x14ac:dyDescent="0.2">
      <c r="A53" s="436" t="s">
        <v>275</v>
      </c>
      <c r="B53" s="417" t="s">
        <v>280</v>
      </c>
      <c r="C53" s="292"/>
    </row>
    <row r="54" spans="1:3" s="98" customFormat="1" ht="12" customHeight="1" thickBot="1" x14ac:dyDescent="0.25">
      <c r="A54" s="437" t="s">
        <v>276</v>
      </c>
      <c r="B54" s="418" t="s">
        <v>281</v>
      </c>
      <c r="C54" s="402"/>
    </row>
    <row r="55" spans="1:3" s="98" customFormat="1" ht="12" customHeight="1" thickBot="1" x14ac:dyDescent="0.25">
      <c r="A55" s="31" t="s">
        <v>164</v>
      </c>
      <c r="B55" s="20" t="s">
        <v>282</v>
      </c>
      <c r="C55" s="287">
        <f>SUM(C56:C58)</f>
        <v>0</v>
      </c>
    </row>
    <row r="56" spans="1:3" s="98" customFormat="1" ht="12" customHeight="1" x14ac:dyDescent="0.2">
      <c r="A56" s="435" t="s">
        <v>83</v>
      </c>
      <c r="B56" s="416" t="s">
        <v>283</v>
      </c>
      <c r="C56" s="290"/>
    </row>
    <row r="57" spans="1:3" s="98" customFormat="1" ht="12" customHeight="1" x14ac:dyDescent="0.2">
      <c r="A57" s="436" t="s">
        <v>84</v>
      </c>
      <c r="B57" s="417" t="s">
        <v>414</v>
      </c>
      <c r="C57" s="289"/>
    </row>
    <row r="58" spans="1:3" s="98" customFormat="1" ht="12" customHeight="1" x14ac:dyDescent="0.2">
      <c r="A58" s="436" t="s">
        <v>286</v>
      </c>
      <c r="B58" s="417" t="s">
        <v>284</v>
      </c>
      <c r="C58" s="289"/>
    </row>
    <row r="59" spans="1:3" s="98" customFormat="1" ht="12" customHeight="1" thickBot="1" x14ac:dyDescent="0.25">
      <c r="A59" s="437" t="s">
        <v>287</v>
      </c>
      <c r="B59" s="418" t="s">
        <v>285</v>
      </c>
      <c r="C59" s="291"/>
    </row>
    <row r="60" spans="1:3" s="98" customFormat="1" ht="12" customHeight="1" thickBot="1" x14ac:dyDescent="0.25">
      <c r="A60" s="31" t="s">
        <v>24</v>
      </c>
      <c r="B60" s="282" t="s">
        <v>288</v>
      </c>
      <c r="C60" s="287">
        <f>SUM(C61:C63)</f>
        <v>0</v>
      </c>
    </row>
    <row r="61" spans="1:3" s="98" customFormat="1" ht="12" customHeight="1" x14ac:dyDescent="0.2">
      <c r="A61" s="435" t="s">
        <v>165</v>
      </c>
      <c r="B61" s="416" t="s">
        <v>290</v>
      </c>
      <c r="C61" s="292"/>
    </row>
    <row r="62" spans="1:3" s="98" customFormat="1" ht="12" customHeight="1" x14ac:dyDescent="0.2">
      <c r="A62" s="436" t="s">
        <v>166</v>
      </c>
      <c r="B62" s="417" t="s">
        <v>415</v>
      </c>
      <c r="C62" s="292"/>
    </row>
    <row r="63" spans="1:3" s="98" customFormat="1" ht="12" customHeight="1" x14ac:dyDescent="0.2">
      <c r="A63" s="436" t="s">
        <v>216</v>
      </c>
      <c r="B63" s="417" t="s">
        <v>291</v>
      </c>
      <c r="C63" s="292"/>
    </row>
    <row r="64" spans="1:3" s="98" customFormat="1" ht="12" customHeight="1" thickBot="1" x14ac:dyDescent="0.25">
      <c r="A64" s="437" t="s">
        <v>289</v>
      </c>
      <c r="B64" s="418" t="s">
        <v>292</v>
      </c>
      <c r="C64" s="292"/>
    </row>
    <row r="65" spans="1:3" s="98" customFormat="1" ht="12" customHeight="1" thickBot="1" x14ac:dyDescent="0.25">
      <c r="A65" s="31" t="s">
        <v>25</v>
      </c>
      <c r="B65" s="20" t="s">
        <v>293</v>
      </c>
      <c r="C65" s="293">
        <f>+C8+C15+C22+C29+C37+C49+C55+C60</f>
        <v>170680676</v>
      </c>
    </row>
    <row r="66" spans="1:3" s="98" customFormat="1" ht="12" customHeight="1" thickBot="1" x14ac:dyDescent="0.2">
      <c r="A66" s="438" t="s">
        <v>384</v>
      </c>
      <c r="B66" s="282" t="s">
        <v>295</v>
      </c>
      <c r="C66" s="287">
        <f>SUM(C67:C69)</f>
        <v>0</v>
      </c>
    </row>
    <row r="67" spans="1:3" s="98" customFormat="1" ht="12" customHeight="1" x14ac:dyDescent="0.2">
      <c r="A67" s="435" t="s">
        <v>326</v>
      </c>
      <c r="B67" s="416" t="s">
        <v>296</v>
      </c>
      <c r="C67" s="292"/>
    </row>
    <row r="68" spans="1:3" s="98" customFormat="1" ht="12" customHeight="1" x14ac:dyDescent="0.2">
      <c r="A68" s="436" t="s">
        <v>335</v>
      </c>
      <c r="B68" s="417" t="s">
        <v>297</v>
      </c>
      <c r="C68" s="292"/>
    </row>
    <row r="69" spans="1:3" s="98" customFormat="1" ht="12" customHeight="1" thickBot="1" x14ac:dyDescent="0.25">
      <c r="A69" s="437" t="s">
        <v>336</v>
      </c>
      <c r="B69" s="419" t="s">
        <v>298</v>
      </c>
      <c r="C69" s="292"/>
    </row>
    <row r="70" spans="1:3" s="98" customFormat="1" ht="12" customHeight="1" thickBot="1" x14ac:dyDescent="0.2">
      <c r="A70" s="438" t="s">
        <v>299</v>
      </c>
      <c r="B70" s="282" t="s">
        <v>300</v>
      </c>
      <c r="C70" s="287">
        <f>SUM(C71:C74)</f>
        <v>0</v>
      </c>
    </row>
    <row r="71" spans="1:3" s="98" customFormat="1" ht="12" customHeight="1" x14ac:dyDescent="0.2">
      <c r="A71" s="435" t="s">
        <v>133</v>
      </c>
      <c r="B71" s="416" t="s">
        <v>301</v>
      </c>
      <c r="C71" s="292"/>
    </row>
    <row r="72" spans="1:3" s="98" customFormat="1" ht="12" customHeight="1" x14ac:dyDescent="0.2">
      <c r="A72" s="436" t="s">
        <v>134</v>
      </c>
      <c r="B72" s="417" t="s">
        <v>302</v>
      </c>
      <c r="C72" s="292"/>
    </row>
    <row r="73" spans="1:3" s="98" customFormat="1" ht="12" customHeight="1" x14ac:dyDescent="0.2">
      <c r="A73" s="436" t="s">
        <v>327</v>
      </c>
      <c r="B73" s="417" t="s">
        <v>303</v>
      </c>
      <c r="C73" s="292"/>
    </row>
    <row r="74" spans="1:3" s="98" customFormat="1" ht="12" customHeight="1" thickBot="1" x14ac:dyDescent="0.25">
      <c r="A74" s="437" t="s">
        <v>328</v>
      </c>
      <c r="B74" s="418" t="s">
        <v>304</v>
      </c>
      <c r="C74" s="292"/>
    </row>
    <row r="75" spans="1:3" s="98" customFormat="1" ht="12" customHeight="1" thickBot="1" x14ac:dyDescent="0.2">
      <c r="A75" s="438" t="s">
        <v>305</v>
      </c>
      <c r="B75" s="282" t="s">
        <v>306</v>
      </c>
      <c r="C75" s="287">
        <f>SUM(C76:C77)</f>
        <v>17610885</v>
      </c>
    </row>
    <row r="76" spans="1:3" s="98" customFormat="1" ht="12" customHeight="1" x14ac:dyDescent="0.2">
      <c r="A76" s="435" t="s">
        <v>329</v>
      </c>
      <c r="B76" s="416" t="s">
        <v>307</v>
      </c>
      <c r="C76" s="292">
        <v>17610885</v>
      </c>
    </row>
    <row r="77" spans="1:3" s="98" customFormat="1" ht="12" customHeight="1" thickBot="1" x14ac:dyDescent="0.25">
      <c r="A77" s="437" t="s">
        <v>330</v>
      </c>
      <c r="B77" s="418" t="s">
        <v>308</v>
      </c>
      <c r="C77" s="292"/>
    </row>
    <row r="78" spans="1:3" s="97" customFormat="1" ht="12" customHeight="1" thickBot="1" x14ac:dyDescent="0.2">
      <c r="A78" s="438" t="s">
        <v>309</v>
      </c>
      <c r="B78" s="282" t="s">
        <v>310</v>
      </c>
      <c r="C78" s="287">
        <f>SUM(C79:C81)</f>
        <v>0</v>
      </c>
    </row>
    <row r="79" spans="1:3" s="98" customFormat="1" ht="12" customHeight="1" x14ac:dyDescent="0.2">
      <c r="A79" s="435" t="s">
        <v>331</v>
      </c>
      <c r="B79" s="416" t="s">
        <v>311</v>
      </c>
      <c r="C79" s="292"/>
    </row>
    <row r="80" spans="1:3" s="98" customFormat="1" ht="12" customHeight="1" x14ac:dyDescent="0.2">
      <c r="A80" s="436" t="s">
        <v>332</v>
      </c>
      <c r="B80" s="417" t="s">
        <v>312</v>
      </c>
      <c r="C80" s="292"/>
    </row>
    <row r="81" spans="1:3" s="98" customFormat="1" ht="12" customHeight="1" thickBot="1" x14ac:dyDescent="0.25">
      <c r="A81" s="437" t="s">
        <v>333</v>
      </c>
      <c r="B81" s="418" t="s">
        <v>313</v>
      </c>
      <c r="C81" s="292"/>
    </row>
    <row r="82" spans="1:3" s="98" customFormat="1" ht="12" customHeight="1" thickBot="1" x14ac:dyDescent="0.2">
      <c r="A82" s="438" t="s">
        <v>314</v>
      </c>
      <c r="B82" s="282" t="s">
        <v>334</v>
      </c>
      <c r="C82" s="287">
        <f>SUM(C83:C86)</f>
        <v>0</v>
      </c>
    </row>
    <row r="83" spans="1:3" s="98" customFormat="1" ht="12" customHeight="1" x14ac:dyDescent="0.2">
      <c r="A83" s="439" t="s">
        <v>315</v>
      </c>
      <c r="B83" s="416" t="s">
        <v>316</v>
      </c>
      <c r="C83" s="292"/>
    </row>
    <row r="84" spans="1:3" s="98" customFormat="1" ht="12" customHeight="1" x14ac:dyDescent="0.2">
      <c r="A84" s="440" t="s">
        <v>317</v>
      </c>
      <c r="B84" s="417" t="s">
        <v>318</v>
      </c>
      <c r="C84" s="292"/>
    </row>
    <row r="85" spans="1:3" s="98" customFormat="1" ht="12" customHeight="1" x14ac:dyDescent="0.2">
      <c r="A85" s="440" t="s">
        <v>319</v>
      </c>
      <c r="B85" s="417" t="s">
        <v>320</v>
      </c>
      <c r="C85" s="292"/>
    </row>
    <row r="86" spans="1:3" s="97" customFormat="1" ht="12" customHeight="1" thickBot="1" x14ac:dyDescent="0.25">
      <c r="A86" s="441" t="s">
        <v>321</v>
      </c>
      <c r="B86" s="418" t="s">
        <v>322</v>
      </c>
      <c r="C86" s="292"/>
    </row>
    <row r="87" spans="1:3" s="97" customFormat="1" ht="12" customHeight="1" thickBot="1" x14ac:dyDescent="0.2">
      <c r="A87" s="438" t="s">
        <v>323</v>
      </c>
      <c r="B87" s="282" t="s">
        <v>463</v>
      </c>
      <c r="C87" s="461"/>
    </row>
    <row r="88" spans="1:3" s="97" customFormat="1" ht="12" customHeight="1" thickBot="1" x14ac:dyDescent="0.2">
      <c r="A88" s="438" t="s">
        <v>495</v>
      </c>
      <c r="B88" s="282" t="s">
        <v>324</v>
      </c>
      <c r="C88" s="461"/>
    </row>
    <row r="89" spans="1:3" s="97" customFormat="1" ht="12" customHeight="1" thickBot="1" x14ac:dyDescent="0.2">
      <c r="A89" s="438" t="s">
        <v>496</v>
      </c>
      <c r="B89" s="423" t="s">
        <v>466</v>
      </c>
      <c r="C89" s="293">
        <f>+C66+C70+C75+C78+C82+C88+C87</f>
        <v>17610885</v>
      </c>
    </row>
    <row r="90" spans="1:3" s="97" customFormat="1" ht="12" customHeight="1" thickBot="1" x14ac:dyDescent="0.2">
      <c r="A90" s="442" t="s">
        <v>497</v>
      </c>
      <c r="B90" s="424" t="s">
        <v>498</v>
      </c>
      <c r="C90" s="293">
        <f>+C65+C89</f>
        <v>188291561</v>
      </c>
    </row>
    <row r="91" spans="1:3" s="98" customFormat="1" ht="15" customHeight="1" thickBot="1" x14ac:dyDescent="0.25">
      <c r="A91" s="230"/>
      <c r="B91" s="231"/>
      <c r="C91" s="357"/>
    </row>
    <row r="92" spans="1:3" s="69" customFormat="1" ht="16.5" customHeight="1" thickBot="1" x14ac:dyDescent="0.25">
      <c r="A92" s="234"/>
      <c r="B92" s="235" t="s">
        <v>56</v>
      </c>
      <c r="C92" s="359"/>
    </row>
    <row r="93" spans="1:3" s="99" customFormat="1" ht="12" customHeight="1" thickBot="1" x14ac:dyDescent="0.25">
      <c r="A93" s="408" t="s">
        <v>17</v>
      </c>
      <c r="B93" s="27" t="s">
        <v>502</v>
      </c>
      <c r="C93" s="286">
        <f>+C94+C95+C96+C97+C98+C111</f>
        <v>126217202</v>
      </c>
    </row>
    <row r="94" spans="1:3" ht="12" customHeight="1" x14ac:dyDescent="0.2">
      <c r="A94" s="443" t="s">
        <v>85</v>
      </c>
      <c r="B94" s="9" t="s">
        <v>48</v>
      </c>
      <c r="C94" s="288">
        <v>66169449</v>
      </c>
    </row>
    <row r="95" spans="1:3" ht="12" customHeight="1" x14ac:dyDescent="0.2">
      <c r="A95" s="436" t="s">
        <v>86</v>
      </c>
      <c r="B95" s="7" t="s">
        <v>167</v>
      </c>
      <c r="C95" s="289">
        <v>7657746</v>
      </c>
    </row>
    <row r="96" spans="1:3" ht="12" customHeight="1" x14ac:dyDescent="0.2">
      <c r="A96" s="436" t="s">
        <v>87</v>
      </c>
      <c r="B96" s="7" t="s">
        <v>124</v>
      </c>
      <c r="C96" s="291">
        <v>33236007</v>
      </c>
    </row>
    <row r="97" spans="1:3" ht="12" customHeight="1" x14ac:dyDescent="0.2">
      <c r="A97" s="436" t="s">
        <v>88</v>
      </c>
      <c r="B97" s="10" t="s">
        <v>168</v>
      </c>
      <c r="C97" s="291">
        <v>12554000</v>
      </c>
    </row>
    <row r="98" spans="1:3" ht="12" customHeight="1" x14ac:dyDescent="0.2">
      <c r="A98" s="436" t="s">
        <v>96</v>
      </c>
      <c r="B98" s="18" t="s">
        <v>169</v>
      </c>
      <c r="C98" s="291">
        <v>6600000</v>
      </c>
    </row>
    <row r="99" spans="1:3" ht="12" customHeight="1" x14ac:dyDescent="0.2">
      <c r="A99" s="436" t="s">
        <v>89</v>
      </c>
      <c r="B99" s="7" t="s">
        <v>499</v>
      </c>
      <c r="C99" s="291"/>
    </row>
    <row r="100" spans="1:3" ht="12" customHeight="1" x14ac:dyDescent="0.2">
      <c r="A100" s="436" t="s">
        <v>90</v>
      </c>
      <c r="B100" s="127" t="s">
        <v>429</v>
      </c>
      <c r="C100" s="291"/>
    </row>
    <row r="101" spans="1:3" ht="12" customHeight="1" x14ac:dyDescent="0.2">
      <c r="A101" s="436" t="s">
        <v>97</v>
      </c>
      <c r="B101" s="127" t="s">
        <v>428</v>
      </c>
      <c r="C101" s="291"/>
    </row>
    <row r="102" spans="1:3" ht="12" customHeight="1" x14ac:dyDescent="0.2">
      <c r="A102" s="436" t="s">
        <v>98</v>
      </c>
      <c r="B102" s="127" t="s">
        <v>340</v>
      </c>
      <c r="C102" s="291"/>
    </row>
    <row r="103" spans="1:3" ht="12" customHeight="1" x14ac:dyDescent="0.2">
      <c r="A103" s="436" t="s">
        <v>99</v>
      </c>
      <c r="B103" s="128" t="s">
        <v>341</v>
      </c>
      <c r="C103" s="291"/>
    </row>
    <row r="104" spans="1:3" ht="12" customHeight="1" x14ac:dyDescent="0.2">
      <c r="A104" s="436" t="s">
        <v>100</v>
      </c>
      <c r="B104" s="128" t="s">
        <v>342</v>
      </c>
      <c r="C104" s="291"/>
    </row>
    <row r="105" spans="1:3" ht="12" customHeight="1" x14ac:dyDescent="0.2">
      <c r="A105" s="436" t="s">
        <v>102</v>
      </c>
      <c r="B105" s="127" t="s">
        <v>343</v>
      </c>
      <c r="C105" s="291">
        <v>5900000</v>
      </c>
    </row>
    <row r="106" spans="1:3" ht="12" customHeight="1" x14ac:dyDescent="0.2">
      <c r="A106" s="436" t="s">
        <v>170</v>
      </c>
      <c r="B106" s="127" t="s">
        <v>344</v>
      </c>
      <c r="C106" s="291"/>
    </row>
    <row r="107" spans="1:3" ht="12" customHeight="1" x14ac:dyDescent="0.2">
      <c r="A107" s="436" t="s">
        <v>338</v>
      </c>
      <c r="B107" s="128" t="s">
        <v>345</v>
      </c>
      <c r="C107" s="291"/>
    </row>
    <row r="108" spans="1:3" ht="12" customHeight="1" x14ac:dyDescent="0.2">
      <c r="A108" s="444" t="s">
        <v>339</v>
      </c>
      <c r="B108" s="129" t="s">
        <v>346</v>
      </c>
      <c r="C108" s="291"/>
    </row>
    <row r="109" spans="1:3" ht="12" customHeight="1" x14ac:dyDescent="0.2">
      <c r="A109" s="436" t="s">
        <v>426</v>
      </c>
      <c r="B109" s="129" t="s">
        <v>347</v>
      </c>
      <c r="C109" s="291"/>
    </row>
    <row r="110" spans="1:3" ht="12" customHeight="1" x14ac:dyDescent="0.2">
      <c r="A110" s="436" t="s">
        <v>427</v>
      </c>
      <c r="B110" s="128" t="s">
        <v>348</v>
      </c>
      <c r="C110" s="289">
        <v>700000</v>
      </c>
    </row>
    <row r="111" spans="1:3" ht="12" customHeight="1" x14ac:dyDescent="0.2">
      <c r="A111" s="436" t="s">
        <v>431</v>
      </c>
      <c r="B111" s="10" t="s">
        <v>49</v>
      </c>
      <c r="C111" s="289"/>
    </row>
    <row r="112" spans="1:3" ht="12" customHeight="1" x14ac:dyDescent="0.2">
      <c r="A112" s="437" t="s">
        <v>432</v>
      </c>
      <c r="B112" s="7" t="s">
        <v>500</v>
      </c>
      <c r="C112" s="291"/>
    </row>
    <row r="113" spans="1:3" ht="12" customHeight="1" thickBot="1" x14ac:dyDescent="0.25">
      <c r="A113" s="445" t="s">
        <v>433</v>
      </c>
      <c r="B113" s="130" t="s">
        <v>501</v>
      </c>
      <c r="C113" s="295"/>
    </row>
    <row r="114" spans="1:3" ht="12" customHeight="1" thickBot="1" x14ac:dyDescent="0.25">
      <c r="A114" s="31" t="s">
        <v>18</v>
      </c>
      <c r="B114" s="26" t="s">
        <v>349</v>
      </c>
      <c r="C114" s="287">
        <f>+C115+C117+C119</f>
        <v>48319850</v>
      </c>
    </row>
    <row r="115" spans="1:3" ht="12" customHeight="1" x14ac:dyDescent="0.2">
      <c r="A115" s="435" t="s">
        <v>91</v>
      </c>
      <c r="B115" s="7" t="s">
        <v>215</v>
      </c>
      <c r="C115" s="290">
        <v>2669210</v>
      </c>
    </row>
    <row r="116" spans="1:3" ht="12" customHeight="1" x14ac:dyDescent="0.2">
      <c r="A116" s="435" t="s">
        <v>92</v>
      </c>
      <c r="B116" s="11" t="s">
        <v>353</v>
      </c>
      <c r="C116" s="290"/>
    </row>
    <row r="117" spans="1:3" ht="12" customHeight="1" x14ac:dyDescent="0.2">
      <c r="A117" s="435" t="s">
        <v>93</v>
      </c>
      <c r="B117" s="11" t="s">
        <v>171</v>
      </c>
      <c r="C117" s="289">
        <v>45650640</v>
      </c>
    </row>
    <row r="118" spans="1:3" ht="12" customHeight="1" x14ac:dyDescent="0.2">
      <c r="A118" s="435" t="s">
        <v>94</v>
      </c>
      <c r="B118" s="11" t="s">
        <v>354</v>
      </c>
      <c r="C118" s="259">
        <v>45650640</v>
      </c>
    </row>
    <row r="119" spans="1:3" ht="12" customHeight="1" x14ac:dyDescent="0.2">
      <c r="A119" s="435" t="s">
        <v>95</v>
      </c>
      <c r="B119" s="284" t="s">
        <v>217</v>
      </c>
      <c r="C119" s="259"/>
    </row>
    <row r="120" spans="1:3" ht="12" customHeight="1" x14ac:dyDescent="0.2">
      <c r="A120" s="435" t="s">
        <v>101</v>
      </c>
      <c r="B120" s="283" t="s">
        <v>416</v>
      </c>
      <c r="C120" s="259"/>
    </row>
    <row r="121" spans="1:3" ht="12" customHeight="1" x14ac:dyDescent="0.2">
      <c r="A121" s="435" t="s">
        <v>103</v>
      </c>
      <c r="B121" s="412" t="s">
        <v>359</v>
      </c>
      <c r="C121" s="259"/>
    </row>
    <row r="122" spans="1:3" ht="12" customHeight="1" x14ac:dyDescent="0.2">
      <c r="A122" s="435" t="s">
        <v>172</v>
      </c>
      <c r="B122" s="128" t="s">
        <v>342</v>
      </c>
      <c r="C122" s="259"/>
    </row>
    <row r="123" spans="1:3" ht="12" customHeight="1" x14ac:dyDescent="0.2">
      <c r="A123" s="435" t="s">
        <v>173</v>
      </c>
      <c r="B123" s="128" t="s">
        <v>358</v>
      </c>
      <c r="C123" s="259"/>
    </row>
    <row r="124" spans="1:3" ht="12" customHeight="1" x14ac:dyDescent="0.2">
      <c r="A124" s="435" t="s">
        <v>174</v>
      </c>
      <c r="B124" s="128" t="s">
        <v>357</v>
      </c>
      <c r="C124" s="259"/>
    </row>
    <row r="125" spans="1:3" ht="12" customHeight="1" x14ac:dyDescent="0.2">
      <c r="A125" s="435" t="s">
        <v>350</v>
      </c>
      <c r="B125" s="128" t="s">
        <v>345</v>
      </c>
      <c r="C125" s="259"/>
    </row>
    <row r="126" spans="1:3" ht="12" customHeight="1" x14ac:dyDescent="0.2">
      <c r="A126" s="435" t="s">
        <v>351</v>
      </c>
      <c r="B126" s="128" t="s">
        <v>356</v>
      </c>
      <c r="C126" s="259"/>
    </row>
    <row r="127" spans="1:3" ht="12" customHeight="1" thickBot="1" x14ac:dyDescent="0.25">
      <c r="A127" s="444" t="s">
        <v>352</v>
      </c>
      <c r="B127" s="128" t="s">
        <v>355</v>
      </c>
      <c r="C127" s="261"/>
    </row>
    <row r="128" spans="1:3" ht="12" customHeight="1" thickBot="1" x14ac:dyDescent="0.25">
      <c r="A128" s="31" t="s">
        <v>19</v>
      </c>
      <c r="B128" s="108" t="s">
        <v>436</v>
      </c>
      <c r="C128" s="287">
        <f>+C93+C114</f>
        <v>174537052</v>
      </c>
    </row>
    <row r="129" spans="1:11" ht="12" customHeight="1" thickBot="1" x14ac:dyDescent="0.25">
      <c r="A129" s="31" t="s">
        <v>20</v>
      </c>
      <c r="B129" s="108" t="s">
        <v>437</v>
      </c>
      <c r="C129" s="287">
        <f>+C130+C131+C132</f>
        <v>0</v>
      </c>
    </row>
    <row r="130" spans="1:11" s="99" customFormat="1" ht="12" customHeight="1" x14ac:dyDescent="0.2">
      <c r="A130" s="435" t="s">
        <v>254</v>
      </c>
      <c r="B130" s="8" t="s">
        <v>505</v>
      </c>
      <c r="C130" s="259"/>
    </row>
    <row r="131" spans="1:11" ht="12" customHeight="1" x14ac:dyDescent="0.2">
      <c r="A131" s="435" t="s">
        <v>255</v>
      </c>
      <c r="B131" s="8" t="s">
        <v>445</v>
      </c>
      <c r="C131" s="259"/>
    </row>
    <row r="132" spans="1:11" ht="12" customHeight="1" thickBot="1" x14ac:dyDescent="0.25">
      <c r="A132" s="444" t="s">
        <v>256</v>
      </c>
      <c r="B132" s="6" t="s">
        <v>504</v>
      </c>
      <c r="C132" s="259"/>
    </row>
    <row r="133" spans="1:11" ht="12" customHeight="1" thickBot="1" x14ac:dyDescent="0.25">
      <c r="A133" s="31" t="s">
        <v>21</v>
      </c>
      <c r="B133" s="108" t="s">
        <v>438</v>
      </c>
      <c r="C133" s="287">
        <f>+C134+C135+C136+C137+C138+C139</f>
        <v>0</v>
      </c>
    </row>
    <row r="134" spans="1:11" ht="12" customHeight="1" x14ac:dyDescent="0.2">
      <c r="A134" s="435" t="s">
        <v>78</v>
      </c>
      <c r="B134" s="8" t="s">
        <v>447</v>
      </c>
      <c r="C134" s="259"/>
    </row>
    <row r="135" spans="1:11" ht="12" customHeight="1" x14ac:dyDescent="0.2">
      <c r="A135" s="435" t="s">
        <v>79</v>
      </c>
      <c r="B135" s="8" t="s">
        <v>439</v>
      </c>
      <c r="C135" s="259"/>
    </row>
    <row r="136" spans="1:11" ht="12" customHeight="1" x14ac:dyDescent="0.2">
      <c r="A136" s="435" t="s">
        <v>80</v>
      </c>
      <c r="B136" s="8" t="s">
        <v>440</v>
      </c>
      <c r="C136" s="259"/>
    </row>
    <row r="137" spans="1:11" ht="12" customHeight="1" x14ac:dyDescent="0.2">
      <c r="A137" s="435" t="s">
        <v>159</v>
      </c>
      <c r="B137" s="8" t="s">
        <v>503</v>
      </c>
      <c r="C137" s="259"/>
    </row>
    <row r="138" spans="1:11" ht="12" customHeight="1" x14ac:dyDescent="0.2">
      <c r="A138" s="435" t="s">
        <v>160</v>
      </c>
      <c r="B138" s="8" t="s">
        <v>442</v>
      </c>
      <c r="C138" s="259"/>
    </row>
    <row r="139" spans="1:11" s="99" customFormat="1" ht="12" customHeight="1" thickBot="1" x14ac:dyDescent="0.25">
      <c r="A139" s="444" t="s">
        <v>161</v>
      </c>
      <c r="B139" s="6" t="s">
        <v>443</v>
      </c>
      <c r="C139" s="259"/>
    </row>
    <row r="140" spans="1:11" ht="12" customHeight="1" thickBot="1" x14ac:dyDescent="0.25">
      <c r="A140" s="31" t="s">
        <v>22</v>
      </c>
      <c r="B140" s="108" t="s">
        <v>531</v>
      </c>
      <c r="C140" s="293">
        <f>+C141+C142+C144+C145+C143</f>
        <v>13754509</v>
      </c>
      <c r="K140" s="241"/>
    </row>
    <row r="141" spans="1:11" x14ac:dyDescent="0.2">
      <c r="A141" s="435" t="s">
        <v>81</v>
      </c>
      <c r="B141" s="8" t="s">
        <v>360</v>
      </c>
      <c r="C141" s="259"/>
    </row>
    <row r="142" spans="1:11" ht="12" customHeight="1" x14ac:dyDescent="0.2">
      <c r="A142" s="435" t="s">
        <v>82</v>
      </c>
      <c r="B142" s="8" t="s">
        <v>361</v>
      </c>
      <c r="C142" s="259">
        <v>1498802</v>
      </c>
    </row>
    <row r="143" spans="1:11" ht="12" customHeight="1" x14ac:dyDescent="0.2">
      <c r="A143" s="435" t="s">
        <v>274</v>
      </c>
      <c r="B143" s="8" t="s">
        <v>530</v>
      </c>
      <c r="C143" s="259">
        <v>12255707</v>
      </c>
    </row>
    <row r="144" spans="1:11" s="99" customFormat="1" ht="12" customHeight="1" x14ac:dyDescent="0.2">
      <c r="A144" s="435" t="s">
        <v>275</v>
      </c>
      <c r="B144" s="8" t="s">
        <v>452</v>
      </c>
      <c r="C144" s="259"/>
    </row>
    <row r="145" spans="1:3" s="99" customFormat="1" ht="12" customHeight="1" thickBot="1" x14ac:dyDescent="0.25">
      <c r="A145" s="444" t="s">
        <v>276</v>
      </c>
      <c r="B145" s="6" t="s">
        <v>380</v>
      </c>
      <c r="C145" s="259"/>
    </row>
    <row r="146" spans="1:3" s="99" customFormat="1" ht="12" customHeight="1" thickBot="1" x14ac:dyDescent="0.25">
      <c r="A146" s="31" t="s">
        <v>23</v>
      </c>
      <c r="B146" s="108" t="s">
        <v>453</v>
      </c>
      <c r="C146" s="296">
        <f>+C147+C148+C149+C150+C151</f>
        <v>0</v>
      </c>
    </row>
    <row r="147" spans="1:3" s="99" customFormat="1" ht="12" customHeight="1" x14ac:dyDescent="0.2">
      <c r="A147" s="435" t="s">
        <v>83</v>
      </c>
      <c r="B147" s="8" t="s">
        <v>448</v>
      </c>
      <c r="C147" s="259"/>
    </row>
    <row r="148" spans="1:3" s="99" customFormat="1" ht="12" customHeight="1" x14ac:dyDescent="0.2">
      <c r="A148" s="435" t="s">
        <v>84</v>
      </c>
      <c r="B148" s="8" t="s">
        <v>455</v>
      </c>
      <c r="C148" s="259"/>
    </row>
    <row r="149" spans="1:3" s="99" customFormat="1" ht="12" customHeight="1" x14ac:dyDescent="0.2">
      <c r="A149" s="435" t="s">
        <v>286</v>
      </c>
      <c r="B149" s="8" t="s">
        <v>450</v>
      </c>
      <c r="C149" s="259"/>
    </row>
    <row r="150" spans="1:3" s="99" customFormat="1" ht="12" customHeight="1" x14ac:dyDescent="0.2">
      <c r="A150" s="435" t="s">
        <v>287</v>
      </c>
      <c r="B150" s="8" t="s">
        <v>506</v>
      </c>
      <c r="C150" s="259"/>
    </row>
    <row r="151" spans="1:3" ht="12.75" customHeight="1" thickBot="1" x14ac:dyDescent="0.25">
      <c r="A151" s="444" t="s">
        <v>454</v>
      </c>
      <c r="B151" s="6" t="s">
        <v>457</v>
      </c>
      <c r="C151" s="261"/>
    </row>
    <row r="152" spans="1:3" ht="12.75" customHeight="1" thickBot="1" x14ac:dyDescent="0.25">
      <c r="A152" s="490" t="s">
        <v>24</v>
      </c>
      <c r="B152" s="108" t="s">
        <v>458</v>
      </c>
      <c r="C152" s="296"/>
    </row>
    <row r="153" spans="1:3" ht="12.75" customHeight="1" thickBot="1" x14ac:dyDescent="0.25">
      <c r="A153" s="490" t="s">
        <v>25</v>
      </c>
      <c r="B153" s="108" t="s">
        <v>459</v>
      </c>
      <c r="C153" s="296"/>
    </row>
    <row r="154" spans="1:3" ht="12" customHeight="1" thickBot="1" x14ac:dyDescent="0.25">
      <c r="A154" s="31" t="s">
        <v>26</v>
      </c>
      <c r="B154" s="108" t="s">
        <v>461</v>
      </c>
      <c r="C154" s="426">
        <f>+C129+C133+C140+C146+C152+C153</f>
        <v>13754509</v>
      </c>
    </row>
    <row r="155" spans="1:3" ht="15" customHeight="1" thickBot="1" x14ac:dyDescent="0.25">
      <c r="A155" s="446" t="s">
        <v>27</v>
      </c>
      <c r="B155" s="378" t="s">
        <v>460</v>
      </c>
      <c r="C155" s="426">
        <f>+C128+C154</f>
        <v>188291561</v>
      </c>
    </row>
    <row r="156" spans="1:3" ht="13.5" thickBot="1" x14ac:dyDescent="0.25">
      <c r="A156" s="386"/>
      <c r="B156" s="387"/>
      <c r="C156" s="388"/>
    </row>
    <row r="157" spans="1:3" ht="15" customHeight="1" thickBot="1" x14ac:dyDescent="0.25">
      <c r="A157" s="239" t="s">
        <v>507</v>
      </c>
      <c r="B157" s="240"/>
      <c r="C157" s="105">
        <v>7</v>
      </c>
    </row>
    <row r="158" spans="1:3" ht="14.25" customHeight="1" thickBot="1" x14ac:dyDescent="0.25">
      <c r="A158" s="239" t="s">
        <v>190</v>
      </c>
      <c r="B158" s="240"/>
      <c r="C158" s="105">
        <v>55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30" zoomScaleSheetLayoutView="85" workbookViewId="0">
      <selection activeCell="D6" sqref="D6"/>
    </sheetView>
  </sheetViews>
  <sheetFormatPr defaultRowHeight="12.75" x14ac:dyDescent="0.2"/>
  <cols>
    <col min="1" max="1" width="19.5" style="389" customWidth="1"/>
    <col min="2" max="2" width="72" style="390" customWidth="1"/>
    <col min="3" max="3" width="25" style="391" customWidth="1"/>
    <col min="4" max="16384" width="9.33203125" style="3"/>
  </cols>
  <sheetData>
    <row r="1" spans="1:3" s="2" customFormat="1" ht="16.5" customHeight="1" thickBot="1" x14ac:dyDescent="0.25">
      <c r="A1" s="216"/>
      <c r="B1" s="218"/>
      <c r="C1" s="556" t="str">
        <f>+CONCATENATE("9.1.1. melléklet az 1/",LEFT(ÖSSZEFÜGGÉSEK!A5,4),". (III.14) önkormányzati rendelethez")</f>
        <v>9.1.1. melléklet az 1/2018. (III.14) önkormányzati rendelethez</v>
      </c>
    </row>
    <row r="2" spans="1:3" s="95" customFormat="1" ht="21" customHeight="1" x14ac:dyDescent="0.2">
      <c r="A2" s="406" t="s">
        <v>60</v>
      </c>
      <c r="B2" s="348" t="s">
        <v>211</v>
      </c>
      <c r="C2" s="350" t="s">
        <v>53</v>
      </c>
    </row>
    <row r="3" spans="1:3" s="95" customFormat="1" ht="16.5" thickBot="1" x14ac:dyDescent="0.25">
      <c r="A3" s="219" t="s">
        <v>187</v>
      </c>
      <c r="B3" s="349" t="s">
        <v>417</v>
      </c>
      <c r="C3" s="489" t="s">
        <v>58</v>
      </c>
    </row>
    <row r="4" spans="1:3" s="96" customFormat="1" ht="15.95" customHeight="1" thickBot="1" x14ac:dyDescent="0.3">
      <c r="A4" s="220"/>
      <c r="B4" s="220"/>
      <c r="C4" s="221" t="str">
        <f>'9.1.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351" t="s">
        <v>54</v>
      </c>
    </row>
    <row r="6" spans="1:3" s="69" customFormat="1" ht="12.95" customHeight="1" thickBot="1" x14ac:dyDescent="0.25">
      <c r="A6" s="184"/>
      <c r="B6" s="185" t="s">
        <v>481</v>
      </c>
      <c r="C6" s="186" t="s">
        <v>482</v>
      </c>
    </row>
    <row r="7" spans="1:3" s="69" customFormat="1" ht="15.95" customHeight="1" thickBot="1" x14ac:dyDescent="0.25">
      <c r="A7" s="224"/>
      <c r="B7" s="225" t="s">
        <v>55</v>
      </c>
      <c r="C7" s="352"/>
    </row>
    <row r="8" spans="1:3" s="69" customFormat="1" ht="12" customHeight="1" thickBot="1" x14ac:dyDescent="0.25">
      <c r="A8" s="31" t="s">
        <v>17</v>
      </c>
      <c r="B8" s="20" t="s">
        <v>238</v>
      </c>
      <c r="C8" s="287">
        <f>+C9+C10+C11+C12+C13+C14</f>
        <v>37470032</v>
      </c>
    </row>
    <row r="9" spans="1:3" s="97" customFormat="1" ht="12" customHeight="1" x14ac:dyDescent="0.2">
      <c r="A9" s="435" t="s">
        <v>85</v>
      </c>
      <c r="B9" s="416" t="s">
        <v>239</v>
      </c>
      <c r="C9" s="290">
        <v>17796854</v>
      </c>
    </row>
    <row r="10" spans="1:3" s="98" customFormat="1" ht="12" customHeight="1" x14ac:dyDescent="0.2">
      <c r="A10" s="436" t="s">
        <v>86</v>
      </c>
      <c r="B10" s="417" t="s">
        <v>240</v>
      </c>
      <c r="C10" s="289"/>
    </row>
    <row r="11" spans="1:3" s="98" customFormat="1" ht="12" customHeight="1" x14ac:dyDescent="0.2">
      <c r="A11" s="436" t="s">
        <v>87</v>
      </c>
      <c r="B11" s="417" t="s">
        <v>540</v>
      </c>
      <c r="C11" s="289">
        <v>17873178</v>
      </c>
    </row>
    <row r="12" spans="1:3" s="98" customFormat="1" ht="12" customHeight="1" x14ac:dyDescent="0.2">
      <c r="A12" s="436" t="s">
        <v>88</v>
      </c>
      <c r="B12" s="417" t="s">
        <v>242</v>
      </c>
      <c r="C12" s="289">
        <v>1800000</v>
      </c>
    </row>
    <row r="13" spans="1:3" s="98" customFormat="1" ht="12" customHeight="1" x14ac:dyDescent="0.2">
      <c r="A13" s="436" t="s">
        <v>132</v>
      </c>
      <c r="B13" s="417" t="s">
        <v>494</v>
      </c>
      <c r="C13" s="289"/>
    </row>
    <row r="14" spans="1:3" s="97" customFormat="1" ht="12" customHeight="1" thickBot="1" x14ac:dyDescent="0.25">
      <c r="A14" s="437" t="s">
        <v>89</v>
      </c>
      <c r="B14" s="418" t="s">
        <v>421</v>
      </c>
      <c r="C14" s="289"/>
    </row>
    <row r="15" spans="1:3" s="97" customFormat="1" ht="12" customHeight="1" thickBot="1" x14ac:dyDescent="0.25">
      <c r="A15" s="31" t="s">
        <v>18</v>
      </c>
      <c r="B15" s="282" t="s">
        <v>243</v>
      </c>
      <c r="C15" s="287">
        <f>+C16+C17+C18+C19+C20</f>
        <v>72032994</v>
      </c>
    </row>
    <row r="16" spans="1:3" s="97" customFormat="1" ht="12" customHeight="1" x14ac:dyDescent="0.2">
      <c r="A16" s="435" t="s">
        <v>91</v>
      </c>
      <c r="B16" s="416" t="s">
        <v>244</v>
      </c>
      <c r="C16" s="290"/>
    </row>
    <row r="17" spans="1:3" s="97" customFormat="1" ht="12" customHeight="1" x14ac:dyDescent="0.2">
      <c r="A17" s="436" t="s">
        <v>92</v>
      </c>
      <c r="B17" s="417" t="s">
        <v>245</v>
      </c>
      <c r="C17" s="289"/>
    </row>
    <row r="18" spans="1:3" s="97" customFormat="1" ht="12" customHeight="1" x14ac:dyDescent="0.2">
      <c r="A18" s="436" t="s">
        <v>93</v>
      </c>
      <c r="B18" s="417" t="s">
        <v>410</v>
      </c>
      <c r="C18" s="289"/>
    </row>
    <row r="19" spans="1:3" s="97" customFormat="1" ht="12" customHeight="1" x14ac:dyDescent="0.2">
      <c r="A19" s="436" t="s">
        <v>94</v>
      </c>
      <c r="B19" s="417" t="s">
        <v>411</v>
      </c>
      <c r="C19" s="289"/>
    </row>
    <row r="20" spans="1:3" s="97" customFormat="1" ht="12" customHeight="1" x14ac:dyDescent="0.2">
      <c r="A20" s="436" t="s">
        <v>95</v>
      </c>
      <c r="B20" s="417" t="s">
        <v>246</v>
      </c>
      <c r="C20" s="289">
        <v>72032994</v>
      </c>
    </row>
    <row r="21" spans="1:3" s="98" customFormat="1" ht="12" customHeight="1" thickBot="1" x14ac:dyDescent="0.25">
      <c r="A21" s="437" t="s">
        <v>101</v>
      </c>
      <c r="B21" s="418" t="s">
        <v>247</v>
      </c>
      <c r="C21" s="291"/>
    </row>
    <row r="22" spans="1:3" s="98" customFormat="1" ht="12" customHeight="1" thickBot="1" x14ac:dyDescent="0.25">
      <c r="A22" s="31" t="s">
        <v>19</v>
      </c>
      <c r="B22" s="20" t="s">
        <v>248</v>
      </c>
      <c r="C22" s="287">
        <f>+C23+C24+C25+C26+C27</f>
        <v>48319850</v>
      </c>
    </row>
    <row r="23" spans="1:3" s="98" customFormat="1" ht="12" customHeight="1" x14ac:dyDescent="0.2">
      <c r="A23" s="435" t="s">
        <v>74</v>
      </c>
      <c r="B23" s="416" t="s">
        <v>249</v>
      </c>
      <c r="C23" s="290"/>
    </row>
    <row r="24" spans="1:3" s="97" customFormat="1" ht="12" customHeight="1" x14ac:dyDescent="0.2">
      <c r="A24" s="436" t="s">
        <v>75</v>
      </c>
      <c r="B24" s="417" t="s">
        <v>250</v>
      </c>
      <c r="C24" s="289"/>
    </row>
    <row r="25" spans="1:3" s="98" customFormat="1" ht="12" customHeight="1" x14ac:dyDescent="0.2">
      <c r="A25" s="436" t="s">
        <v>76</v>
      </c>
      <c r="B25" s="417" t="s">
        <v>412</v>
      </c>
      <c r="C25" s="289"/>
    </row>
    <row r="26" spans="1:3" s="98" customFormat="1" ht="12" customHeight="1" x14ac:dyDescent="0.2">
      <c r="A26" s="436" t="s">
        <v>77</v>
      </c>
      <c r="B26" s="417" t="s">
        <v>413</v>
      </c>
      <c r="C26" s="289"/>
    </row>
    <row r="27" spans="1:3" s="98" customFormat="1" ht="12" customHeight="1" x14ac:dyDescent="0.2">
      <c r="A27" s="436" t="s">
        <v>155</v>
      </c>
      <c r="B27" s="417" t="s">
        <v>251</v>
      </c>
      <c r="C27" s="289">
        <v>48319850</v>
      </c>
    </row>
    <row r="28" spans="1:3" s="98" customFormat="1" ht="12" customHeight="1" thickBot="1" x14ac:dyDescent="0.25">
      <c r="A28" s="437" t="s">
        <v>156</v>
      </c>
      <c r="B28" s="418" t="s">
        <v>252</v>
      </c>
      <c r="C28" s="291">
        <v>45650640</v>
      </c>
    </row>
    <row r="29" spans="1:3" s="98" customFormat="1" ht="12" customHeight="1" thickBot="1" x14ac:dyDescent="0.25">
      <c r="A29" s="31" t="s">
        <v>157</v>
      </c>
      <c r="B29" s="20" t="s">
        <v>550</v>
      </c>
      <c r="C29" s="293">
        <f>SUM(C30:C36)</f>
        <v>1690000</v>
      </c>
    </row>
    <row r="30" spans="1:3" s="98" customFormat="1" ht="12" customHeight="1" x14ac:dyDescent="0.2">
      <c r="A30" s="435" t="s">
        <v>254</v>
      </c>
      <c r="B30" s="416" t="s">
        <v>576</v>
      </c>
      <c r="C30" s="290">
        <v>350000</v>
      </c>
    </row>
    <row r="31" spans="1:3" s="98" customFormat="1" ht="12" customHeight="1" x14ac:dyDescent="0.2">
      <c r="A31" s="436" t="s">
        <v>255</v>
      </c>
      <c r="B31" s="417" t="s">
        <v>546</v>
      </c>
      <c r="C31" s="289"/>
    </row>
    <row r="32" spans="1:3" s="98" customFormat="1" ht="12" customHeight="1" x14ac:dyDescent="0.2">
      <c r="A32" s="436" t="s">
        <v>256</v>
      </c>
      <c r="B32" s="417" t="s">
        <v>547</v>
      </c>
      <c r="C32" s="289">
        <v>680000</v>
      </c>
    </row>
    <row r="33" spans="1:3" s="98" customFormat="1" ht="12" customHeight="1" x14ac:dyDescent="0.2">
      <c r="A33" s="436" t="s">
        <v>257</v>
      </c>
      <c r="B33" s="417" t="s">
        <v>548</v>
      </c>
      <c r="C33" s="289"/>
    </row>
    <row r="34" spans="1:3" s="98" customFormat="1" ht="12" customHeight="1" x14ac:dyDescent="0.2">
      <c r="A34" s="436" t="s">
        <v>542</v>
      </c>
      <c r="B34" s="417" t="s">
        <v>258</v>
      </c>
      <c r="C34" s="289">
        <v>660000</v>
      </c>
    </row>
    <row r="35" spans="1:3" s="98" customFormat="1" ht="12" customHeight="1" x14ac:dyDescent="0.2">
      <c r="A35" s="436" t="s">
        <v>543</v>
      </c>
      <c r="B35" s="417" t="s">
        <v>259</v>
      </c>
      <c r="C35" s="289"/>
    </row>
    <row r="36" spans="1:3" s="98" customFormat="1" ht="12" customHeight="1" thickBot="1" x14ac:dyDescent="0.25">
      <c r="A36" s="437" t="s">
        <v>544</v>
      </c>
      <c r="B36" s="515" t="s">
        <v>260</v>
      </c>
      <c r="C36" s="291"/>
    </row>
    <row r="37" spans="1:3" s="98" customFormat="1" ht="12" customHeight="1" thickBot="1" x14ac:dyDescent="0.25">
      <c r="A37" s="31" t="s">
        <v>21</v>
      </c>
      <c r="B37" s="20" t="s">
        <v>422</v>
      </c>
      <c r="C37" s="287">
        <f>SUM(C38:C48)</f>
        <v>7527800</v>
      </c>
    </row>
    <row r="38" spans="1:3" s="98" customFormat="1" ht="12" customHeight="1" x14ac:dyDescent="0.2">
      <c r="A38" s="435" t="s">
        <v>78</v>
      </c>
      <c r="B38" s="416" t="s">
        <v>263</v>
      </c>
      <c r="C38" s="290">
        <v>2653543</v>
      </c>
    </row>
    <row r="39" spans="1:3" s="98" customFormat="1" ht="12" customHeight="1" x14ac:dyDescent="0.2">
      <c r="A39" s="436" t="s">
        <v>79</v>
      </c>
      <c r="B39" s="417" t="s">
        <v>264</v>
      </c>
      <c r="C39" s="289">
        <v>2500000</v>
      </c>
    </row>
    <row r="40" spans="1:3" s="98" customFormat="1" ht="12" customHeight="1" x14ac:dyDescent="0.2">
      <c r="A40" s="436" t="s">
        <v>80</v>
      </c>
      <c r="B40" s="417" t="s">
        <v>265</v>
      </c>
      <c r="C40" s="289"/>
    </row>
    <row r="41" spans="1:3" s="98" customFormat="1" ht="12" customHeight="1" x14ac:dyDescent="0.2">
      <c r="A41" s="436" t="s">
        <v>159</v>
      </c>
      <c r="B41" s="417" t="s">
        <v>266</v>
      </c>
      <c r="C41" s="289"/>
    </row>
    <row r="42" spans="1:3" s="98" customFormat="1" ht="12" customHeight="1" x14ac:dyDescent="0.2">
      <c r="A42" s="436" t="s">
        <v>160</v>
      </c>
      <c r="B42" s="417" t="s">
        <v>267</v>
      </c>
      <c r="C42" s="289"/>
    </row>
    <row r="43" spans="1:3" s="98" customFormat="1" ht="12" customHeight="1" x14ac:dyDescent="0.2">
      <c r="A43" s="436" t="s">
        <v>161</v>
      </c>
      <c r="B43" s="417" t="s">
        <v>268</v>
      </c>
      <c r="C43" s="289">
        <v>2374257</v>
      </c>
    </row>
    <row r="44" spans="1:3" s="98" customFormat="1" ht="12" customHeight="1" x14ac:dyDescent="0.2">
      <c r="A44" s="436" t="s">
        <v>162</v>
      </c>
      <c r="B44" s="417" t="s">
        <v>269</v>
      </c>
      <c r="C44" s="289"/>
    </row>
    <row r="45" spans="1:3" s="98" customFormat="1" ht="12" customHeight="1" x14ac:dyDescent="0.2">
      <c r="A45" s="436" t="s">
        <v>163</v>
      </c>
      <c r="B45" s="417" t="s">
        <v>549</v>
      </c>
      <c r="C45" s="289"/>
    </row>
    <row r="46" spans="1:3" s="98" customFormat="1" ht="12" customHeight="1" x14ac:dyDescent="0.2">
      <c r="A46" s="436" t="s">
        <v>261</v>
      </c>
      <c r="B46" s="417" t="s">
        <v>271</v>
      </c>
      <c r="C46" s="292"/>
    </row>
    <row r="47" spans="1:3" s="98" customFormat="1" ht="12" customHeight="1" x14ac:dyDescent="0.2">
      <c r="A47" s="437" t="s">
        <v>262</v>
      </c>
      <c r="B47" s="418" t="s">
        <v>424</v>
      </c>
      <c r="C47" s="402"/>
    </row>
    <row r="48" spans="1:3" s="98" customFormat="1" ht="12" customHeight="1" thickBot="1" x14ac:dyDescent="0.25">
      <c r="A48" s="437" t="s">
        <v>423</v>
      </c>
      <c r="B48" s="418" t="s">
        <v>272</v>
      </c>
      <c r="C48" s="402"/>
    </row>
    <row r="49" spans="1:3" s="98" customFormat="1" ht="12" customHeight="1" thickBot="1" x14ac:dyDescent="0.25">
      <c r="A49" s="31" t="s">
        <v>22</v>
      </c>
      <c r="B49" s="20" t="s">
        <v>273</v>
      </c>
      <c r="C49" s="287">
        <f>SUM(C50:C54)</f>
        <v>3640000</v>
      </c>
    </row>
    <row r="50" spans="1:3" s="98" customFormat="1" ht="12" customHeight="1" x14ac:dyDescent="0.2">
      <c r="A50" s="435" t="s">
        <v>81</v>
      </c>
      <c r="B50" s="416" t="s">
        <v>277</v>
      </c>
      <c r="C50" s="460"/>
    </row>
    <row r="51" spans="1:3" s="98" customFormat="1" ht="12" customHeight="1" x14ac:dyDescent="0.2">
      <c r="A51" s="436" t="s">
        <v>82</v>
      </c>
      <c r="B51" s="417" t="s">
        <v>278</v>
      </c>
      <c r="C51" s="292"/>
    </row>
    <row r="52" spans="1:3" s="98" customFormat="1" ht="12" customHeight="1" x14ac:dyDescent="0.2">
      <c r="A52" s="436" t="s">
        <v>274</v>
      </c>
      <c r="B52" s="417" t="s">
        <v>279</v>
      </c>
      <c r="C52" s="292">
        <v>3640000</v>
      </c>
    </row>
    <row r="53" spans="1:3" s="98" customFormat="1" ht="12" customHeight="1" x14ac:dyDescent="0.2">
      <c r="A53" s="436" t="s">
        <v>275</v>
      </c>
      <c r="B53" s="417" t="s">
        <v>280</v>
      </c>
      <c r="C53" s="292"/>
    </row>
    <row r="54" spans="1:3" s="98" customFormat="1" ht="12" customHeight="1" thickBot="1" x14ac:dyDescent="0.25">
      <c r="A54" s="437" t="s">
        <v>276</v>
      </c>
      <c r="B54" s="418" t="s">
        <v>281</v>
      </c>
      <c r="C54" s="402"/>
    </row>
    <row r="55" spans="1:3" s="98" customFormat="1" ht="12" customHeight="1" thickBot="1" x14ac:dyDescent="0.25">
      <c r="A55" s="31" t="s">
        <v>164</v>
      </c>
      <c r="B55" s="20" t="s">
        <v>282</v>
      </c>
      <c r="C55" s="287">
        <f>SUM(C56:C58)</f>
        <v>0</v>
      </c>
    </row>
    <row r="56" spans="1:3" s="98" customFormat="1" ht="12" customHeight="1" x14ac:dyDescent="0.2">
      <c r="A56" s="435" t="s">
        <v>83</v>
      </c>
      <c r="B56" s="416" t="s">
        <v>283</v>
      </c>
      <c r="C56" s="290"/>
    </row>
    <row r="57" spans="1:3" s="98" customFormat="1" ht="12" customHeight="1" x14ac:dyDescent="0.2">
      <c r="A57" s="436" t="s">
        <v>84</v>
      </c>
      <c r="B57" s="417" t="s">
        <v>414</v>
      </c>
      <c r="C57" s="289"/>
    </row>
    <row r="58" spans="1:3" s="98" customFormat="1" ht="12" customHeight="1" x14ac:dyDescent="0.2">
      <c r="A58" s="436" t="s">
        <v>286</v>
      </c>
      <c r="B58" s="417" t="s">
        <v>284</v>
      </c>
      <c r="C58" s="289"/>
    </row>
    <row r="59" spans="1:3" s="98" customFormat="1" ht="12" customHeight="1" thickBot="1" x14ac:dyDescent="0.25">
      <c r="A59" s="437" t="s">
        <v>287</v>
      </c>
      <c r="B59" s="418" t="s">
        <v>285</v>
      </c>
      <c r="C59" s="291"/>
    </row>
    <row r="60" spans="1:3" s="98" customFormat="1" ht="12" customHeight="1" thickBot="1" x14ac:dyDescent="0.25">
      <c r="A60" s="31" t="s">
        <v>24</v>
      </c>
      <c r="B60" s="282" t="s">
        <v>288</v>
      </c>
      <c r="C60" s="287">
        <f>SUM(C61:C63)</f>
        <v>0</v>
      </c>
    </row>
    <row r="61" spans="1:3" s="98" customFormat="1" ht="12" customHeight="1" x14ac:dyDescent="0.2">
      <c r="A61" s="435" t="s">
        <v>165</v>
      </c>
      <c r="B61" s="416" t="s">
        <v>290</v>
      </c>
      <c r="C61" s="292"/>
    </row>
    <row r="62" spans="1:3" s="98" customFormat="1" ht="12" customHeight="1" x14ac:dyDescent="0.2">
      <c r="A62" s="436" t="s">
        <v>166</v>
      </c>
      <c r="B62" s="417" t="s">
        <v>415</v>
      </c>
      <c r="C62" s="292"/>
    </row>
    <row r="63" spans="1:3" s="98" customFormat="1" ht="12" customHeight="1" x14ac:dyDescent="0.2">
      <c r="A63" s="436" t="s">
        <v>216</v>
      </c>
      <c r="B63" s="417" t="s">
        <v>291</v>
      </c>
      <c r="C63" s="292"/>
    </row>
    <row r="64" spans="1:3" s="98" customFormat="1" ht="12" customHeight="1" thickBot="1" x14ac:dyDescent="0.25">
      <c r="A64" s="437" t="s">
        <v>289</v>
      </c>
      <c r="B64" s="418" t="s">
        <v>292</v>
      </c>
      <c r="C64" s="292"/>
    </row>
    <row r="65" spans="1:3" s="98" customFormat="1" ht="12" customHeight="1" thickBot="1" x14ac:dyDescent="0.25">
      <c r="A65" s="31" t="s">
        <v>25</v>
      </c>
      <c r="B65" s="20" t="s">
        <v>293</v>
      </c>
      <c r="C65" s="293">
        <f>+C8+C15+C22+C29+C37+C49+C55+C60</f>
        <v>170680676</v>
      </c>
    </row>
    <row r="66" spans="1:3" s="98" customFormat="1" ht="12" customHeight="1" thickBot="1" x14ac:dyDescent="0.2">
      <c r="A66" s="438" t="s">
        <v>384</v>
      </c>
      <c r="B66" s="282" t="s">
        <v>295</v>
      </c>
      <c r="C66" s="287">
        <f>SUM(C67:C69)</f>
        <v>0</v>
      </c>
    </row>
    <row r="67" spans="1:3" s="98" customFormat="1" ht="12" customHeight="1" x14ac:dyDescent="0.2">
      <c r="A67" s="435" t="s">
        <v>326</v>
      </c>
      <c r="B67" s="416" t="s">
        <v>296</v>
      </c>
      <c r="C67" s="292"/>
    </row>
    <row r="68" spans="1:3" s="98" customFormat="1" ht="12" customHeight="1" x14ac:dyDescent="0.2">
      <c r="A68" s="436" t="s">
        <v>335</v>
      </c>
      <c r="B68" s="417" t="s">
        <v>297</v>
      </c>
      <c r="C68" s="292"/>
    </row>
    <row r="69" spans="1:3" s="98" customFormat="1" ht="12" customHeight="1" thickBot="1" x14ac:dyDescent="0.25">
      <c r="A69" s="437" t="s">
        <v>336</v>
      </c>
      <c r="B69" s="419" t="s">
        <v>298</v>
      </c>
      <c r="C69" s="292"/>
    </row>
    <row r="70" spans="1:3" s="98" customFormat="1" ht="12" customHeight="1" thickBot="1" x14ac:dyDescent="0.2">
      <c r="A70" s="438" t="s">
        <v>299</v>
      </c>
      <c r="B70" s="282" t="s">
        <v>300</v>
      </c>
      <c r="C70" s="287">
        <f>SUM(C71:C74)</f>
        <v>0</v>
      </c>
    </row>
    <row r="71" spans="1:3" s="98" customFormat="1" ht="12" customHeight="1" x14ac:dyDescent="0.2">
      <c r="A71" s="435" t="s">
        <v>133</v>
      </c>
      <c r="B71" s="416" t="s">
        <v>301</v>
      </c>
      <c r="C71" s="292"/>
    </row>
    <row r="72" spans="1:3" s="98" customFormat="1" ht="12" customHeight="1" x14ac:dyDescent="0.2">
      <c r="A72" s="436" t="s">
        <v>134</v>
      </c>
      <c r="B72" s="417" t="s">
        <v>302</v>
      </c>
      <c r="C72" s="292"/>
    </row>
    <row r="73" spans="1:3" s="98" customFormat="1" ht="12" customHeight="1" x14ac:dyDescent="0.2">
      <c r="A73" s="436" t="s">
        <v>327</v>
      </c>
      <c r="B73" s="417" t="s">
        <v>303</v>
      </c>
      <c r="C73" s="292"/>
    </row>
    <row r="74" spans="1:3" s="98" customFormat="1" ht="12" customHeight="1" thickBot="1" x14ac:dyDescent="0.25">
      <c r="A74" s="437" t="s">
        <v>328</v>
      </c>
      <c r="B74" s="418" t="s">
        <v>304</v>
      </c>
      <c r="C74" s="292"/>
    </row>
    <row r="75" spans="1:3" s="98" customFormat="1" ht="12" customHeight="1" thickBot="1" x14ac:dyDescent="0.2">
      <c r="A75" s="438" t="s">
        <v>305</v>
      </c>
      <c r="B75" s="282" t="s">
        <v>306</v>
      </c>
      <c r="C75" s="287">
        <f>SUM(C76:C77)</f>
        <v>17610885</v>
      </c>
    </row>
    <row r="76" spans="1:3" s="98" customFormat="1" ht="12" customHeight="1" x14ac:dyDescent="0.2">
      <c r="A76" s="435" t="s">
        <v>329</v>
      </c>
      <c r="B76" s="416" t="s">
        <v>307</v>
      </c>
      <c r="C76" s="292">
        <v>17610885</v>
      </c>
    </row>
    <row r="77" spans="1:3" s="98" customFormat="1" ht="12" customHeight="1" thickBot="1" x14ac:dyDescent="0.25">
      <c r="A77" s="437" t="s">
        <v>330</v>
      </c>
      <c r="B77" s="418" t="s">
        <v>308</v>
      </c>
      <c r="C77" s="292"/>
    </row>
    <row r="78" spans="1:3" s="97" customFormat="1" ht="12" customHeight="1" thickBot="1" x14ac:dyDescent="0.2">
      <c r="A78" s="438" t="s">
        <v>309</v>
      </c>
      <c r="B78" s="282" t="s">
        <v>310</v>
      </c>
      <c r="C78" s="287">
        <f>SUM(C79:C81)</f>
        <v>0</v>
      </c>
    </row>
    <row r="79" spans="1:3" s="98" customFormat="1" ht="12" customHeight="1" x14ac:dyDescent="0.2">
      <c r="A79" s="435" t="s">
        <v>331</v>
      </c>
      <c r="B79" s="416" t="s">
        <v>311</v>
      </c>
      <c r="C79" s="292"/>
    </row>
    <row r="80" spans="1:3" s="98" customFormat="1" ht="12" customHeight="1" x14ac:dyDescent="0.2">
      <c r="A80" s="436" t="s">
        <v>332</v>
      </c>
      <c r="B80" s="417" t="s">
        <v>312</v>
      </c>
      <c r="C80" s="292"/>
    </row>
    <row r="81" spans="1:3" s="98" customFormat="1" ht="12" customHeight="1" thickBot="1" x14ac:dyDescent="0.25">
      <c r="A81" s="437" t="s">
        <v>333</v>
      </c>
      <c r="B81" s="418" t="s">
        <v>313</v>
      </c>
      <c r="C81" s="292"/>
    </row>
    <row r="82" spans="1:3" s="98" customFormat="1" ht="12" customHeight="1" thickBot="1" x14ac:dyDescent="0.2">
      <c r="A82" s="438" t="s">
        <v>314</v>
      </c>
      <c r="B82" s="282" t="s">
        <v>334</v>
      </c>
      <c r="C82" s="287">
        <f>SUM(C83:C86)</f>
        <v>0</v>
      </c>
    </row>
    <row r="83" spans="1:3" s="98" customFormat="1" ht="12" customHeight="1" x14ac:dyDescent="0.2">
      <c r="A83" s="439" t="s">
        <v>315</v>
      </c>
      <c r="B83" s="416" t="s">
        <v>316</v>
      </c>
      <c r="C83" s="292"/>
    </row>
    <row r="84" spans="1:3" s="98" customFormat="1" ht="12" customHeight="1" x14ac:dyDescent="0.2">
      <c r="A84" s="440" t="s">
        <v>317</v>
      </c>
      <c r="B84" s="417" t="s">
        <v>318</v>
      </c>
      <c r="C84" s="292"/>
    </row>
    <row r="85" spans="1:3" s="98" customFormat="1" ht="12" customHeight="1" x14ac:dyDescent="0.2">
      <c r="A85" s="440" t="s">
        <v>319</v>
      </c>
      <c r="B85" s="417" t="s">
        <v>320</v>
      </c>
      <c r="C85" s="292"/>
    </row>
    <row r="86" spans="1:3" s="97" customFormat="1" ht="12" customHeight="1" thickBot="1" x14ac:dyDescent="0.25">
      <c r="A86" s="441" t="s">
        <v>321</v>
      </c>
      <c r="B86" s="418" t="s">
        <v>322</v>
      </c>
      <c r="C86" s="292"/>
    </row>
    <row r="87" spans="1:3" s="97" customFormat="1" ht="12" customHeight="1" thickBot="1" x14ac:dyDescent="0.2">
      <c r="A87" s="438" t="s">
        <v>323</v>
      </c>
      <c r="B87" s="282" t="s">
        <v>463</v>
      </c>
      <c r="C87" s="461"/>
    </row>
    <row r="88" spans="1:3" s="97" customFormat="1" ht="12" customHeight="1" thickBot="1" x14ac:dyDescent="0.2">
      <c r="A88" s="438" t="s">
        <v>495</v>
      </c>
      <c r="B88" s="282" t="s">
        <v>324</v>
      </c>
      <c r="C88" s="461"/>
    </row>
    <row r="89" spans="1:3" s="97" customFormat="1" ht="12" customHeight="1" thickBot="1" x14ac:dyDescent="0.2">
      <c r="A89" s="438" t="s">
        <v>496</v>
      </c>
      <c r="B89" s="423" t="s">
        <v>466</v>
      </c>
      <c r="C89" s="293">
        <f>+C66+C70+C75+C78+C82+C88+C87</f>
        <v>17610885</v>
      </c>
    </row>
    <row r="90" spans="1:3" s="97" customFormat="1" ht="12" customHeight="1" thickBot="1" x14ac:dyDescent="0.2">
      <c r="A90" s="442" t="s">
        <v>497</v>
      </c>
      <c r="B90" s="424" t="s">
        <v>498</v>
      </c>
      <c r="C90" s="293">
        <f>+C65+C89</f>
        <v>188291561</v>
      </c>
    </row>
    <row r="91" spans="1:3" s="98" customFormat="1" ht="15" customHeight="1" thickBot="1" x14ac:dyDescent="0.25">
      <c r="A91" s="230"/>
      <c r="B91" s="231"/>
      <c r="C91" s="357"/>
    </row>
    <row r="92" spans="1:3" s="69" customFormat="1" ht="16.5" customHeight="1" thickBot="1" x14ac:dyDescent="0.25">
      <c r="A92" s="234"/>
      <c r="B92" s="235" t="s">
        <v>56</v>
      </c>
      <c r="C92" s="359"/>
    </row>
    <row r="93" spans="1:3" s="99" customFormat="1" ht="12" customHeight="1" thickBot="1" x14ac:dyDescent="0.25">
      <c r="A93" s="408" t="s">
        <v>17</v>
      </c>
      <c r="B93" s="27" t="s">
        <v>502</v>
      </c>
      <c r="C93" s="286">
        <f>+C94+C95+C96+C97+C98+C111</f>
        <v>126217202</v>
      </c>
    </row>
    <row r="94" spans="1:3" ht="12" customHeight="1" x14ac:dyDescent="0.2">
      <c r="A94" s="443" t="s">
        <v>85</v>
      </c>
      <c r="B94" s="9" t="s">
        <v>48</v>
      </c>
      <c r="C94" s="288">
        <v>66169449</v>
      </c>
    </row>
    <row r="95" spans="1:3" ht="12" customHeight="1" x14ac:dyDescent="0.2">
      <c r="A95" s="436" t="s">
        <v>86</v>
      </c>
      <c r="B95" s="7" t="s">
        <v>167</v>
      </c>
      <c r="C95" s="289">
        <v>7657746</v>
      </c>
    </row>
    <row r="96" spans="1:3" ht="12" customHeight="1" x14ac:dyDescent="0.2">
      <c r="A96" s="436" t="s">
        <v>87</v>
      </c>
      <c r="B96" s="7" t="s">
        <v>124</v>
      </c>
      <c r="C96" s="291">
        <v>33236007</v>
      </c>
    </row>
    <row r="97" spans="1:3" ht="12" customHeight="1" x14ac:dyDescent="0.2">
      <c r="A97" s="436" t="s">
        <v>88</v>
      </c>
      <c r="B97" s="10" t="s">
        <v>168</v>
      </c>
      <c r="C97" s="291">
        <v>12554000</v>
      </c>
    </row>
    <row r="98" spans="1:3" ht="12" customHeight="1" x14ac:dyDescent="0.2">
      <c r="A98" s="436" t="s">
        <v>96</v>
      </c>
      <c r="B98" s="18" t="s">
        <v>169</v>
      </c>
      <c r="C98" s="291">
        <v>6600000</v>
      </c>
    </row>
    <row r="99" spans="1:3" ht="12" customHeight="1" x14ac:dyDescent="0.2">
      <c r="A99" s="436" t="s">
        <v>89</v>
      </c>
      <c r="B99" s="7" t="s">
        <v>499</v>
      </c>
      <c r="C99" s="291"/>
    </row>
    <row r="100" spans="1:3" ht="12" customHeight="1" x14ac:dyDescent="0.2">
      <c r="A100" s="436" t="s">
        <v>90</v>
      </c>
      <c r="B100" s="127" t="s">
        <v>429</v>
      </c>
      <c r="C100" s="291"/>
    </row>
    <row r="101" spans="1:3" ht="12" customHeight="1" x14ac:dyDescent="0.2">
      <c r="A101" s="436" t="s">
        <v>97</v>
      </c>
      <c r="B101" s="127" t="s">
        <v>428</v>
      </c>
      <c r="C101" s="291"/>
    </row>
    <row r="102" spans="1:3" ht="12" customHeight="1" x14ac:dyDescent="0.2">
      <c r="A102" s="436" t="s">
        <v>98</v>
      </c>
      <c r="B102" s="127" t="s">
        <v>340</v>
      </c>
      <c r="C102" s="291"/>
    </row>
    <row r="103" spans="1:3" ht="12" customHeight="1" x14ac:dyDescent="0.2">
      <c r="A103" s="436" t="s">
        <v>99</v>
      </c>
      <c r="B103" s="128" t="s">
        <v>341</v>
      </c>
      <c r="C103" s="291"/>
    </row>
    <row r="104" spans="1:3" ht="12" customHeight="1" x14ac:dyDescent="0.2">
      <c r="A104" s="436" t="s">
        <v>100</v>
      </c>
      <c r="B104" s="128" t="s">
        <v>342</v>
      </c>
      <c r="C104" s="291"/>
    </row>
    <row r="105" spans="1:3" ht="12" customHeight="1" x14ac:dyDescent="0.2">
      <c r="A105" s="436" t="s">
        <v>102</v>
      </c>
      <c r="B105" s="127" t="s">
        <v>343</v>
      </c>
      <c r="C105" s="291">
        <v>5900000</v>
      </c>
    </row>
    <row r="106" spans="1:3" ht="12" customHeight="1" x14ac:dyDescent="0.2">
      <c r="A106" s="436" t="s">
        <v>170</v>
      </c>
      <c r="B106" s="127" t="s">
        <v>344</v>
      </c>
      <c r="C106" s="291"/>
    </row>
    <row r="107" spans="1:3" ht="12" customHeight="1" x14ac:dyDescent="0.2">
      <c r="A107" s="436" t="s">
        <v>338</v>
      </c>
      <c r="B107" s="128" t="s">
        <v>345</v>
      </c>
      <c r="C107" s="291"/>
    </row>
    <row r="108" spans="1:3" ht="12" customHeight="1" x14ac:dyDescent="0.2">
      <c r="A108" s="444" t="s">
        <v>339</v>
      </c>
      <c r="B108" s="129" t="s">
        <v>346</v>
      </c>
      <c r="C108" s="291"/>
    </row>
    <row r="109" spans="1:3" ht="12" customHeight="1" x14ac:dyDescent="0.2">
      <c r="A109" s="436" t="s">
        <v>426</v>
      </c>
      <c r="B109" s="129" t="s">
        <v>347</v>
      </c>
      <c r="C109" s="291"/>
    </row>
    <row r="110" spans="1:3" ht="12" customHeight="1" x14ac:dyDescent="0.2">
      <c r="A110" s="436" t="s">
        <v>427</v>
      </c>
      <c r="B110" s="128" t="s">
        <v>348</v>
      </c>
      <c r="C110" s="289">
        <v>700000</v>
      </c>
    </row>
    <row r="111" spans="1:3" ht="12" customHeight="1" x14ac:dyDescent="0.2">
      <c r="A111" s="436" t="s">
        <v>431</v>
      </c>
      <c r="B111" s="10" t="s">
        <v>49</v>
      </c>
      <c r="C111" s="289"/>
    </row>
    <row r="112" spans="1:3" ht="12" customHeight="1" x14ac:dyDescent="0.2">
      <c r="A112" s="437" t="s">
        <v>432</v>
      </c>
      <c r="B112" s="7" t="s">
        <v>500</v>
      </c>
      <c r="C112" s="291"/>
    </row>
    <row r="113" spans="1:3" ht="12" customHeight="1" thickBot="1" x14ac:dyDescent="0.25">
      <c r="A113" s="445" t="s">
        <v>433</v>
      </c>
      <c r="B113" s="130" t="s">
        <v>501</v>
      </c>
      <c r="C113" s="295"/>
    </row>
    <row r="114" spans="1:3" ht="12" customHeight="1" thickBot="1" x14ac:dyDescent="0.25">
      <c r="A114" s="31" t="s">
        <v>18</v>
      </c>
      <c r="B114" s="26" t="s">
        <v>349</v>
      </c>
      <c r="C114" s="287">
        <f>+C115+C117+C119</f>
        <v>48319850</v>
      </c>
    </row>
    <row r="115" spans="1:3" ht="12" customHeight="1" x14ac:dyDescent="0.2">
      <c r="A115" s="435" t="s">
        <v>91</v>
      </c>
      <c r="B115" s="7" t="s">
        <v>215</v>
      </c>
      <c r="C115" s="290">
        <v>2669210</v>
      </c>
    </row>
    <row r="116" spans="1:3" ht="12" customHeight="1" x14ac:dyDescent="0.2">
      <c r="A116" s="435" t="s">
        <v>92</v>
      </c>
      <c r="B116" s="11" t="s">
        <v>353</v>
      </c>
      <c r="C116" s="290"/>
    </row>
    <row r="117" spans="1:3" ht="12" customHeight="1" x14ac:dyDescent="0.2">
      <c r="A117" s="435" t="s">
        <v>93</v>
      </c>
      <c r="B117" s="11" t="s">
        <v>171</v>
      </c>
      <c r="C117" s="289">
        <v>45650640</v>
      </c>
    </row>
    <row r="118" spans="1:3" ht="12" customHeight="1" x14ac:dyDescent="0.2">
      <c r="A118" s="435" t="s">
        <v>94</v>
      </c>
      <c r="B118" s="11" t="s">
        <v>354</v>
      </c>
      <c r="C118" s="259"/>
    </row>
    <row r="119" spans="1:3" ht="12" customHeight="1" x14ac:dyDescent="0.2">
      <c r="A119" s="435" t="s">
        <v>95</v>
      </c>
      <c r="B119" s="284" t="s">
        <v>217</v>
      </c>
      <c r="C119" s="259"/>
    </row>
    <row r="120" spans="1:3" ht="12" customHeight="1" x14ac:dyDescent="0.2">
      <c r="A120" s="435" t="s">
        <v>101</v>
      </c>
      <c r="B120" s="283" t="s">
        <v>416</v>
      </c>
      <c r="C120" s="259"/>
    </row>
    <row r="121" spans="1:3" ht="12" customHeight="1" x14ac:dyDescent="0.2">
      <c r="A121" s="435" t="s">
        <v>103</v>
      </c>
      <c r="B121" s="412" t="s">
        <v>359</v>
      </c>
      <c r="C121" s="259"/>
    </row>
    <row r="122" spans="1:3" ht="12" customHeight="1" x14ac:dyDescent="0.2">
      <c r="A122" s="435" t="s">
        <v>172</v>
      </c>
      <c r="B122" s="128" t="s">
        <v>342</v>
      </c>
      <c r="C122" s="259"/>
    </row>
    <row r="123" spans="1:3" ht="12" customHeight="1" x14ac:dyDescent="0.2">
      <c r="A123" s="435" t="s">
        <v>173</v>
      </c>
      <c r="B123" s="128" t="s">
        <v>358</v>
      </c>
      <c r="C123" s="259"/>
    </row>
    <row r="124" spans="1:3" ht="12" customHeight="1" x14ac:dyDescent="0.2">
      <c r="A124" s="435" t="s">
        <v>174</v>
      </c>
      <c r="B124" s="128" t="s">
        <v>357</v>
      </c>
      <c r="C124" s="259"/>
    </row>
    <row r="125" spans="1:3" ht="12" customHeight="1" x14ac:dyDescent="0.2">
      <c r="A125" s="435" t="s">
        <v>350</v>
      </c>
      <c r="B125" s="128" t="s">
        <v>345</v>
      </c>
      <c r="C125" s="259"/>
    </row>
    <row r="126" spans="1:3" ht="12" customHeight="1" x14ac:dyDescent="0.2">
      <c r="A126" s="435" t="s">
        <v>351</v>
      </c>
      <c r="B126" s="128" t="s">
        <v>356</v>
      </c>
      <c r="C126" s="259"/>
    </row>
    <row r="127" spans="1:3" ht="12" customHeight="1" thickBot="1" x14ac:dyDescent="0.25">
      <c r="A127" s="444" t="s">
        <v>352</v>
      </c>
      <c r="B127" s="128" t="s">
        <v>355</v>
      </c>
      <c r="C127" s="261"/>
    </row>
    <row r="128" spans="1:3" ht="12" customHeight="1" thickBot="1" x14ac:dyDescent="0.25">
      <c r="A128" s="31" t="s">
        <v>19</v>
      </c>
      <c r="B128" s="108" t="s">
        <v>436</v>
      </c>
      <c r="C128" s="287">
        <f>+C93+C114</f>
        <v>174537052</v>
      </c>
    </row>
    <row r="129" spans="1:11" ht="12" customHeight="1" thickBot="1" x14ac:dyDescent="0.25">
      <c r="A129" s="31" t="s">
        <v>20</v>
      </c>
      <c r="B129" s="108" t="s">
        <v>437</v>
      </c>
      <c r="C129" s="287">
        <f>+C130+C131+C132</f>
        <v>0</v>
      </c>
    </row>
    <row r="130" spans="1:11" s="99" customFormat="1" ht="12" customHeight="1" x14ac:dyDescent="0.2">
      <c r="A130" s="435" t="s">
        <v>254</v>
      </c>
      <c r="B130" s="8" t="s">
        <v>505</v>
      </c>
      <c r="C130" s="259"/>
    </row>
    <row r="131" spans="1:11" ht="12" customHeight="1" x14ac:dyDescent="0.2">
      <c r="A131" s="435" t="s">
        <v>255</v>
      </c>
      <c r="B131" s="8" t="s">
        <v>445</v>
      </c>
      <c r="C131" s="259"/>
    </row>
    <row r="132" spans="1:11" ht="12" customHeight="1" thickBot="1" x14ac:dyDescent="0.25">
      <c r="A132" s="444" t="s">
        <v>256</v>
      </c>
      <c r="B132" s="6" t="s">
        <v>504</v>
      </c>
      <c r="C132" s="259"/>
    </row>
    <row r="133" spans="1:11" ht="12" customHeight="1" thickBot="1" x14ac:dyDescent="0.25">
      <c r="A133" s="31" t="s">
        <v>21</v>
      </c>
      <c r="B133" s="108" t="s">
        <v>438</v>
      </c>
      <c r="C133" s="287">
        <f>+C134+C135+C136+C137+C138+C139</f>
        <v>0</v>
      </c>
    </row>
    <row r="134" spans="1:11" ht="12" customHeight="1" x14ac:dyDescent="0.2">
      <c r="A134" s="435" t="s">
        <v>78</v>
      </c>
      <c r="B134" s="8" t="s">
        <v>447</v>
      </c>
      <c r="C134" s="259"/>
    </row>
    <row r="135" spans="1:11" ht="12" customHeight="1" x14ac:dyDescent="0.2">
      <c r="A135" s="435" t="s">
        <v>79</v>
      </c>
      <c r="B135" s="8" t="s">
        <v>439</v>
      </c>
      <c r="C135" s="259"/>
    </row>
    <row r="136" spans="1:11" ht="12" customHeight="1" x14ac:dyDescent="0.2">
      <c r="A136" s="435" t="s">
        <v>80</v>
      </c>
      <c r="B136" s="8" t="s">
        <v>440</v>
      </c>
      <c r="C136" s="259"/>
    </row>
    <row r="137" spans="1:11" ht="12" customHeight="1" x14ac:dyDescent="0.2">
      <c r="A137" s="435" t="s">
        <v>159</v>
      </c>
      <c r="B137" s="8" t="s">
        <v>503</v>
      </c>
      <c r="C137" s="259"/>
    </row>
    <row r="138" spans="1:11" ht="12" customHeight="1" x14ac:dyDescent="0.2">
      <c r="A138" s="435" t="s">
        <v>160</v>
      </c>
      <c r="B138" s="8" t="s">
        <v>442</v>
      </c>
      <c r="C138" s="259"/>
    </row>
    <row r="139" spans="1:11" s="99" customFormat="1" ht="12" customHeight="1" thickBot="1" x14ac:dyDescent="0.25">
      <c r="A139" s="444" t="s">
        <v>161</v>
      </c>
      <c r="B139" s="6" t="s">
        <v>443</v>
      </c>
      <c r="C139" s="259"/>
    </row>
    <row r="140" spans="1:11" ht="12" customHeight="1" thickBot="1" x14ac:dyDescent="0.25">
      <c r="A140" s="31" t="s">
        <v>22</v>
      </c>
      <c r="B140" s="108" t="s">
        <v>531</v>
      </c>
      <c r="C140" s="293">
        <f>+C141+C142+C144+C145+C143</f>
        <v>13754509</v>
      </c>
      <c r="K140" s="241"/>
    </row>
    <row r="141" spans="1:11" x14ac:dyDescent="0.2">
      <c r="A141" s="435" t="s">
        <v>81</v>
      </c>
      <c r="B141" s="8" t="s">
        <v>360</v>
      </c>
      <c r="C141" s="259"/>
    </row>
    <row r="142" spans="1:11" ht="12" customHeight="1" x14ac:dyDescent="0.2">
      <c r="A142" s="435" t="s">
        <v>82</v>
      </c>
      <c r="B142" s="8" t="s">
        <v>361</v>
      </c>
      <c r="C142" s="259">
        <v>1498802</v>
      </c>
    </row>
    <row r="143" spans="1:11" s="99" customFormat="1" ht="12" customHeight="1" x14ac:dyDescent="0.2">
      <c r="A143" s="435" t="s">
        <v>274</v>
      </c>
      <c r="B143" s="8" t="s">
        <v>530</v>
      </c>
      <c r="C143" s="259">
        <v>12255707</v>
      </c>
    </row>
    <row r="144" spans="1:11" s="99" customFormat="1" ht="12" customHeight="1" x14ac:dyDescent="0.2">
      <c r="A144" s="435" t="s">
        <v>275</v>
      </c>
      <c r="B144" s="8" t="s">
        <v>452</v>
      </c>
      <c r="C144" s="259"/>
    </row>
    <row r="145" spans="1:3" s="99" customFormat="1" ht="12" customHeight="1" thickBot="1" x14ac:dyDescent="0.25">
      <c r="A145" s="444" t="s">
        <v>276</v>
      </c>
      <c r="B145" s="6" t="s">
        <v>380</v>
      </c>
      <c r="C145" s="259"/>
    </row>
    <row r="146" spans="1:3" s="99" customFormat="1" ht="12" customHeight="1" thickBot="1" x14ac:dyDescent="0.25">
      <c r="A146" s="31" t="s">
        <v>23</v>
      </c>
      <c r="B146" s="108" t="s">
        <v>453</v>
      </c>
      <c r="C146" s="296">
        <f>+C147+C148+C149+C150+C151</f>
        <v>0</v>
      </c>
    </row>
    <row r="147" spans="1:3" s="99" customFormat="1" ht="12" customHeight="1" x14ac:dyDescent="0.2">
      <c r="A147" s="435" t="s">
        <v>83</v>
      </c>
      <c r="B147" s="8" t="s">
        <v>448</v>
      </c>
      <c r="C147" s="259"/>
    </row>
    <row r="148" spans="1:3" s="99" customFormat="1" ht="12" customHeight="1" x14ac:dyDescent="0.2">
      <c r="A148" s="435" t="s">
        <v>84</v>
      </c>
      <c r="B148" s="8" t="s">
        <v>455</v>
      </c>
      <c r="C148" s="259"/>
    </row>
    <row r="149" spans="1:3" s="99" customFormat="1" ht="12" customHeight="1" x14ac:dyDescent="0.2">
      <c r="A149" s="435" t="s">
        <v>286</v>
      </c>
      <c r="B149" s="8" t="s">
        <v>450</v>
      </c>
      <c r="C149" s="259"/>
    </row>
    <row r="150" spans="1:3" ht="12.75" customHeight="1" x14ac:dyDescent="0.2">
      <c r="A150" s="435" t="s">
        <v>287</v>
      </c>
      <c r="B150" s="8" t="s">
        <v>506</v>
      </c>
      <c r="C150" s="259"/>
    </row>
    <row r="151" spans="1:3" ht="12.75" customHeight="1" thickBot="1" x14ac:dyDescent="0.25">
      <c r="A151" s="444" t="s">
        <v>454</v>
      </c>
      <c r="B151" s="6" t="s">
        <v>457</v>
      </c>
      <c r="C151" s="261"/>
    </row>
    <row r="152" spans="1:3" ht="12.75" customHeight="1" thickBot="1" x14ac:dyDescent="0.25">
      <c r="A152" s="490" t="s">
        <v>24</v>
      </c>
      <c r="B152" s="108" t="s">
        <v>458</v>
      </c>
      <c r="C152" s="296"/>
    </row>
    <row r="153" spans="1:3" ht="12" customHeight="1" thickBot="1" x14ac:dyDescent="0.25">
      <c r="A153" s="490" t="s">
        <v>25</v>
      </c>
      <c r="B153" s="108" t="s">
        <v>459</v>
      </c>
      <c r="C153" s="296"/>
    </row>
    <row r="154" spans="1:3" ht="15" customHeight="1" thickBot="1" x14ac:dyDescent="0.25">
      <c r="A154" s="31" t="s">
        <v>26</v>
      </c>
      <c r="B154" s="108" t="s">
        <v>461</v>
      </c>
      <c r="C154" s="426">
        <f>+C129+C133+C140+C146+C152+C153</f>
        <v>13754509</v>
      </c>
    </row>
    <row r="155" spans="1:3" ht="13.5" thickBot="1" x14ac:dyDescent="0.25">
      <c r="A155" s="446" t="s">
        <v>27</v>
      </c>
      <c r="B155" s="378" t="s">
        <v>460</v>
      </c>
      <c r="C155" s="426">
        <f>+C128+C154</f>
        <v>188291561</v>
      </c>
    </row>
    <row r="156" spans="1:3" ht="15" customHeight="1" thickBot="1" x14ac:dyDescent="0.25">
      <c r="A156" s="386"/>
      <c r="B156" s="387"/>
      <c r="C156" s="388"/>
    </row>
    <row r="157" spans="1:3" ht="14.25" customHeight="1" thickBot="1" x14ac:dyDescent="0.25">
      <c r="A157" s="239" t="s">
        <v>507</v>
      </c>
      <c r="B157" s="240"/>
      <c r="C157" s="105">
        <v>7</v>
      </c>
    </row>
    <row r="158" spans="1:3" ht="13.5" thickBot="1" x14ac:dyDescent="0.25">
      <c r="A158" s="239" t="s">
        <v>190</v>
      </c>
      <c r="B158" s="240"/>
      <c r="C158" s="105">
        <v>55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30" zoomScaleSheetLayoutView="85" workbookViewId="0">
      <selection activeCell="C1" sqref="C1"/>
    </sheetView>
  </sheetViews>
  <sheetFormatPr defaultRowHeight="12.75" x14ac:dyDescent="0.2"/>
  <cols>
    <col min="1" max="1" width="19.5" style="389" customWidth="1"/>
    <col min="2" max="2" width="72" style="390" customWidth="1"/>
    <col min="3" max="3" width="25" style="391" customWidth="1"/>
    <col min="4" max="16384" width="9.33203125" style="3"/>
  </cols>
  <sheetData>
    <row r="1" spans="1:3" s="2" customFormat="1" ht="16.5" customHeight="1" thickBot="1" x14ac:dyDescent="0.25">
      <c r="A1" s="216"/>
      <c r="B1" s="218"/>
      <c r="C1" s="556" t="str">
        <f>+CONCATENATE("9.1.2. melléklet az 1/",LEFT(ÖSSZEFÜGGÉSEK!A5,4),". (III.14) önkormányzati rendelethez")</f>
        <v>9.1.2. melléklet az 1/2018. (III.14) önkormányzati rendelethez</v>
      </c>
    </row>
    <row r="2" spans="1:3" s="95" customFormat="1" ht="21" customHeight="1" x14ac:dyDescent="0.2">
      <c r="A2" s="406" t="s">
        <v>60</v>
      </c>
      <c r="B2" s="348" t="s">
        <v>211</v>
      </c>
      <c r="C2" s="350" t="s">
        <v>53</v>
      </c>
    </row>
    <row r="3" spans="1:3" s="95" customFormat="1" ht="16.5" thickBot="1" x14ac:dyDescent="0.25">
      <c r="A3" s="219" t="s">
        <v>187</v>
      </c>
      <c r="B3" s="349" t="s">
        <v>418</v>
      </c>
      <c r="C3" s="489" t="s">
        <v>59</v>
      </c>
    </row>
    <row r="4" spans="1:3" s="96" customFormat="1" ht="15.95" customHeight="1" thickBot="1" x14ac:dyDescent="0.3">
      <c r="A4" s="220"/>
      <c r="B4" s="220"/>
      <c r="C4" s="221" t="str">
        <f>'9.1.1. sz. mell '!C4</f>
        <v>Forintban!</v>
      </c>
    </row>
    <row r="5" spans="1:3" ht="13.5" thickBot="1" x14ac:dyDescent="0.25">
      <c r="A5" s="407" t="s">
        <v>189</v>
      </c>
      <c r="B5" s="222" t="s">
        <v>553</v>
      </c>
      <c r="C5" s="351" t="s">
        <v>54</v>
      </c>
    </row>
    <row r="6" spans="1:3" s="69" customFormat="1" ht="12.95" customHeight="1" thickBot="1" x14ac:dyDescent="0.25">
      <c r="A6" s="184"/>
      <c r="B6" s="185" t="s">
        <v>481</v>
      </c>
      <c r="C6" s="186" t="s">
        <v>482</v>
      </c>
    </row>
    <row r="7" spans="1:3" s="69" customFormat="1" ht="15.95" customHeight="1" thickBot="1" x14ac:dyDescent="0.25">
      <c r="A7" s="224"/>
      <c r="B7" s="225" t="s">
        <v>55</v>
      </c>
      <c r="C7" s="352"/>
    </row>
    <row r="8" spans="1:3" s="69" customFormat="1" ht="12" customHeight="1" thickBot="1" x14ac:dyDescent="0.25">
      <c r="A8" s="31" t="s">
        <v>17</v>
      </c>
      <c r="B8" s="20" t="s">
        <v>238</v>
      </c>
      <c r="C8" s="287">
        <f>+C9+C10+C11+C12+C13+C14</f>
        <v>0</v>
      </c>
    </row>
    <row r="9" spans="1:3" s="97" customFormat="1" ht="12" customHeight="1" x14ac:dyDescent="0.2">
      <c r="A9" s="435" t="s">
        <v>85</v>
      </c>
      <c r="B9" s="416" t="s">
        <v>239</v>
      </c>
      <c r="C9" s="290"/>
    </row>
    <row r="10" spans="1:3" s="98" customFormat="1" ht="12" customHeight="1" x14ac:dyDescent="0.2">
      <c r="A10" s="436" t="s">
        <v>86</v>
      </c>
      <c r="B10" s="417" t="s">
        <v>240</v>
      </c>
      <c r="C10" s="289"/>
    </row>
    <row r="11" spans="1:3" s="98" customFormat="1" ht="12" customHeight="1" x14ac:dyDescent="0.2">
      <c r="A11" s="436" t="s">
        <v>87</v>
      </c>
      <c r="B11" s="417" t="s">
        <v>540</v>
      </c>
      <c r="C11" s="289"/>
    </row>
    <row r="12" spans="1:3" s="98" customFormat="1" ht="12" customHeight="1" x14ac:dyDescent="0.2">
      <c r="A12" s="436" t="s">
        <v>88</v>
      </c>
      <c r="B12" s="417" t="s">
        <v>242</v>
      </c>
      <c r="C12" s="289"/>
    </row>
    <row r="13" spans="1:3" s="98" customFormat="1" ht="12" customHeight="1" x14ac:dyDescent="0.2">
      <c r="A13" s="436" t="s">
        <v>132</v>
      </c>
      <c r="B13" s="417" t="s">
        <v>494</v>
      </c>
      <c r="C13" s="289"/>
    </row>
    <row r="14" spans="1:3" s="97" customFormat="1" ht="12" customHeight="1" thickBot="1" x14ac:dyDescent="0.25">
      <c r="A14" s="437" t="s">
        <v>89</v>
      </c>
      <c r="B14" s="418" t="s">
        <v>421</v>
      </c>
      <c r="C14" s="289"/>
    </row>
    <row r="15" spans="1:3" s="97" customFormat="1" ht="12" customHeight="1" thickBot="1" x14ac:dyDescent="0.25">
      <c r="A15" s="31" t="s">
        <v>18</v>
      </c>
      <c r="B15" s="282" t="s">
        <v>243</v>
      </c>
      <c r="C15" s="287">
        <f>+C16+C17+C18+C19+C20</f>
        <v>0</v>
      </c>
    </row>
    <row r="16" spans="1:3" s="97" customFormat="1" ht="12" customHeight="1" x14ac:dyDescent="0.2">
      <c r="A16" s="435" t="s">
        <v>91</v>
      </c>
      <c r="B16" s="416" t="s">
        <v>244</v>
      </c>
      <c r="C16" s="290"/>
    </row>
    <row r="17" spans="1:3" s="97" customFormat="1" ht="12" customHeight="1" x14ac:dyDescent="0.2">
      <c r="A17" s="436" t="s">
        <v>92</v>
      </c>
      <c r="B17" s="417" t="s">
        <v>245</v>
      </c>
      <c r="C17" s="289"/>
    </row>
    <row r="18" spans="1:3" s="97" customFormat="1" ht="12" customHeight="1" x14ac:dyDescent="0.2">
      <c r="A18" s="436" t="s">
        <v>93</v>
      </c>
      <c r="B18" s="417" t="s">
        <v>410</v>
      </c>
      <c r="C18" s="289"/>
    </row>
    <row r="19" spans="1:3" s="97" customFormat="1" ht="12" customHeight="1" x14ac:dyDescent="0.2">
      <c r="A19" s="436" t="s">
        <v>94</v>
      </c>
      <c r="B19" s="417" t="s">
        <v>411</v>
      </c>
      <c r="C19" s="289"/>
    </row>
    <row r="20" spans="1:3" s="97" customFormat="1" ht="12" customHeight="1" x14ac:dyDescent="0.2">
      <c r="A20" s="436" t="s">
        <v>95</v>
      </c>
      <c r="B20" s="417" t="s">
        <v>246</v>
      </c>
      <c r="C20" s="289"/>
    </row>
    <row r="21" spans="1:3" s="98" customFormat="1" ht="12" customHeight="1" thickBot="1" x14ac:dyDescent="0.25">
      <c r="A21" s="437" t="s">
        <v>101</v>
      </c>
      <c r="B21" s="418" t="s">
        <v>247</v>
      </c>
      <c r="C21" s="291"/>
    </row>
    <row r="22" spans="1:3" s="98" customFormat="1" ht="12" customHeight="1" thickBot="1" x14ac:dyDescent="0.25">
      <c r="A22" s="31" t="s">
        <v>19</v>
      </c>
      <c r="B22" s="20" t="s">
        <v>248</v>
      </c>
      <c r="C22" s="287">
        <f>+C23+C24+C25+C26+C27</f>
        <v>0</v>
      </c>
    </row>
    <row r="23" spans="1:3" s="98" customFormat="1" ht="12" customHeight="1" x14ac:dyDescent="0.2">
      <c r="A23" s="435" t="s">
        <v>74</v>
      </c>
      <c r="B23" s="416" t="s">
        <v>249</v>
      </c>
      <c r="C23" s="290"/>
    </row>
    <row r="24" spans="1:3" s="97" customFormat="1" ht="12" customHeight="1" x14ac:dyDescent="0.2">
      <c r="A24" s="436" t="s">
        <v>75</v>
      </c>
      <c r="B24" s="417" t="s">
        <v>250</v>
      </c>
      <c r="C24" s="289"/>
    </row>
    <row r="25" spans="1:3" s="98" customFormat="1" ht="12" customHeight="1" x14ac:dyDescent="0.2">
      <c r="A25" s="436" t="s">
        <v>76</v>
      </c>
      <c r="B25" s="417" t="s">
        <v>412</v>
      </c>
      <c r="C25" s="289"/>
    </row>
    <row r="26" spans="1:3" s="98" customFormat="1" ht="12" customHeight="1" x14ac:dyDescent="0.2">
      <c r="A26" s="436" t="s">
        <v>77</v>
      </c>
      <c r="B26" s="417" t="s">
        <v>413</v>
      </c>
      <c r="C26" s="289"/>
    </row>
    <row r="27" spans="1:3" s="98" customFormat="1" ht="12" customHeight="1" x14ac:dyDescent="0.2">
      <c r="A27" s="436" t="s">
        <v>155</v>
      </c>
      <c r="B27" s="417" t="s">
        <v>251</v>
      </c>
      <c r="C27" s="289"/>
    </row>
    <row r="28" spans="1:3" s="98" customFormat="1" ht="12" customHeight="1" thickBot="1" x14ac:dyDescent="0.25">
      <c r="A28" s="437" t="s">
        <v>156</v>
      </c>
      <c r="B28" s="418" t="s">
        <v>252</v>
      </c>
      <c r="C28" s="291"/>
    </row>
    <row r="29" spans="1:3" s="98" customFormat="1" ht="12" customHeight="1" thickBot="1" x14ac:dyDescent="0.25">
      <c r="A29" s="31" t="s">
        <v>157</v>
      </c>
      <c r="B29" s="20" t="s">
        <v>253</v>
      </c>
      <c r="C29" s="293">
        <f>SUM(C30:C36)</f>
        <v>0</v>
      </c>
    </row>
    <row r="30" spans="1:3" s="98" customFormat="1" ht="12" customHeight="1" x14ac:dyDescent="0.2">
      <c r="A30" s="435" t="s">
        <v>254</v>
      </c>
      <c r="B30" s="416" t="s">
        <v>545</v>
      </c>
      <c r="C30" s="290"/>
    </row>
    <row r="31" spans="1:3" s="98" customFormat="1" ht="12" customHeight="1" x14ac:dyDescent="0.2">
      <c r="A31" s="436" t="s">
        <v>255</v>
      </c>
      <c r="B31" s="417" t="s">
        <v>546</v>
      </c>
      <c r="C31" s="289"/>
    </row>
    <row r="32" spans="1:3" s="98" customFormat="1" ht="12" customHeight="1" x14ac:dyDescent="0.2">
      <c r="A32" s="436" t="s">
        <v>256</v>
      </c>
      <c r="B32" s="417" t="s">
        <v>547</v>
      </c>
      <c r="C32" s="289"/>
    </row>
    <row r="33" spans="1:3" s="98" customFormat="1" ht="12" customHeight="1" x14ac:dyDescent="0.2">
      <c r="A33" s="436" t="s">
        <v>257</v>
      </c>
      <c r="B33" s="417" t="s">
        <v>548</v>
      </c>
      <c r="C33" s="289"/>
    </row>
    <row r="34" spans="1:3" s="98" customFormat="1" ht="12" customHeight="1" x14ac:dyDescent="0.2">
      <c r="A34" s="436" t="s">
        <v>542</v>
      </c>
      <c r="B34" s="417" t="s">
        <v>258</v>
      </c>
      <c r="C34" s="289"/>
    </row>
    <row r="35" spans="1:3" s="98" customFormat="1" ht="12" customHeight="1" x14ac:dyDescent="0.2">
      <c r="A35" s="436" t="s">
        <v>543</v>
      </c>
      <c r="B35" s="417" t="s">
        <v>259</v>
      </c>
      <c r="C35" s="289"/>
    </row>
    <row r="36" spans="1:3" s="98" customFormat="1" ht="12" customHeight="1" thickBot="1" x14ac:dyDescent="0.25">
      <c r="A36" s="437" t="s">
        <v>544</v>
      </c>
      <c r="B36" s="418" t="s">
        <v>260</v>
      </c>
      <c r="C36" s="291"/>
    </row>
    <row r="37" spans="1:3" s="98" customFormat="1" ht="12" customHeight="1" thickBot="1" x14ac:dyDescent="0.25">
      <c r="A37" s="31" t="s">
        <v>21</v>
      </c>
      <c r="B37" s="20" t="s">
        <v>422</v>
      </c>
      <c r="C37" s="287">
        <f>SUM(C38:C48)</f>
        <v>0</v>
      </c>
    </row>
    <row r="38" spans="1:3" s="98" customFormat="1" ht="12" customHeight="1" x14ac:dyDescent="0.2">
      <c r="A38" s="435" t="s">
        <v>78</v>
      </c>
      <c r="B38" s="416" t="s">
        <v>263</v>
      </c>
      <c r="C38" s="290"/>
    </row>
    <row r="39" spans="1:3" s="98" customFormat="1" ht="12" customHeight="1" x14ac:dyDescent="0.2">
      <c r="A39" s="436" t="s">
        <v>79</v>
      </c>
      <c r="B39" s="417" t="s">
        <v>264</v>
      </c>
      <c r="C39" s="289"/>
    </row>
    <row r="40" spans="1:3" s="98" customFormat="1" ht="12" customHeight="1" x14ac:dyDescent="0.2">
      <c r="A40" s="436" t="s">
        <v>80</v>
      </c>
      <c r="B40" s="417" t="s">
        <v>265</v>
      </c>
      <c r="C40" s="289"/>
    </row>
    <row r="41" spans="1:3" s="98" customFormat="1" ht="12" customHeight="1" x14ac:dyDescent="0.2">
      <c r="A41" s="436" t="s">
        <v>159</v>
      </c>
      <c r="B41" s="417" t="s">
        <v>266</v>
      </c>
      <c r="C41" s="289"/>
    </row>
    <row r="42" spans="1:3" s="98" customFormat="1" ht="12" customHeight="1" x14ac:dyDescent="0.2">
      <c r="A42" s="436" t="s">
        <v>160</v>
      </c>
      <c r="B42" s="417" t="s">
        <v>267</v>
      </c>
      <c r="C42" s="289"/>
    </row>
    <row r="43" spans="1:3" s="98" customFormat="1" ht="12" customHeight="1" x14ac:dyDescent="0.2">
      <c r="A43" s="436" t="s">
        <v>161</v>
      </c>
      <c r="B43" s="417" t="s">
        <v>268</v>
      </c>
      <c r="C43" s="289"/>
    </row>
    <row r="44" spans="1:3" s="98" customFormat="1" ht="12" customHeight="1" x14ac:dyDescent="0.2">
      <c r="A44" s="436" t="s">
        <v>162</v>
      </c>
      <c r="B44" s="417" t="s">
        <v>269</v>
      </c>
      <c r="C44" s="289"/>
    </row>
    <row r="45" spans="1:3" s="98" customFormat="1" ht="12" customHeight="1" x14ac:dyDescent="0.2">
      <c r="A45" s="436" t="s">
        <v>163</v>
      </c>
      <c r="B45" s="417" t="s">
        <v>551</v>
      </c>
      <c r="C45" s="289"/>
    </row>
    <row r="46" spans="1:3" s="98" customFormat="1" ht="12" customHeight="1" x14ac:dyDescent="0.2">
      <c r="A46" s="436" t="s">
        <v>261</v>
      </c>
      <c r="B46" s="417" t="s">
        <v>271</v>
      </c>
      <c r="C46" s="292"/>
    </row>
    <row r="47" spans="1:3" s="98" customFormat="1" ht="12" customHeight="1" x14ac:dyDescent="0.2">
      <c r="A47" s="437" t="s">
        <v>262</v>
      </c>
      <c r="B47" s="418" t="s">
        <v>424</v>
      </c>
      <c r="C47" s="402"/>
    </row>
    <row r="48" spans="1:3" s="98" customFormat="1" ht="12" customHeight="1" thickBot="1" x14ac:dyDescent="0.25">
      <c r="A48" s="437" t="s">
        <v>423</v>
      </c>
      <c r="B48" s="418" t="s">
        <v>272</v>
      </c>
      <c r="C48" s="402"/>
    </row>
    <row r="49" spans="1:3" s="98" customFormat="1" ht="12" customHeight="1" thickBot="1" x14ac:dyDescent="0.25">
      <c r="A49" s="31" t="s">
        <v>22</v>
      </c>
      <c r="B49" s="20" t="s">
        <v>273</v>
      </c>
      <c r="C49" s="287">
        <f>SUM(C50:C54)</f>
        <v>0</v>
      </c>
    </row>
    <row r="50" spans="1:3" s="98" customFormat="1" ht="12" customHeight="1" x14ac:dyDescent="0.2">
      <c r="A50" s="435" t="s">
        <v>81</v>
      </c>
      <c r="B50" s="416" t="s">
        <v>277</v>
      </c>
      <c r="C50" s="460"/>
    </row>
    <row r="51" spans="1:3" s="98" customFormat="1" ht="12" customHeight="1" x14ac:dyDescent="0.2">
      <c r="A51" s="436" t="s">
        <v>82</v>
      </c>
      <c r="B51" s="417" t="s">
        <v>278</v>
      </c>
      <c r="C51" s="292"/>
    </row>
    <row r="52" spans="1:3" s="98" customFormat="1" ht="12" customHeight="1" x14ac:dyDescent="0.2">
      <c r="A52" s="436" t="s">
        <v>274</v>
      </c>
      <c r="B52" s="417" t="s">
        <v>279</v>
      </c>
      <c r="C52" s="292"/>
    </row>
    <row r="53" spans="1:3" s="98" customFormat="1" ht="12" customHeight="1" x14ac:dyDescent="0.2">
      <c r="A53" s="436" t="s">
        <v>275</v>
      </c>
      <c r="B53" s="417" t="s">
        <v>280</v>
      </c>
      <c r="C53" s="292"/>
    </row>
    <row r="54" spans="1:3" s="98" customFormat="1" ht="12" customHeight="1" thickBot="1" x14ac:dyDescent="0.25">
      <c r="A54" s="437" t="s">
        <v>276</v>
      </c>
      <c r="B54" s="418" t="s">
        <v>281</v>
      </c>
      <c r="C54" s="402"/>
    </row>
    <row r="55" spans="1:3" s="98" customFormat="1" ht="12" customHeight="1" thickBot="1" x14ac:dyDescent="0.25">
      <c r="A55" s="31" t="s">
        <v>164</v>
      </c>
      <c r="B55" s="20" t="s">
        <v>282</v>
      </c>
      <c r="C55" s="287">
        <f>SUM(C56:C58)</f>
        <v>0</v>
      </c>
    </row>
    <row r="56" spans="1:3" s="98" customFormat="1" ht="12" customHeight="1" x14ac:dyDescent="0.2">
      <c r="A56" s="435" t="s">
        <v>83</v>
      </c>
      <c r="B56" s="416" t="s">
        <v>283</v>
      </c>
      <c r="C56" s="290"/>
    </row>
    <row r="57" spans="1:3" s="98" customFormat="1" ht="12" customHeight="1" x14ac:dyDescent="0.2">
      <c r="A57" s="436" t="s">
        <v>84</v>
      </c>
      <c r="B57" s="417" t="s">
        <v>414</v>
      </c>
      <c r="C57" s="289"/>
    </row>
    <row r="58" spans="1:3" s="98" customFormat="1" ht="12" customHeight="1" x14ac:dyDescent="0.2">
      <c r="A58" s="436" t="s">
        <v>286</v>
      </c>
      <c r="B58" s="417" t="s">
        <v>284</v>
      </c>
      <c r="C58" s="289"/>
    </row>
    <row r="59" spans="1:3" s="98" customFormat="1" ht="12" customHeight="1" thickBot="1" x14ac:dyDescent="0.25">
      <c r="A59" s="437" t="s">
        <v>287</v>
      </c>
      <c r="B59" s="418" t="s">
        <v>285</v>
      </c>
      <c r="C59" s="291"/>
    </row>
    <row r="60" spans="1:3" s="98" customFormat="1" ht="12" customHeight="1" thickBot="1" x14ac:dyDescent="0.25">
      <c r="A60" s="31" t="s">
        <v>24</v>
      </c>
      <c r="B60" s="282" t="s">
        <v>288</v>
      </c>
      <c r="C60" s="287">
        <f>SUM(C61:C63)</f>
        <v>0</v>
      </c>
    </row>
    <row r="61" spans="1:3" s="98" customFormat="1" ht="12" customHeight="1" x14ac:dyDescent="0.2">
      <c r="A61" s="435" t="s">
        <v>165</v>
      </c>
      <c r="B61" s="416" t="s">
        <v>290</v>
      </c>
      <c r="C61" s="292"/>
    </row>
    <row r="62" spans="1:3" s="98" customFormat="1" ht="12" customHeight="1" x14ac:dyDescent="0.2">
      <c r="A62" s="436" t="s">
        <v>166</v>
      </c>
      <c r="B62" s="417" t="s">
        <v>415</v>
      </c>
      <c r="C62" s="292"/>
    </row>
    <row r="63" spans="1:3" s="98" customFormat="1" ht="12" customHeight="1" x14ac:dyDescent="0.2">
      <c r="A63" s="436" t="s">
        <v>216</v>
      </c>
      <c r="B63" s="417" t="s">
        <v>291</v>
      </c>
      <c r="C63" s="292"/>
    </row>
    <row r="64" spans="1:3" s="98" customFormat="1" ht="12" customHeight="1" thickBot="1" x14ac:dyDescent="0.25">
      <c r="A64" s="437" t="s">
        <v>289</v>
      </c>
      <c r="B64" s="418" t="s">
        <v>292</v>
      </c>
      <c r="C64" s="292"/>
    </row>
    <row r="65" spans="1:3" s="98" customFormat="1" ht="12" customHeight="1" thickBot="1" x14ac:dyDescent="0.25">
      <c r="A65" s="31" t="s">
        <v>25</v>
      </c>
      <c r="B65" s="20" t="s">
        <v>293</v>
      </c>
      <c r="C65" s="293">
        <f>+C8+C15+C22+C29+C37+C49+C55+C60</f>
        <v>0</v>
      </c>
    </row>
    <row r="66" spans="1:3" s="98" customFormat="1" ht="12" customHeight="1" thickBot="1" x14ac:dyDescent="0.2">
      <c r="A66" s="438" t="s">
        <v>384</v>
      </c>
      <c r="B66" s="282" t="s">
        <v>295</v>
      </c>
      <c r="C66" s="287">
        <f>SUM(C67:C69)</f>
        <v>0</v>
      </c>
    </row>
    <row r="67" spans="1:3" s="98" customFormat="1" ht="12" customHeight="1" x14ac:dyDescent="0.2">
      <c r="A67" s="435" t="s">
        <v>326</v>
      </c>
      <c r="B67" s="416" t="s">
        <v>296</v>
      </c>
      <c r="C67" s="292"/>
    </row>
    <row r="68" spans="1:3" s="98" customFormat="1" ht="12" customHeight="1" x14ac:dyDescent="0.2">
      <c r="A68" s="436" t="s">
        <v>335</v>
      </c>
      <c r="B68" s="417" t="s">
        <v>297</v>
      </c>
      <c r="C68" s="292"/>
    </row>
    <row r="69" spans="1:3" s="98" customFormat="1" ht="12" customHeight="1" thickBot="1" x14ac:dyDescent="0.25">
      <c r="A69" s="437" t="s">
        <v>336</v>
      </c>
      <c r="B69" s="419" t="s">
        <v>298</v>
      </c>
      <c r="C69" s="292"/>
    </row>
    <row r="70" spans="1:3" s="98" customFormat="1" ht="12" customHeight="1" thickBot="1" x14ac:dyDescent="0.2">
      <c r="A70" s="438" t="s">
        <v>299</v>
      </c>
      <c r="B70" s="282" t="s">
        <v>300</v>
      </c>
      <c r="C70" s="287">
        <f>SUM(C71:C74)</f>
        <v>0</v>
      </c>
    </row>
    <row r="71" spans="1:3" s="98" customFormat="1" ht="12" customHeight="1" x14ac:dyDescent="0.2">
      <c r="A71" s="435" t="s">
        <v>133</v>
      </c>
      <c r="B71" s="416" t="s">
        <v>301</v>
      </c>
      <c r="C71" s="292"/>
    </row>
    <row r="72" spans="1:3" s="98" customFormat="1" ht="12" customHeight="1" x14ac:dyDescent="0.2">
      <c r="A72" s="436" t="s">
        <v>134</v>
      </c>
      <c r="B72" s="417" t="s">
        <v>302</v>
      </c>
      <c r="C72" s="292"/>
    </row>
    <row r="73" spans="1:3" s="98" customFormat="1" ht="12" customHeight="1" x14ac:dyDescent="0.2">
      <c r="A73" s="436" t="s">
        <v>327</v>
      </c>
      <c r="B73" s="417" t="s">
        <v>303</v>
      </c>
      <c r="C73" s="292"/>
    </row>
    <row r="74" spans="1:3" s="98" customFormat="1" ht="12" customHeight="1" thickBot="1" x14ac:dyDescent="0.25">
      <c r="A74" s="437" t="s">
        <v>328</v>
      </c>
      <c r="B74" s="418" t="s">
        <v>304</v>
      </c>
      <c r="C74" s="292"/>
    </row>
    <row r="75" spans="1:3" s="98" customFormat="1" ht="12" customHeight="1" thickBot="1" x14ac:dyDescent="0.2">
      <c r="A75" s="438" t="s">
        <v>305</v>
      </c>
      <c r="B75" s="282" t="s">
        <v>306</v>
      </c>
      <c r="C75" s="287">
        <f>SUM(C76:C77)</f>
        <v>0</v>
      </c>
    </row>
    <row r="76" spans="1:3" s="98" customFormat="1" ht="12" customHeight="1" x14ac:dyDescent="0.2">
      <c r="A76" s="435" t="s">
        <v>329</v>
      </c>
      <c r="B76" s="416" t="s">
        <v>307</v>
      </c>
      <c r="C76" s="292"/>
    </row>
    <row r="77" spans="1:3" s="98" customFormat="1" ht="12" customHeight="1" thickBot="1" x14ac:dyDescent="0.25">
      <c r="A77" s="437" t="s">
        <v>330</v>
      </c>
      <c r="B77" s="418" t="s">
        <v>308</v>
      </c>
      <c r="C77" s="292"/>
    </row>
    <row r="78" spans="1:3" s="97" customFormat="1" ht="12" customHeight="1" thickBot="1" x14ac:dyDescent="0.2">
      <c r="A78" s="438" t="s">
        <v>309</v>
      </c>
      <c r="B78" s="282" t="s">
        <v>310</v>
      </c>
      <c r="C78" s="287">
        <f>SUM(C79:C81)</f>
        <v>0</v>
      </c>
    </row>
    <row r="79" spans="1:3" s="98" customFormat="1" ht="12" customHeight="1" x14ac:dyDescent="0.2">
      <c r="A79" s="435" t="s">
        <v>331</v>
      </c>
      <c r="B79" s="416" t="s">
        <v>311</v>
      </c>
      <c r="C79" s="292"/>
    </row>
    <row r="80" spans="1:3" s="98" customFormat="1" ht="12" customHeight="1" x14ac:dyDescent="0.2">
      <c r="A80" s="436" t="s">
        <v>332</v>
      </c>
      <c r="B80" s="417" t="s">
        <v>312</v>
      </c>
      <c r="C80" s="292"/>
    </row>
    <row r="81" spans="1:3" s="98" customFormat="1" ht="12" customHeight="1" thickBot="1" x14ac:dyDescent="0.25">
      <c r="A81" s="437" t="s">
        <v>333</v>
      </c>
      <c r="B81" s="418" t="s">
        <v>313</v>
      </c>
      <c r="C81" s="292"/>
    </row>
    <row r="82" spans="1:3" s="98" customFormat="1" ht="12" customHeight="1" thickBot="1" x14ac:dyDescent="0.2">
      <c r="A82" s="438" t="s">
        <v>314</v>
      </c>
      <c r="B82" s="282" t="s">
        <v>334</v>
      </c>
      <c r="C82" s="287">
        <f>SUM(C83:C86)</f>
        <v>0</v>
      </c>
    </row>
    <row r="83" spans="1:3" s="98" customFormat="1" ht="12" customHeight="1" x14ac:dyDescent="0.2">
      <c r="A83" s="439" t="s">
        <v>315</v>
      </c>
      <c r="B83" s="416" t="s">
        <v>316</v>
      </c>
      <c r="C83" s="292"/>
    </row>
    <row r="84" spans="1:3" s="98" customFormat="1" ht="12" customHeight="1" x14ac:dyDescent="0.2">
      <c r="A84" s="440" t="s">
        <v>317</v>
      </c>
      <c r="B84" s="417" t="s">
        <v>318</v>
      </c>
      <c r="C84" s="292"/>
    </row>
    <row r="85" spans="1:3" s="98" customFormat="1" ht="12" customHeight="1" x14ac:dyDescent="0.2">
      <c r="A85" s="440" t="s">
        <v>319</v>
      </c>
      <c r="B85" s="417" t="s">
        <v>320</v>
      </c>
      <c r="C85" s="292"/>
    </row>
    <row r="86" spans="1:3" s="97" customFormat="1" ht="12" customHeight="1" thickBot="1" x14ac:dyDescent="0.25">
      <c r="A86" s="441" t="s">
        <v>321</v>
      </c>
      <c r="B86" s="418" t="s">
        <v>322</v>
      </c>
      <c r="C86" s="292"/>
    </row>
    <row r="87" spans="1:3" s="97" customFormat="1" ht="12" customHeight="1" thickBot="1" x14ac:dyDescent="0.2">
      <c r="A87" s="438" t="s">
        <v>323</v>
      </c>
      <c r="B87" s="282" t="s">
        <v>463</v>
      </c>
      <c r="C87" s="461"/>
    </row>
    <row r="88" spans="1:3" s="97" customFormat="1" ht="12" customHeight="1" thickBot="1" x14ac:dyDescent="0.2">
      <c r="A88" s="438" t="s">
        <v>495</v>
      </c>
      <c r="B88" s="282" t="s">
        <v>324</v>
      </c>
      <c r="C88" s="461"/>
    </row>
    <row r="89" spans="1:3" s="97" customFormat="1" ht="12" customHeight="1" thickBot="1" x14ac:dyDescent="0.2">
      <c r="A89" s="438" t="s">
        <v>496</v>
      </c>
      <c r="B89" s="423" t="s">
        <v>466</v>
      </c>
      <c r="C89" s="293">
        <f>+C66+C70+C75+C78+C82+C88+C87</f>
        <v>0</v>
      </c>
    </row>
    <row r="90" spans="1:3" s="97" customFormat="1" ht="12" customHeight="1" thickBot="1" x14ac:dyDescent="0.2">
      <c r="A90" s="442" t="s">
        <v>497</v>
      </c>
      <c r="B90" s="424" t="s">
        <v>498</v>
      </c>
      <c r="C90" s="293">
        <f>+C65+C89</f>
        <v>0</v>
      </c>
    </row>
    <row r="91" spans="1:3" s="98" customFormat="1" ht="15" customHeight="1" thickBot="1" x14ac:dyDescent="0.25">
      <c r="A91" s="230"/>
      <c r="B91" s="231"/>
      <c r="C91" s="357"/>
    </row>
    <row r="92" spans="1:3" s="69" customFormat="1" ht="16.5" customHeight="1" thickBot="1" x14ac:dyDescent="0.25">
      <c r="A92" s="234"/>
      <c r="B92" s="235" t="s">
        <v>56</v>
      </c>
      <c r="C92" s="359"/>
    </row>
    <row r="93" spans="1:3" s="99" customFormat="1" ht="12" customHeight="1" thickBot="1" x14ac:dyDescent="0.25">
      <c r="A93" s="408" t="s">
        <v>17</v>
      </c>
      <c r="B93" s="27" t="s">
        <v>502</v>
      </c>
      <c r="C93" s="286">
        <f>+C94+C95+C96+C97+C98+C111</f>
        <v>0</v>
      </c>
    </row>
    <row r="94" spans="1:3" ht="12" customHeight="1" x14ac:dyDescent="0.2">
      <c r="A94" s="443" t="s">
        <v>85</v>
      </c>
      <c r="B94" s="9" t="s">
        <v>48</v>
      </c>
      <c r="C94" s="288"/>
    </row>
    <row r="95" spans="1:3" ht="12" customHeight="1" x14ac:dyDescent="0.2">
      <c r="A95" s="436" t="s">
        <v>86</v>
      </c>
      <c r="B95" s="7" t="s">
        <v>167</v>
      </c>
      <c r="C95" s="289"/>
    </row>
    <row r="96" spans="1:3" ht="12" customHeight="1" x14ac:dyDescent="0.2">
      <c r="A96" s="436" t="s">
        <v>87</v>
      </c>
      <c r="B96" s="7" t="s">
        <v>124</v>
      </c>
      <c r="C96" s="291"/>
    </row>
    <row r="97" spans="1:3" ht="12" customHeight="1" x14ac:dyDescent="0.2">
      <c r="A97" s="436" t="s">
        <v>88</v>
      </c>
      <c r="B97" s="10" t="s">
        <v>168</v>
      </c>
      <c r="C97" s="291"/>
    </row>
    <row r="98" spans="1:3" ht="12" customHeight="1" x14ac:dyDescent="0.2">
      <c r="A98" s="436" t="s">
        <v>96</v>
      </c>
      <c r="B98" s="18" t="s">
        <v>169</v>
      </c>
      <c r="C98" s="291"/>
    </row>
    <row r="99" spans="1:3" ht="12" customHeight="1" x14ac:dyDescent="0.2">
      <c r="A99" s="436" t="s">
        <v>89</v>
      </c>
      <c r="B99" s="7" t="s">
        <v>499</v>
      </c>
      <c r="C99" s="291"/>
    </row>
    <row r="100" spans="1:3" ht="12" customHeight="1" x14ac:dyDescent="0.2">
      <c r="A100" s="436" t="s">
        <v>90</v>
      </c>
      <c r="B100" s="127" t="s">
        <v>429</v>
      </c>
      <c r="C100" s="291"/>
    </row>
    <row r="101" spans="1:3" ht="12" customHeight="1" x14ac:dyDescent="0.2">
      <c r="A101" s="436" t="s">
        <v>97</v>
      </c>
      <c r="B101" s="127" t="s">
        <v>428</v>
      </c>
      <c r="C101" s="291"/>
    </row>
    <row r="102" spans="1:3" ht="12" customHeight="1" x14ac:dyDescent="0.2">
      <c r="A102" s="436" t="s">
        <v>98</v>
      </c>
      <c r="B102" s="127" t="s">
        <v>340</v>
      </c>
      <c r="C102" s="291"/>
    </row>
    <row r="103" spans="1:3" ht="12" customHeight="1" x14ac:dyDescent="0.2">
      <c r="A103" s="436" t="s">
        <v>99</v>
      </c>
      <c r="B103" s="128" t="s">
        <v>341</v>
      </c>
      <c r="C103" s="291"/>
    </row>
    <row r="104" spans="1:3" ht="12" customHeight="1" x14ac:dyDescent="0.2">
      <c r="A104" s="436" t="s">
        <v>100</v>
      </c>
      <c r="B104" s="128" t="s">
        <v>342</v>
      </c>
      <c r="C104" s="291"/>
    </row>
    <row r="105" spans="1:3" ht="12" customHeight="1" x14ac:dyDescent="0.2">
      <c r="A105" s="436" t="s">
        <v>102</v>
      </c>
      <c r="B105" s="127" t="s">
        <v>343</v>
      </c>
      <c r="C105" s="291"/>
    </row>
    <row r="106" spans="1:3" ht="12" customHeight="1" x14ac:dyDescent="0.2">
      <c r="A106" s="436" t="s">
        <v>170</v>
      </c>
      <c r="B106" s="127" t="s">
        <v>344</v>
      </c>
      <c r="C106" s="291"/>
    </row>
    <row r="107" spans="1:3" ht="12" customHeight="1" x14ac:dyDescent="0.2">
      <c r="A107" s="436" t="s">
        <v>338</v>
      </c>
      <c r="B107" s="128" t="s">
        <v>345</v>
      </c>
      <c r="C107" s="291"/>
    </row>
    <row r="108" spans="1:3" ht="12" customHeight="1" x14ac:dyDescent="0.2">
      <c r="A108" s="444" t="s">
        <v>339</v>
      </c>
      <c r="B108" s="129" t="s">
        <v>346</v>
      </c>
      <c r="C108" s="291"/>
    </row>
    <row r="109" spans="1:3" ht="12" customHeight="1" x14ac:dyDescent="0.2">
      <c r="A109" s="436" t="s">
        <v>426</v>
      </c>
      <c r="B109" s="129" t="s">
        <v>347</v>
      </c>
      <c r="C109" s="291"/>
    </row>
    <row r="110" spans="1:3" ht="12" customHeight="1" x14ac:dyDescent="0.2">
      <c r="A110" s="436" t="s">
        <v>427</v>
      </c>
      <c r="B110" s="128" t="s">
        <v>348</v>
      </c>
      <c r="C110" s="289"/>
    </row>
    <row r="111" spans="1:3" ht="12" customHeight="1" x14ac:dyDescent="0.2">
      <c r="A111" s="436" t="s">
        <v>431</v>
      </c>
      <c r="B111" s="10" t="s">
        <v>49</v>
      </c>
      <c r="C111" s="289"/>
    </row>
    <row r="112" spans="1:3" ht="12" customHeight="1" x14ac:dyDescent="0.2">
      <c r="A112" s="437" t="s">
        <v>432</v>
      </c>
      <c r="B112" s="7" t="s">
        <v>500</v>
      </c>
      <c r="C112" s="291"/>
    </row>
    <row r="113" spans="1:3" ht="12" customHeight="1" thickBot="1" x14ac:dyDescent="0.25">
      <c r="A113" s="445" t="s">
        <v>433</v>
      </c>
      <c r="B113" s="130" t="s">
        <v>501</v>
      </c>
      <c r="C113" s="295"/>
    </row>
    <row r="114" spans="1:3" ht="12" customHeight="1" thickBot="1" x14ac:dyDescent="0.25">
      <c r="A114" s="31" t="s">
        <v>18</v>
      </c>
      <c r="B114" s="26" t="s">
        <v>349</v>
      </c>
      <c r="C114" s="287">
        <f>+C115+C117+C119</f>
        <v>0</v>
      </c>
    </row>
    <row r="115" spans="1:3" ht="12" customHeight="1" x14ac:dyDescent="0.2">
      <c r="A115" s="435" t="s">
        <v>91</v>
      </c>
      <c r="B115" s="7" t="s">
        <v>215</v>
      </c>
      <c r="C115" s="290"/>
    </row>
    <row r="116" spans="1:3" ht="12" customHeight="1" x14ac:dyDescent="0.2">
      <c r="A116" s="435" t="s">
        <v>92</v>
      </c>
      <c r="B116" s="11" t="s">
        <v>353</v>
      </c>
      <c r="C116" s="290"/>
    </row>
    <row r="117" spans="1:3" ht="12" customHeight="1" x14ac:dyDescent="0.2">
      <c r="A117" s="435" t="s">
        <v>93</v>
      </c>
      <c r="B117" s="11" t="s">
        <v>171</v>
      </c>
      <c r="C117" s="289"/>
    </row>
    <row r="118" spans="1:3" ht="12" customHeight="1" x14ac:dyDescent="0.2">
      <c r="A118" s="435" t="s">
        <v>94</v>
      </c>
      <c r="B118" s="11" t="s">
        <v>354</v>
      </c>
      <c r="C118" s="259"/>
    </row>
    <row r="119" spans="1:3" ht="12" customHeight="1" x14ac:dyDescent="0.2">
      <c r="A119" s="435" t="s">
        <v>95</v>
      </c>
      <c r="B119" s="284" t="s">
        <v>217</v>
      </c>
      <c r="C119" s="259"/>
    </row>
    <row r="120" spans="1:3" ht="12" customHeight="1" x14ac:dyDescent="0.2">
      <c r="A120" s="435" t="s">
        <v>101</v>
      </c>
      <c r="B120" s="283" t="s">
        <v>416</v>
      </c>
      <c r="C120" s="259"/>
    </row>
    <row r="121" spans="1:3" ht="12" customHeight="1" x14ac:dyDescent="0.2">
      <c r="A121" s="435" t="s">
        <v>103</v>
      </c>
      <c r="B121" s="412" t="s">
        <v>359</v>
      </c>
      <c r="C121" s="259"/>
    </row>
    <row r="122" spans="1:3" ht="12" customHeight="1" x14ac:dyDescent="0.2">
      <c r="A122" s="435" t="s">
        <v>172</v>
      </c>
      <c r="B122" s="128" t="s">
        <v>342</v>
      </c>
      <c r="C122" s="259"/>
    </row>
    <row r="123" spans="1:3" ht="12" customHeight="1" x14ac:dyDescent="0.2">
      <c r="A123" s="435" t="s">
        <v>173</v>
      </c>
      <c r="B123" s="128" t="s">
        <v>358</v>
      </c>
      <c r="C123" s="259"/>
    </row>
    <row r="124" spans="1:3" ht="12" customHeight="1" x14ac:dyDescent="0.2">
      <c r="A124" s="435" t="s">
        <v>174</v>
      </c>
      <c r="B124" s="128" t="s">
        <v>357</v>
      </c>
      <c r="C124" s="259"/>
    </row>
    <row r="125" spans="1:3" ht="12" customHeight="1" x14ac:dyDescent="0.2">
      <c r="A125" s="435" t="s">
        <v>350</v>
      </c>
      <c r="B125" s="128" t="s">
        <v>345</v>
      </c>
      <c r="C125" s="259"/>
    </row>
    <row r="126" spans="1:3" ht="12" customHeight="1" x14ac:dyDescent="0.2">
      <c r="A126" s="435" t="s">
        <v>351</v>
      </c>
      <c r="B126" s="128" t="s">
        <v>356</v>
      </c>
      <c r="C126" s="259"/>
    </row>
    <row r="127" spans="1:3" ht="12" customHeight="1" thickBot="1" x14ac:dyDescent="0.25">
      <c r="A127" s="444" t="s">
        <v>352</v>
      </c>
      <c r="B127" s="128" t="s">
        <v>355</v>
      </c>
      <c r="C127" s="261"/>
    </row>
    <row r="128" spans="1:3" ht="12" customHeight="1" thickBot="1" x14ac:dyDescent="0.25">
      <c r="A128" s="31" t="s">
        <v>19</v>
      </c>
      <c r="B128" s="108" t="s">
        <v>436</v>
      </c>
      <c r="C128" s="287">
        <f>+C93+C114</f>
        <v>0</v>
      </c>
    </row>
    <row r="129" spans="1:11" ht="12" customHeight="1" thickBot="1" x14ac:dyDescent="0.25">
      <c r="A129" s="31" t="s">
        <v>20</v>
      </c>
      <c r="B129" s="108" t="s">
        <v>437</v>
      </c>
      <c r="C129" s="287">
        <f>+C130+C131+C132</f>
        <v>0</v>
      </c>
    </row>
    <row r="130" spans="1:11" s="99" customFormat="1" ht="12" customHeight="1" x14ac:dyDescent="0.2">
      <c r="A130" s="435" t="s">
        <v>254</v>
      </c>
      <c r="B130" s="8" t="s">
        <v>505</v>
      </c>
      <c r="C130" s="259"/>
    </row>
    <row r="131" spans="1:11" ht="12" customHeight="1" x14ac:dyDescent="0.2">
      <c r="A131" s="435" t="s">
        <v>255</v>
      </c>
      <c r="B131" s="8" t="s">
        <v>445</v>
      </c>
      <c r="C131" s="259"/>
    </row>
    <row r="132" spans="1:11" ht="12" customHeight="1" thickBot="1" x14ac:dyDescent="0.25">
      <c r="A132" s="444" t="s">
        <v>256</v>
      </c>
      <c r="B132" s="6" t="s">
        <v>504</v>
      </c>
      <c r="C132" s="259"/>
    </row>
    <row r="133" spans="1:11" ht="12" customHeight="1" thickBot="1" x14ac:dyDescent="0.25">
      <c r="A133" s="31" t="s">
        <v>21</v>
      </c>
      <c r="B133" s="108" t="s">
        <v>438</v>
      </c>
      <c r="C133" s="287">
        <f>+C134+C135+C136+C137+C138+C139</f>
        <v>0</v>
      </c>
    </row>
    <row r="134" spans="1:11" ht="12" customHeight="1" x14ac:dyDescent="0.2">
      <c r="A134" s="435" t="s">
        <v>78</v>
      </c>
      <c r="B134" s="8" t="s">
        <v>447</v>
      </c>
      <c r="C134" s="259"/>
    </row>
    <row r="135" spans="1:11" ht="12" customHeight="1" x14ac:dyDescent="0.2">
      <c r="A135" s="435" t="s">
        <v>79</v>
      </c>
      <c r="B135" s="8" t="s">
        <v>439</v>
      </c>
      <c r="C135" s="259"/>
    </row>
    <row r="136" spans="1:11" ht="12" customHeight="1" x14ac:dyDescent="0.2">
      <c r="A136" s="435" t="s">
        <v>80</v>
      </c>
      <c r="B136" s="8" t="s">
        <v>440</v>
      </c>
      <c r="C136" s="259"/>
    </row>
    <row r="137" spans="1:11" ht="12" customHeight="1" x14ac:dyDescent="0.2">
      <c r="A137" s="435" t="s">
        <v>159</v>
      </c>
      <c r="B137" s="8" t="s">
        <v>503</v>
      </c>
      <c r="C137" s="259"/>
    </row>
    <row r="138" spans="1:11" ht="12" customHeight="1" x14ac:dyDescent="0.2">
      <c r="A138" s="435" t="s">
        <v>160</v>
      </c>
      <c r="B138" s="8" t="s">
        <v>442</v>
      </c>
      <c r="C138" s="259"/>
    </row>
    <row r="139" spans="1:11" s="99" customFormat="1" ht="12" customHeight="1" thickBot="1" x14ac:dyDescent="0.25">
      <c r="A139" s="444" t="s">
        <v>161</v>
      </c>
      <c r="B139" s="6" t="s">
        <v>443</v>
      </c>
      <c r="C139" s="259"/>
    </row>
    <row r="140" spans="1:11" ht="12" customHeight="1" thickBot="1" x14ac:dyDescent="0.25">
      <c r="A140" s="31" t="s">
        <v>22</v>
      </c>
      <c r="B140" s="108" t="s">
        <v>531</v>
      </c>
      <c r="C140" s="293">
        <f>+C141+C142+C144+C145+C143</f>
        <v>0</v>
      </c>
      <c r="K140" s="241"/>
    </row>
    <row r="141" spans="1:11" x14ac:dyDescent="0.2">
      <c r="A141" s="435" t="s">
        <v>81</v>
      </c>
      <c r="B141" s="8" t="s">
        <v>360</v>
      </c>
      <c r="C141" s="259"/>
    </row>
    <row r="142" spans="1:11" ht="12" customHeight="1" x14ac:dyDescent="0.2">
      <c r="A142" s="435" t="s">
        <v>82</v>
      </c>
      <c r="B142" s="8" t="s">
        <v>361</v>
      </c>
      <c r="C142" s="259"/>
    </row>
    <row r="143" spans="1:11" s="99" customFormat="1" ht="12" customHeight="1" x14ac:dyDescent="0.2">
      <c r="A143" s="435" t="s">
        <v>274</v>
      </c>
      <c r="B143" s="8" t="s">
        <v>530</v>
      </c>
      <c r="C143" s="259"/>
    </row>
    <row r="144" spans="1:11" s="99" customFormat="1" ht="12" customHeight="1" x14ac:dyDescent="0.2">
      <c r="A144" s="435" t="s">
        <v>275</v>
      </c>
      <c r="B144" s="8" t="s">
        <v>452</v>
      </c>
      <c r="C144" s="259"/>
    </row>
    <row r="145" spans="1:3" s="99" customFormat="1" ht="12" customHeight="1" thickBot="1" x14ac:dyDescent="0.25">
      <c r="A145" s="444" t="s">
        <v>276</v>
      </c>
      <c r="B145" s="6" t="s">
        <v>380</v>
      </c>
      <c r="C145" s="259"/>
    </row>
    <row r="146" spans="1:3" s="99" customFormat="1" ht="12" customHeight="1" thickBot="1" x14ac:dyDescent="0.25">
      <c r="A146" s="31" t="s">
        <v>23</v>
      </c>
      <c r="B146" s="108" t="s">
        <v>453</v>
      </c>
      <c r="C146" s="296">
        <f>+C147+C148+C149+C150+C151</f>
        <v>0</v>
      </c>
    </row>
    <row r="147" spans="1:3" s="99" customFormat="1" ht="12" customHeight="1" x14ac:dyDescent="0.2">
      <c r="A147" s="435" t="s">
        <v>83</v>
      </c>
      <c r="B147" s="8" t="s">
        <v>448</v>
      </c>
      <c r="C147" s="259"/>
    </row>
    <row r="148" spans="1:3" s="99" customFormat="1" ht="12" customHeight="1" x14ac:dyDescent="0.2">
      <c r="A148" s="435" t="s">
        <v>84</v>
      </c>
      <c r="B148" s="8" t="s">
        <v>455</v>
      </c>
      <c r="C148" s="259"/>
    </row>
    <row r="149" spans="1:3" s="99" customFormat="1" ht="12" customHeight="1" x14ac:dyDescent="0.2">
      <c r="A149" s="435" t="s">
        <v>286</v>
      </c>
      <c r="B149" s="8" t="s">
        <v>450</v>
      </c>
      <c r="C149" s="259"/>
    </row>
    <row r="150" spans="1:3" ht="12.75" customHeight="1" x14ac:dyDescent="0.2">
      <c r="A150" s="435" t="s">
        <v>287</v>
      </c>
      <c r="B150" s="8" t="s">
        <v>506</v>
      </c>
      <c r="C150" s="259"/>
    </row>
    <row r="151" spans="1:3" ht="12.75" customHeight="1" thickBot="1" x14ac:dyDescent="0.25">
      <c r="A151" s="444" t="s">
        <v>454</v>
      </c>
      <c r="B151" s="6" t="s">
        <v>457</v>
      </c>
      <c r="C151" s="261"/>
    </row>
    <row r="152" spans="1:3" ht="12.75" customHeight="1" thickBot="1" x14ac:dyDescent="0.25">
      <c r="A152" s="490" t="s">
        <v>24</v>
      </c>
      <c r="B152" s="108" t="s">
        <v>458</v>
      </c>
      <c r="C152" s="296"/>
    </row>
    <row r="153" spans="1:3" ht="12" customHeight="1" thickBot="1" x14ac:dyDescent="0.25">
      <c r="A153" s="490" t="s">
        <v>25</v>
      </c>
      <c r="B153" s="108" t="s">
        <v>459</v>
      </c>
      <c r="C153" s="296"/>
    </row>
    <row r="154" spans="1:3" ht="15" customHeight="1" thickBot="1" x14ac:dyDescent="0.25">
      <c r="A154" s="31" t="s">
        <v>26</v>
      </c>
      <c r="B154" s="108" t="s">
        <v>461</v>
      </c>
      <c r="C154" s="426">
        <f>+C129+C133+C140+C146+C152+C153</f>
        <v>0</v>
      </c>
    </row>
    <row r="155" spans="1:3" ht="13.5" thickBot="1" x14ac:dyDescent="0.25">
      <c r="A155" s="446" t="s">
        <v>27</v>
      </c>
      <c r="B155" s="378" t="s">
        <v>460</v>
      </c>
      <c r="C155" s="426">
        <f>+C128+C154</f>
        <v>0</v>
      </c>
    </row>
    <row r="156" spans="1:3" ht="15" customHeight="1" thickBot="1" x14ac:dyDescent="0.25">
      <c r="A156" s="386"/>
      <c r="B156" s="387"/>
      <c r="C156" s="388"/>
    </row>
    <row r="157" spans="1:3" ht="14.25" customHeight="1" thickBot="1" x14ac:dyDescent="0.25">
      <c r="A157" s="239" t="s">
        <v>507</v>
      </c>
      <c r="B157" s="240"/>
      <c r="C157" s="105"/>
    </row>
    <row r="158" spans="1:3" ht="13.5" thickBot="1" x14ac:dyDescent="0.25">
      <c r="A158" s="239" t="s">
        <v>190</v>
      </c>
      <c r="B158" s="240"/>
      <c r="C158" s="105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30" zoomScaleSheetLayoutView="85" workbookViewId="0">
      <selection activeCell="C1" sqref="C1"/>
    </sheetView>
  </sheetViews>
  <sheetFormatPr defaultRowHeight="12.75" x14ac:dyDescent="0.2"/>
  <cols>
    <col min="1" max="1" width="19.5" style="389" customWidth="1"/>
    <col min="2" max="2" width="72" style="390" customWidth="1"/>
    <col min="3" max="3" width="25" style="391" customWidth="1"/>
    <col min="4" max="16384" width="9.33203125" style="3"/>
  </cols>
  <sheetData>
    <row r="1" spans="1:3" s="2" customFormat="1" ht="16.5" customHeight="1" thickBot="1" x14ac:dyDescent="0.25">
      <c r="A1" s="216"/>
      <c r="B1" s="218"/>
      <c r="C1" s="556" t="str">
        <f>+CONCATENATE("9.1.3. melléklet az 1/",LEFT(ÖSSZEFÜGGÉSEK!A5,4),". (III.14) önkormányzati rendelethez")</f>
        <v>9.1.3. melléklet az 1/2018. (III.14) önkormányzati rendelethez</v>
      </c>
    </row>
    <row r="2" spans="1:3" s="95" customFormat="1" ht="21" customHeight="1" x14ac:dyDescent="0.2">
      <c r="A2" s="406" t="s">
        <v>60</v>
      </c>
      <c r="B2" s="348" t="s">
        <v>211</v>
      </c>
      <c r="C2" s="350" t="s">
        <v>53</v>
      </c>
    </row>
    <row r="3" spans="1:3" s="95" customFormat="1" ht="16.5" thickBot="1" x14ac:dyDescent="0.25">
      <c r="A3" s="219" t="s">
        <v>187</v>
      </c>
      <c r="B3" s="349" t="s">
        <v>518</v>
      </c>
      <c r="C3" s="489" t="s">
        <v>419</v>
      </c>
    </row>
    <row r="4" spans="1:3" s="96" customFormat="1" ht="15.95" customHeight="1" thickBot="1" x14ac:dyDescent="0.3">
      <c r="A4" s="220"/>
      <c r="B4" s="220"/>
      <c r="C4" s="221" t="str">
        <f>'9.1.2. sz. mell '!C4</f>
        <v>Forintban!</v>
      </c>
    </row>
    <row r="5" spans="1:3" ht="13.5" thickBot="1" x14ac:dyDescent="0.25">
      <c r="A5" s="407" t="s">
        <v>189</v>
      </c>
      <c r="B5" s="222" t="s">
        <v>553</v>
      </c>
      <c r="C5" s="351" t="s">
        <v>54</v>
      </c>
    </row>
    <row r="6" spans="1:3" s="69" customFormat="1" ht="12.95" customHeight="1" thickBot="1" x14ac:dyDescent="0.25">
      <c r="A6" s="184"/>
      <c r="B6" s="185" t="s">
        <v>481</v>
      </c>
      <c r="C6" s="186" t="s">
        <v>482</v>
      </c>
    </row>
    <row r="7" spans="1:3" s="69" customFormat="1" ht="15.95" customHeight="1" thickBot="1" x14ac:dyDescent="0.25">
      <c r="A7" s="224"/>
      <c r="B7" s="225" t="s">
        <v>55</v>
      </c>
      <c r="C7" s="352"/>
    </row>
    <row r="8" spans="1:3" s="69" customFormat="1" ht="12" customHeight="1" thickBot="1" x14ac:dyDescent="0.25">
      <c r="A8" s="31" t="s">
        <v>17</v>
      </c>
      <c r="B8" s="20" t="s">
        <v>238</v>
      </c>
      <c r="C8" s="287">
        <f>+C9+C10+C11+C12+C13+C14</f>
        <v>0</v>
      </c>
    </row>
    <row r="9" spans="1:3" s="97" customFormat="1" ht="12" customHeight="1" x14ac:dyDescent="0.2">
      <c r="A9" s="435" t="s">
        <v>85</v>
      </c>
      <c r="B9" s="416" t="s">
        <v>239</v>
      </c>
      <c r="C9" s="290"/>
    </row>
    <row r="10" spans="1:3" s="98" customFormat="1" ht="12" customHeight="1" x14ac:dyDescent="0.2">
      <c r="A10" s="436" t="s">
        <v>86</v>
      </c>
      <c r="B10" s="417" t="s">
        <v>240</v>
      </c>
      <c r="C10" s="289"/>
    </row>
    <row r="11" spans="1:3" s="98" customFormat="1" ht="12" customHeight="1" x14ac:dyDescent="0.2">
      <c r="A11" s="436" t="s">
        <v>87</v>
      </c>
      <c r="B11" s="417" t="s">
        <v>540</v>
      </c>
      <c r="C11" s="289"/>
    </row>
    <row r="12" spans="1:3" s="98" customFormat="1" ht="12" customHeight="1" x14ac:dyDescent="0.2">
      <c r="A12" s="436" t="s">
        <v>88</v>
      </c>
      <c r="B12" s="417" t="s">
        <v>242</v>
      </c>
      <c r="C12" s="289"/>
    </row>
    <row r="13" spans="1:3" s="98" customFormat="1" ht="12" customHeight="1" x14ac:dyDescent="0.2">
      <c r="A13" s="436" t="s">
        <v>132</v>
      </c>
      <c r="B13" s="417" t="s">
        <v>494</v>
      </c>
      <c r="C13" s="289"/>
    </row>
    <row r="14" spans="1:3" s="97" customFormat="1" ht="12" customHeight="1" thickBot="1" x14ac:dyDescent="0.25">
      <c r="A14" s="437" t="s">
        <v>89</v>
      </c>
      <c r="B14" s="418" t="s">
        <v>421</v>
      </c>
      <c r="C14" s="289"/>
    </row>
    <row r="15" spans="1:3" s="97" customFormat="1" ht="12" customHeight="1" thickBot="1" x14ac:dyDescent="0.25">
      <c r="A15" s="31" t="s">
        <v>18</v>
      </c>
      <c r="B15" s="282" t="s">
        <v>243</v>
      </c>
      <c r="C15" s="287">
        <f>+C16+C17+C18+C19+C20</f>
        <v>0</v>
      </c>
    </row>
    <row r="16" spans="1:3" s="97" customFormat="1" ht="12" customHeight="1" x14ac:dyDescent="0.2">
      <c r="A16" s="435" t="s">
        <v>91</v>
      </c>
      <c r="B16" s="416" t="s">
        <v>244</v>
      </c>
      <c r="C16" s="290"/>
    </row>
    <row r="17" spans="1:3" s="97" customFormat="1" ht="12" customHeight="1" x14ac:dyDescent="0.2">
      <c r="A17" s="436" t="s">
        <v>92</v>
      </c>
      <c r="B17" s="417" t="s">
        <v>245</v>
      </c>
      <c r="C17" s="289"/>
    </row>
    <row r="18" spans="1:3" s="97" customFormat="1" ht="12" customHeight="1" x14ac:dyDescent="0.2">
      <c r="A18" s="436" t="s">
        <v>93</v>
      </c>
      <c r="B18" s="417" t="s">
        <v>410</v>
      </c>
      <c r="C18" s="289"/>
    </row>
    <row r="19" spans="1:3" s="97" customFormat="1" ht="12" customHeight="1" x14ac:dyDescent="0.2">
      <c r="A19" s="436" t="s">
        <v>94</v>
      </c>
      <c r="B19" s="417" t="s">
        <v>411</v>
      </c>
      <c r="C19" s="289"/>
    </row>
    <row r="20" spans="1:3" s="97" customFormat="1" ht="12" customHeight="1" x14ac:dyDescent="0.2">
      <c r="A20" s="436" t="s">
        <v>95</v>
      </c>
      <c r="B20" s="417" t="s">
        <v>246</v>
      </c>
      <c r="C20" s="289"/>
    </row>
    <row r="21" spans="1:3" s="98" customFormat="1" ht="12" customHeight="1" thickBot="1" x14ac:dyDescent="0.25">
      <c r="A21" s="437" t="s">
        <v>101</v>
      </c>
      <c r="B21" s="418" t="s">
        <v>247</v>
      </c>
      <c r="C21" s="291"/>
    </row>
    <row r="22" spans="1:3" s="98" customFormat="1" ht="12" customHeight="1" thickBot="1" x14ac:dyDescent="0.25">
      <c r="A22" s="31" t="s">
        <v>19</v>
      </c>
      <c r="B22" s="20" t="s">
        <v>248</v>
      </c>
      <c r="C22" s="287">
        <f>+C23+C24+C25+C26+C27</f>
        <v>0</v>
      </c>
    </row>
    <row r="23" spans="1:3" s="98" customFormat="1" ht="12" customHeight="1" x14ac:dyDescent="0.2">
      <c r="A23" s="435" t="s">
        <v>74</v>
      </c>
      <c r="B23" s="416" t="s">
        <v>249</v>
      </c>
      <c r="C23" s="290"/>
    </row>
    <row r="24" spans="1:3" s="97" customFormat="1" ht="12" customHeight="1" x14ac:dyDescent="0.2">
      <c r="A24" s="436" t="s">
        <v>75</v>
      </c>
      <c r="B24" s="417" t="s">
        <v>250</v>
      </c>
      <c r="C24" s="289"/>
    </row>
    <row r="25" spans="1:3" s="98" customFormat="1" ht="12" customHeight="1" x14ac:dyDescent="0.2">
      <c r="A25" s="436" t="s">
        <v>76</v>
      </c>
      <c r="B25" s="417" t="s">
        <v>412</v>
      </c>
      <c r="C25" s="289"/>
    </row>
    <row r="26" spans="1:3" s="98" customFormat="1" ht="12" customHeight="1" x14ac:dyDescent="0.2">
      <c r="A26" s="436" t="s">
        <v>77</v>
      </c>
      <c r="B26" s="417" t="s">
        <v>413</v>
      </c>
      <c r="C26" s="289"/>
    </row>
    <row r="27" spans="1:3" s="98" customFormat="1" ht="12" customHeight="1" x14ac:dyDescent="0.2">
      <c r="A27" s="436" t="s">
        <v>155</v>
      </c>
      <c r="B27" s="417" t="s">
        <v>251</v>
      </c>
      <c r="C27" s="289"/>
    </row>
    <row r="28" spans="1:3" s="98" customFormat="1" ht="12" customHeight="1" thickBot="1" x14ac:dyDescent="0.25">
      <c r="A28" s="437" t="s">
        <v>156</v>
      </c>
      <c r="B28" s="418" t="s">
        <v>252</v>
      </c>
      <c r="C28" s="291"/>
    </row>
    <row r="29" spans="1:3" s="98" customFormat="1" ht="12" customHeight="1" thickBot="1" x14ac:dyDescent="0.25">
      <c r="A29" s="31" t="s">
        <v>157</v>
      </c>
      <c r="B29" s="20" t="s">
        <v>253</v>
      </c>
      <c r="C29" s="293">
        <f>SUM(C30:C36)</f>
        <v>0</v>
      </c>
    </row>
    <row r="30" spans="1:3" s="98" customFormat="1" ht="12" customHeight="1" x14ac:dyDescent="0.2">
      <c r="A30" s="435" t="s">
        <v>254</v>
      </c>
      <c r="B30" s="416" t="s">
        <v>545</v>
      </c>
      <c r="C30" s="290"/>
    </row>
    <row r="31" spans="1:3" s="98" customFormat="1" ht="12" customHeight="1" x14ac:dyDescent="0.2">
      <c r="A31" s="436" t="s">
        <v>255</v>
      </c>
      <c r="B31" s="417" t="s">
        <v>546</v>
      </c>
      <c r="C31" s="289"/>
    </row>
    <row r="32" spans="1:3" s="98" customFormat="1" ht="12" customHeight="1" x14ac:dyDescent="0.2">
      <c r="A32" s="436" t="s">
        <v>256</v>
      </c>
      <c r="B32" s="417" t="s">
        <v>547</v>
      </c>
      <c r="C32" s="289"/>
    </row>
    <row r="33" spans="1:3" s="98" customFormat="1" ht="12" customHeight="1" x14ac:dyDescent="0.2">
      <c r="A33" s="436" t="s">
        <v>257</v>
      </c>
      <c r="B33" s="417" t="s">
        <v>548</v>
      </c>
      <c r="C33" s="289"/>
    </row>
    <row r="34" spans="1:3" s="98" customFormat="1" ht="12" customHeight="1" x14ac:dyDescent="0.2">
      <c r="A34" s="436" t="s">
        <v>542</v>
      </c>
      <c r="B34" s="417" t="s">
        <v>258</v>
      </c>
      <c r="C34" s="289"/>
    </row>
    <row r="35" spans="1:3" s="98" customFormat="1" ht="12" customHeight="1" x14ac:dyDescent="0.2">
      <c r="A35" s="436" t="s">
        <v>543</v>
      </c>
      <c r="B35" s="417" t="s">
        <v>259</v>
      </c>
      <c r="C35" s="289"/>
    </row>
    <row r="36" spans="1:3" s="98" customFormat="1" ht="12" customHeight="1" thickBot="1" x14ac:dyDescent="0.25">
      <c r="A36" s="437" t="s">
        <v>544</v>
      </c>
      <c r="B36" s="515" t="s">
        <v>260</v>
      </c>
      <c r="C36" s="291"/>
    </row>
    <row r="37" spans="1:3" s="98" customFormat="1" ht="12" customHeight="1" thickBot="1" x14ac:dyDescent="0.25">
      <c r="A37" s="31" t="s">
        <v>21</v>
      </c>
      <c r="B37" s="20" t="s">
        <v>422</v>
      </c>
      <c r="C37" s="287">
        <f>SUM(C38:C48)</f>
        <v>0</v>
      </c>
    </row>
    <row r="38" spans="1:3" s="98" customFormat="1" ht="12" customHeight="1" x14ac:dyDescent="0.2">
      <c r="A38" s="435" t="s">
        <v>78</v>
      </c>
      <c r="B38" s="416" t="s">
        <v>263</v>
      </c>
      <c r="C38" s="290"/>
    </row>
    <row r="39" spans="1:3" s="98" customFormat="1" ht="12" customHeight="1" x14ac:dyDescent="0.2">
      <c r="A39" s="436" t="s">
        <v>79</v>
      </c>
      <c r="B39" s="417" t="s">
        <v>264</v>
      </c>
      <c r="C39" s="289"/>
    </row>
    <row r="40" spans="1:3" s="98" customFormat="1" ht="12" customHeight="1" x14ac:dyDescent="0.2">
      <c r="A40" s="436" t="s">
        <v>80</v>
      </c>
      <c r="B40" s="417" t="s">
        <v>265</v>
      </c>
      <c r="C40" s="289"/>
    </row>
    <row r="41" spans="1:3" s="98" customFormat="1" ht="12" customHeight="1" x14ac:dyDescent="0.2">
      <c r="A41" s="436" t="s">
        <v>159</v>
      </c>
      <c r="B41" s="417" t="s">
        <v>266</v>
      </c>
      <c r="C41" s="289"/>
    </row>
    <row r="42" spans="1:3" s="98" customFormat="1" ht="12" customHeight="1" x14ac:dyDescent="0.2">
      <c r="A42" s="436" t="s">
        <v>160</v>
      </c>
      <c r="B42" s="417" t="s">
        <v>267</v>
      </c>
      <c r="C42" s="289"/>
    </row>
    <row r="43" spans="1:3" s="98" customFormat="1" ht="12" customHeight="1" x14ac:dyDescent="0.2">
      <c r="A43" s="436" t="s">
        <v>161</v>
      </c>
      <c r="B43" s="417" t="s">
        <v>268</v>
      </c>
      <c r="C43" s="289"/>
    </row>
    <row r="44" spans="1:3" s="98" customFormat="1" ht="12" customHeight="1" x14ac:dyDescent="0.2">
      <c r="A44" s="436" t="s">
        <v>162</v>
      </c>
      <c r="B44" s="417" t="s">
        <v>269</v>
      </c>
      <c r="C44" s="289"/>
    </row>
    <row r="45" spans="1:3" s="98" customFormat="1" ht="12" customHeight="1" x14ac:dyDescent="0.2">
      <c r="A45" s="436" t="s">
        <v>163</v>
      </c>
      <c r="B45" s="417" t="s">
        <v>549</v>
      </c>
      <c r="C45" s="289"/>
    </row>
    <row r="46" spans="1:3" s="98" customFormat="1" ht="12" customHeight="1" x14ac:dyDescent="0.2">
      <c r="A46" s="436" t="s">
        <v>261</v>
      </c>
      <c r="B46" s="417" t="s">
        <v>271</v>
      </c>
      <c r="C46" s="292"/>
    </row>
    <row r="47" spans="1:3" s="98" customFormat="1" ht="12" customHeight="1" x14ac:dyDescent="0.2">
      <c r="A47" s="437" t="s">
        <v>262</v>
      </c>
      <c r="B47" s="418" t="s">
        <v>424</v>
      </c>
      <c r="C47" s="402"/>
    </row>
    <row r="48" spans="1:3" s="98" customFormat="1" ht="12" customHeight="1" thickBot="1" x14ac:dyDescent="0.25">
      <c r="A48" s="437" t="s">
        <v>423</v>
      </c>
      <c r="B48" s="418" t="s">
        <v>272</v>
      </c>
      <c r="C48" s="402"/>
    </row>
    <row r="49" spans="1:3" s="98" customFormat="1" ht="12" customHeight="1" thickBot="1" x14ac:dyDescent="0.25">
      <c r="A49" s="31" t="s">
        <v>22</v>
      </c>
      <c r="B49" s="20" t="s">
        <v>273</v>
      </c>
      <c r="C49" s="287">
        <f>SUM(C50:C54)</f>
        <v>0</v>
      </c>
    </row>
    <row r="50" spans="1:3" s="98" customFormat="1" ht="12" customHeight="1" x14ac:dyDescent="0.2">
      <c r="A50" s="435" t="s">
        <v>81</v>
      </c>
      <c r="B50" s="416" t="s">
        <v>277</v>
      </c>
      <c r="C50" s="460"/>
    </row>
    <row r="51" spans="1:3" s="98" customFormat="1" ht="12" customHeight="1" x14ac:dyDescent="0.2">
      <c r="A51" s="436" t="s">
        <v>82</v>
      </c>
      <c r="B51" s="417" t="s">
        <v>278</v>
      </c>
      <c r="C51" s="292"/>
    </row>
    <row r="52" spans="1:3" s="98" customFormat="1" ht="12" customHeight="1" x14ac:dyDescent="0.2">
      <c r="A52" s="436" t="s">
        <v>274</v>
      </c>
      <c r="B52" s="417" t="s">
        <v>279</v>
      </c>
      <c r="C52" s="292"/>
    </row>
    <row r="53" spans="1:3" s="98" customFormat="1" ht="12" customHeight="1" x14ac:dyDescent="0.2">
      <c r="A53" s="436" t="s">
        <v>275</v>
      </c>
      <c r="B53" s="417" t="s">
        <v>280</v>
      </c>
      <c r="C53" s="292"/>
    </row>
    <row r="54" spans="1:3" s="98" customFormat="1" ht="12" customHeight="1" thickBot="1" x14ac:dyDescent="0.25">
      <c r="A54" s="437" t="s">
        <v>276</v>
      </c>
      <c r="B54" s="515" t="s">
        <v>281</v>
      </c>
      <c r="C54" s="402"/>
    </row>
    <row r="55" spans="1:3" s="98" customFormat="1" ht="12" customHeight="1" thickBot="1" x14ac:dyDescent="0.25">
      <c r="A55" s="31" t="s">
        <v>164</v>
      </c>
      <c r="B55" s="20" t="s">
        <v>282</v>
      </c>
      <c r="C55" s="287">
        <f>SUM(C56:C58)</f>
        <v>0</v>
      </c>
    </row>
    <row r="56" spans="1:3" s="98" customFormat="1" ht="12" customHeight="1" x14ac:dyDescent="0.2">
      <c r="A56" s="435" t="s">
        <v>83</v>
      </c>
      <c r="B56" s="416" t="s">
        <v>283</v>
      </c>
      <c r="C56" s="290"/>
    </row>
    <row r="57" spans="1:3" s="98" customFormat="1" ht="12" customHeight="1" x14ac:dyDescent="0.2">
      <c r="A57" s="436" t="s">
        <v>84</v>
      </c>
      <c r="B57" s="417" t="s">
        <v>414</v>
      </c>
      <c r="C57" s="289"/>
    </row>
    <row r="58" spans="1:3" s="98" customFormat="1" ht="12" customHeight="1" x14ac:dyDescent="0.2">
      <c r="A58" s="436" t="s">
        <v>286</v>
      </c>
      <c r="B58" s="417" t="s">
        <v>284</v>
      </c>
      <c r="C58" s="289"/>
    </row>
    <row r="59" spans="1:3" s="98" customFormat="1" ht="12" customHeight="1" thickBot="1" x14ac:dyDescent="0.25">
      <c r="A59" s="437" t="s">
        <v>287</v>
      </c>
      <c r="B59" s="515" t="s">
        <v>285</v>
      </c>
      <c r="C59" s="291"/>
    </row>
    <row r="60" spans="1:3" s="98" customFormat="1" ht="12" customHeight="1" thickBot="1" x14ac:dyDescent="0.25">
      <c r="A60" s="31" t="s">
        <v>24</v>
      </c>
      <c r="B60" s="282" t="s">
        <v>288</v>
      </c>
      <c r="C60" s="287">
        <f>SUM(C61:C63)</f>
        <v>0</v>
      </c>
    </row>
    <row r="61" spans="1:3" s="98" customFormat="1" ht="12" customHeight="1" x14ac:dyDescent="0.2">
      <c r="A61" s="435" t="s">
        <v>165</v>
      </c>
      <c r="B61" s="416" t="s">
        <v>290</v>
      </c>
      <c r="C61" s="292"/>
    </row>
    <row r="62" spans="1:3" s="98" customFormat="1" ht="12" customHeight="1" x14ac:dyDescent="0.2">
      <c r="A62" s="436" t="s">
        <v>166</v>
      </c>
      <c r="B62" s="417" t="s">
        <v>415</v>
      </c>
      <c r="C62" s="292"/>
    </row>
    <row r="63" spans="1:3" s="98" customFormat="1" ht="12" customHeight="1" x14ac:dyDescent="0.2">
      <c r="A63" s="436" t="s">
        <v>216</v>
      </c>
      <c r="B63" s="417" t="s">
        <v>291</v>
      </c>
      <c r="C63" s="292"/>
    </row>
    <row r="64" spans="1:3" s="98" customFormat="1" ht="12" customHeight="1" thickBot="1" x14ac:dyDescent="0.25">
      <c r="A64" s="437" t="s">
        <v>289</v>
      </c>
      <c r="B64" s="515" t="s">
        <v>292</v>
      </c>
      <c r="C64" s="292"/>
    </row>
    <row r="65" spans="1:3" s="98" customFormat="1" ht="12" customHeight="1" thickBot="1" x14ac:dyDescent="0.25">
      <c r="A65" s="31" t="s">
        <v>25</v>
      </c>
      <c r="B65" s="20" t="s">
        <v>293</v>
      </c>
      <c r="C65" s="293">
        <f>+C8+C15+C22+C29+C37+C49+C55+C60</f>
        <v>0</v>
      </c>
    </row>
    <row r="66" spans="1:3" s="98" customFormat="1" ht="12" customHeight="1" thickBot="1" x14ac:dyDescent="0.2">
      <c r="A66" s="438" t="s">
        <v>384</v>
      </c>
      <c r="B66" s="282" t="s">
        <v>295</v>
      </c>
      <c r="C66" s="287">
        <f>SUM(C67:C69)</f>
        <v>0</v>
      </c>
    </row>
    <row r="67" spans="1:3" s="98" customFormat="1" ht="12" customHeight="1" x14ac:dyDescent="0.2">
      <c r="A67" s="435" t="s">
        <v>326</v>
      </c>
      <c r="B67" s="416" t="s">
        <v>296</v>
      </c>
      <c r="C67" s="292"/>
    </row>
    <row r="68" spans="1:3" s="98" customFormat="1" ht="12" customHeight="1" x14ac:dyDescent="0.2">
      <c r="A68" s="436" t="s">
        <v>335</v>
      </c>
      <c r="B68" s="417" t="s">
        <v>297</v>
      </c>
      <c r="C68" s="292"/>
    </row>
    <row r="69" spans="1:3" s="98" customFormat="1" ht="12" customHeight="1" thickBot="1" x14ac:dyDescent="0.25">
      <c r="A69" s="437" t="s">
        <v>336</v>
      </c>
      <c r="B69" s="519" t="s">
        <v>298</v>
      </c>
      <c r="C69" s="292"/>
    </row>
    <row r="70" spans="1:3" s="98" customFormat="1" ht="12" customHeight="1" thickBot="1" x14ac:dyDescent="0.2">
      <c r="A70" s="438" t="s">
        <v>299</v>
      </c>
      <c r="B70" s="282" t="s">
        <v>300</v>
      </c>
      <c r="C70" s="287">
        <f>SUM(C71:C74)</f>
        <v>0</v>
      </c>
    </row>
    <row r="71" spans="1:3" s="98" customFormat="1" ht="12" customHeight="1" x14ac:dyDescent="0.2">
      <c r="A71" s="435" t="s">
        <v>133</v>
      </c>
      <c r="B71" s="416" t="s">
        <v>301</v>
      </c>
      <c r="C71" s="292"/>
    </row>
    <row r="72" spans="1:3" s="98" customFormat="1" ht="12" customHeight="1" x14ac:dyDescent="0.2">
      <c r="A72" s="436" t="s">
        <v>134</v>
      </c>
      <c r="B72" s="417" t="s">
        <v>302</v>
      </c>
      <c r="C72" s="292"/>
    </row>
    <row r="73" spans="1:3" s="98" customFormat="1" ht="12" customHeight="1" x14ac:dyDescent="0.2">
      <c r="A73" s="436" t="s">
        <v>327</v>
      </c>
      <c r="B73" s="417" t="s">
        <v>303</v>
      </c>
      <c r="C73" s="292"/>
    </row>
    <row r="74" spans="1:3" s="98" customFormat="1" ht="12" customHeight="1" thickBot="1" x14ac:dyDescent="0.25">
      <c r="A74" s="437" t="s">
        <v>328</v>
      </c>
      <c r="B74" s="418" t="s">
        <v>304</v>
      </c>
      <c r="C74" s="292"/>
    </row>
    <row r="75" spans="1:3" s="98" customFormat="1" ht="12" customHeight="1" thickBot="1" x14ac:dyDescent="0.2">
      <c r="A75" s="438" t="s">
        <v>305</v>
      </c>
      <c r="B75" s="282" t="s">
        <v>306</v>
      </c>
      <c r="C75" s="287">
        <f>SUM(C76:C77)</f>
        <v>0</v>
      </c>
    </row>
    <row r="76" spans="1:3" s="98" customFormat="1" ht="12" customHeight="1" x14ac:dyDescent="0.2">
      <c r="A76" s="435" t="s">
        <v>329</v>
      </c>
      <c r="B76" s="416" t="s">
        <v>307</v>
      </c>
      <c r="C76" s="292"/>
    </row>
    <row r="77" spans="1:3" s="98" customFormat="1" ht="12" customHeight="1" thickBot="1" x14ac:dyDescent="0.25">
      <c r="A77" s="437" t="s">
        <v>330</v>
      </c>
      <c r="B77" s="418" t="s">
        <v>308</v>
      </c>
      <c r="C77" s="292"/>
    </row>
    <row r="78" spans="1:3" s="97" customFormat="1" ht="12" customHeight="1" thickBot="1" x14ac:dyDescent="0.2">
      <c r="A78" s="438" t="s">
        <v>309</v>
      </c>
      <c r="B78" s="282" t="s">
        <v>310</v>
      </c>
      <c r="C78" s="287">
        <f>SUM(C79:C81)</f>
        <v>0</v>
      </c>
    </row>
    <row r="79" spans="1:3" s="98" customFormat="1" ht="12" customHeight="1" x14ac:dyDescent="0.2">
      <c r="A79" s="435" t="s">
        <v>331</v>
      </c>
      <c r="B79" s="416" t="s">
        <v>311</v>
      </c>
      <c r="C79" s="292"/>
    </row>
    <row r="80" spans="1:3" s="98" customFormat="1" ht="12" customHeight="1" x14ac:dyDescent="0.2">
      <c r="A80" s="436" t="s">
        <v>332</v>
      </c>
      <c r="B80" s="417" t="s">
        <v>312</v>
      </c>
      <c r="C80" s="292"/>
    </row>
    <row r="81" spans="1:3" s="98" customFormat="1" ht="12" customHeight="1" thickBot="1" x14ac:dyDescent="0.25">
      <c r="A81" s="437" t="s">
        <v>333</v>
      </c>
      <c r="B81" s="418" t="s">
        <v>313</v>
      </c>
      <c r="C81" s="292"/>
    </row>
    <row r="82" spans="1:3" s="98" customFormat="1" ht="12" customHeight="1" thickBot="1" x14ac:dyDescent="0.2">
      <c r="A82" s="438" t="s">
        <v>314</v>
      </c>
      <c r="B82" s="282" t="s">
        <v>334</v>
      </c>
      <c r="C82" s="287">
        <f>SUM(C83:C86)</f>
        <v>0</v>
      </c>
    </row>
    <row r="83" spans="1:3" s="98" customFormat="1" ht="12" customHeight="1" x14ac:dyDescent="0.2">
      <c r="A83" s="439" t="s">
        <v>315</v>
      </c>
      <c r="B83" s="416" t="s">
        <v>316</v>
      </c>
      <c r="C83" s="292"/>
    </row>
    <row r="84" spans="1:3" s="98" customFormat="1" ht="12" customHeight="1" x14ac:dyDescent="0.2">
      <c r="A84" s="440" t="s">
        <v>317</v>
      </c>
      <c r="B84" s="417" t="s">
        <v>318</v>
      </c>
      <c r="C84" s="292"/>
    </row>
    <row r="85" spans="1:3" s="98" customFormat="1" ht="12" customHeight="1" x14ac:dyDescent="0.2">
      <c r="A85" s="440" t="s">
        <v>319</v>
      </c>
      <c r="B85" s="417" t="s">
        <v>320</v>
      </c>
      <c r="C85" s="292"/>
    </row>
    <row r="86" spans="1:3" s="97" customFormat="1" ht="12" customHeight="1" thickBot="1" x14ac:dyDescent="0.25">
      <c r="A86" s="441" t="s">
        <v>321</v>
      </c>
      <c r="B86" s="418" t="s">
        <v>322</v>
      </c>
      <c r="C86" s="292"/>
    </row>
    <row r="87" spans="1:3" s="97" customFormat="1" ht="12" customHeight="1" thickBot="1" x14ac:dyDescent="0.2">
      <c r="A87" s="438" t="s">
        <v>323</v>
      </c>
      <c r="B87" s="282" t="s">
        <v>463</v>
      </c>
      <c r="C87" s="461"/>
    </row>
    <row r="88" spans="1:3" s="97" customFormat="1" ht="12" customHeight="1" thickBot="1" x14ac:dyDescent="0.2">
      <c r="A88" s="438" t="s">
        <v>495</v>
      </c>
      <c r="B88" s="282" t="s">
        <v>324</v>
      </c>
      <c r="C88" s="461"/>
    </row>
    <row r="89" spans="1:3" s="97" customFormat="1" ht="12" customHeight="1" thickBot="1" x14ac:dyDescent="0.2">
      <c r="A89" s="438" t="s">
        <v>496</v>
      </c>
      <c r="B89" s="423" t="s">
        <v>466</v>
      </c>
      <c r="C89" s="293">
        <f>+C66+C70+C75+C78+C82+C88+C87</f>
        <v>0</v>
      </c>
    </row>
    <row r="90" spans="1:3" s="97" customFormat="1" ht="12" customHeight="1" thickBot="1" x14ac:dyDescent="0.2">
      <c r="A90" s="442" t="s">
        <v>497</v>
      </c>
      <c r="B90" s="424" t="s">
        <v>498</v>
      </c>
      <c r="C90" s="293">
        <f>+C65+C89</f>
        <v>0</v>
      </c>
    </row>
    <row r="91" spans="1:3" s="98" customFormat="1" ht="15" customHeight="1" thickBot="1" x14ac:dyDescent="0.25">
      <c r="A91" s="230"/>
      <c r="B91" s="231"/>
      <c r="C91" s="357"/>
    </row>
    <row r="92" spans="1:3" s="69" customFormat="1" ht="16.5" customHeight="1" thickBot="1" x14ac:dyDescent="0.25">
      <c r="A92" s="234"/>
      <c r="B92" s="235" t="s">
        <v>56</v>
      </c>
      <c r="C92" s="359"/>
    </row>
    <row r="93" spans="1:3" s="99" customFormat="1" ht="12" customHeight="1" thickBot="1" x14ac:dyDescent="0.25">
      <c r="A93" s="408" t="s">
        <v>17</v>
      </c>
      <c r="B93" s="27" t="s">
        <v>502</v>
      </c>
      <c r="C93" s="286">
        <f>+C94+C95+C96+C97+C98+C111</f>
        <v>0</v>
      </c>
    </row>
    <row r="94" spans="1:3" ht="12" customHeight="1" x14ac:dyDescent="0.2">
      <c r="A94" s="443" t="s">
        <v>85</v>
      </c>
      <c r="B94" s="9" t="s">
        <v>48</v>
      </c>
      <c r="C94" s="288"/>
    </row>
    <row r="95" spans="1:3" ht="12" customHeight="1" x14ac:dyDescent="0.2">
      <c r="A95" s="436" t="s">
        <v>86</v>
      </c>
      <c r="B95" s="7" t="s">
        <v>167</v>
      </c>
      <c r="C95" s="289"/>
    </row>
    <row r="96" spans="1:3" ht="12" customHeight="1" x14ac:dyDescent="0.2">
      <c r="A96" s="436" t="s">
        <v>87</v>
      </c>
      <c r="B96" s="7" t="s">
        <v>124</v>
      </c>
      <c r="C96" s="291"/>
    </row>
    <row r="97" spans="1:3" ht="12" customHeight="1" x14ac:dyDescent="0.2">
      <c r="A97" s="436" t="s">
        <v>88</v>
      </c>
      <c r="B97" s="10" t="s">
        <v>168</v>
      </c>
      <c r="C97" s="291"/>
    </row>
    <row r="98" spans="1:3" ht="12" customHeight="1" x14ac:dyDescent="0.2">
      <c r="A98" s="436" t="s">
        <v>96</v>
      </c>
      <c r="B98" s="18" t="s">
        <v>169</v>
      </c>
      <c r="C98" s="291"/>
    </row>
    <row r="99" spans="1:3" ht="12" customHeight="1" x14ac:dyDescent="0.2">
      <c r="A99" s="436" t="s">
        <v>89</v>
      </c>
      <c r="B99" s="7" t="s">
        <v>499</v>
      </c>
      <c r="C99" s="291"/>
    </row>
    <row r="100" spans="1:3" ht="12" customHeight="1" x14ac:dyDescent="0.2">
      <c r="A100" s="436" t="s">
        <v>90</v>
      </c>
      <c r="B100" s="127" t="s">
        <v>429</v>
      </c>
      <c r="C100" s="291"/>
    </row>
    <row r="101" spans="1:3" ht="12" customHeight="1" x14ac:dyDescent="0.2">
      <c r="A101" s="436" t="s">
        <v>97</v>
      </c>
      <c r="B101" s="127" t="s">
        <v>428</v>
      </c>
      <c r="C101" s="291"/>
    </row>
    <row r="102" spans="1:3" ht="12" customHeight="1" x14ac:dyDescent="0.2">
      <c r="A102" s="436" t="s">
        <v>98</v>
      </c>
      <c r="B102" s="127" t="s">
        <v>340</v>
      </c>
      <c r="C102" s="291"/>
    </row>
    <row r="103" spans="1:3" ht="12" customHeight="1" x14ac:dyDescent="0.2">
      <c r="A103" s="436" t="s">
        <v>99</v>
      </c>
      <c r="B103" s="128" t="s">
        <v>341</v>
      </c>
      <c r="C103" s="291"/>
    </row>
    <row r="104" spans="1:3" ht="12" customHeight="1" x14ac:dyDescent="0.2">
      <c r="A104" s="436" t="s">
        <v>100</v>
      </c>
      <c r="B104" s="128" t="s">
        <v>342</v>
      </c>
      <c r="C104" s="291"/>
    </row>
    <row r="105" spans="1:3" ht="12" customHeight="1" x14ac:dyDescent="0.2">
      <c r="A105" s="436" t="s">
        <v>102</v>
      </c>
      <c r="B105" s="127" t="s">
        <v>343</v>
      </c>
      <c r="C105" s="291"/>
    </row>
    <row r="106" spans="1:3" ht="12" customHeight="1" x14ac:dyDescent="0.2">
      <c r="A106" s="436" t="s">
        <v>170</v>
      </c>
      <c r="B106" s="127" t="s">
        <v>344</v>
      </c>
      <c r="C106" s="291"/>
    </row>
    <row r="107" spans="1:3" ht="12" customHeight="1" x14ac:dyDescent="0.2">
      <c r="A107" s="436" t="s">
        <v>338</v>
      </c>
      <c r="B107" s="128" t="s">
        <v>345</v>
      </c>
      <c r="C107" s="291"/>
    </row>
    <row r="108" spans="1:3" ht="12" customHeight="1" x14ac:dyDescent="0.2">
      <c r="A108" s="444" t="s">
        <v>339</v>
      </c>
      <c r="B108" s="129" t="s">
        <v>346</v>
      </c>
      <c r="C108" s="291"/>
    </row>
    <row r="109" spans="1:3" ht="12" customHeight="1" x14ac:dyDescent="0.2">
      <c r="A109" s="436" t="s">
        <v>426</v>
      </c>
      <c r="B109" s="129" t="s">
        <v>347</v>
      </c>
      <c r="C109" s="291"/>
    </row>
    <row r="110" spans="1:3" ht="12" customHeight="1" x14ac:dyDescent="0.2">
      <c r="A110" s="436" t="s">
        <v>427</v>
      </c>
      <c r="B110" s="128" t="s">
        <v>348</v>
      </c>
      <c r="C110" s="289"/>
    </row>
    <row r="111" spans="1:3" ht="12" customHeight="1" x14ac:dyDescent="0.2">
      <c r="A111" s="436" t="s">
        <v>431</v>
      </c>
      <c r="B111" s="10" t="s">
        <v>49</v>
      </c>
      <c r="C111" s="289"/>
    </row>
    <row r="112" spans="1:3" ht="12" customHeight="1" x14ac:dyDescent="0.2">
      <c r="A112" s="437" t="s">
        <v>432</v>
      </c>
      <c r="B112" s="7" t="s">
        <v>500</v>
      </c>
      <c r="C112" s="291"/>
    </row>
    <row r="113" spans="1:3" ht="12" customHeight="1" thickBot="1" x14ac:dyDescent="0.25">
      <c r="A113" s="445" t="s">
        <v>433</v>
      </c>
      <c r="B113" s="130" t="s">
        <v>501</v>
      </c>
      <c r="C113" s="295"/>
    </row>
    <row r="114" spans="1:3" ht="12" customHeight="1" thickBot="1" x14ac:dyDescent="0.25">
      <c r="A114" s="31" t="s">
        <v>18</v>
      </c>
      <c r="B114" s="26" t="s">
        <v>349</v>
      </c>
      <c r="C114" s="287">
        <f>+C115+C117+C119</f>
        <v>0</v>
      </c>
    </row>
    <row r="115" spans="1:3" ht="12" customHeight="1" x14ac:dyDescent="0.2">
      <c r="A115" s="435" t="s">
        <v>91</v>
      </c>
      <c r="B115" s="7" t="s">
        <v>215</v>
      </c>
      <c r="C115" s="290"/>
    </row>
    <row r="116" spans="1:3" ht="12" customHeight="1" x14ac:dyDescent="0.2">
      <c r="A116" s="435" t="s">
        <v>92</v>
      </c>
      <c r="B116" s="11" t="s">
        <v>353</v>
      </c>
      <c r="C116" s="290"/>
    </row>
    <row r="117" spans="1:3" ht="12" customHeight="1" x14ac:dyDescent="0.2">
      <c r="A117" s="435" t="s">
        <v>93</v>
      </c>
      <c r="B117" s="11" t="s">
        <v>171</v>
      </c>
      <c r="C117" s="289"/>
    </row>
    <row r="118" spans="1:3" ht="12" customHeight="1" x14ac:dyDescent="0.2">
      <c r="A118" s="435" t="s">
        <v>94</v>
      </c>
      <c r="B118" s="11" t="s">
        <v>354</v>
      </c>
      <c r="C118" s="259"/>
    </row>
    <row r="119" spans="1:3" ht="12" customHeight="1" x14ac:dyDescent="0.2">
      <c r="A119" s="435" t="s">
        <v>95</v>
      </c>
      <c r="B119" s="284" t="s">
        <v>217</v>
      </c>
      <c r="C119" s="259"/>
    </row>
    <row r="120" spans="1:3" ht="12" customHeight="1" x14ac:dyDescent="0.2">
      <c r="A120" s="435" t="s">
        <v>101</v>
      </c>
      <c r="B120" s="283" t="s">
        <v>416</v>
      </c>
      <c r="C120" s="259"/>
    </row>
    <row r="121" spans="1:3" ht="12" customHeight="1" x14ac:dyDescent="0.2">
      <c r="A121" s="435" t="s">
        <v>103</v>
      </c>
      <c r="B121" s="412" t="s">
        <v>359</v>
      </c>
      <c r="C121" s="259"/>
    </row>
    <row r="122" spans="1:3" ht="12" customHeight="1" x14ac:dyDescent="0.2">
      <c r="A122" s="435" t="s">
        <v>172</v>
      </c>
      <c r="B122" s="128" t="s">
        <v>342</v>
      </c>
      <c r="C122" s="259"/>
    </row>
    <row r="123" spans="1:3" ht="12" customHeight="1" x14ac:dyDescent="0.2">
      <c r="A123" s="435" t="s">
        <v>173</v>
      </c>
      <c r="B123" s="128" t="s">
        <v>358</v>
      </c>
      <c r="C123" s="259"/>
    </row>
    <row r="124" spans="1:3" ht="12" customHeight="1" x14ac:dyDescent="0.2">
      <c r="A124" s="435" t="s">
        <v>174</v>
      </c>
      <c r="B124" s="128" t="s">
        <v>357</v>
      </c>
      <c r="C124" s="259"/>
    </row>
    <row r="125" spans="1:3" ht="12" customHeight="1" x14ac:dyDescent="0.2">
      <c r="A125" s="435" t="s">
        <v>350</v>
      </c>
      <c r="B125" s="128" t="s">
        <v>345</v>
      </c>
      <c r="C125" s="259"/>
    </row>
    <row r="126" spans="1:3" ht="12" customHeight="1" x14ac:dyDescent="0.2">
      <c r="A126" s="435" t="s">
        <v>351</v>
      </c>
      <c r="B126" s="128" t="s">
        <v>356</v>
      </c>
      <c r="C126" s="259"/>
    </row>
    <row r="127" spans="1:3" ht="12" customHeight="1" thickBot="1" x14ac:dyDescent="0.25">
      <c r="A127" s="444" t="s">
        <v>352</v>
      </c>
      <c r="B127" s="128" t="s">
        <v>355</v>
      </c>
      <c r="C127" s="261"/>
    </row>
    <row r="128" spans="1:3" ht="12" customHeight="1" thickBot="1" x14ac:dyDescent="0.25">
      <c r="A128" s="31" t="s">
        <v>19</v>
      </c>
      <c r="B128" s="108" t="s">
        <v>436</v>
      </c>
      <c r="C128" s="287">
        <f>+C93+C114</f>
        <v>0</v>
      </c>
    </row>
    <row r="129" spans="1:11" ht="12" customHeight="1" thickBot="1" x14ac:dyDescent="0.25">
      <c r="A129" s="31" t="s">
        <v>20</v>
      </c>
      <c r="B129" s="108" t="s">
        <v>437</v>
      </c>
      <c r="C129" s="287">
        <f>+C130+C131+C132</f>
        <v>0</v>
      </c>
    </row>
    <row r="130" spans="1:11" s="99" customFormat="1" ht="12" customHeight="1" x14ac:dyDescent="0.2">
      <c r="A130" s="435" t="s">
        <v>254</v>
      </c>
      <c r="B130" s="8" t="s">
        <v>505</v>
      </c>
      <c r="C130" s="259"/>
    </row>
    <row r="131" spans="1:11" ht="12" customHeight="1" x14ac:dyDescent="0.2">
      <c r="A131" s="435" t="s">
        <v>255</v>
      </c>
      <c r="B131" s="8" t="s">
        <v>445</v>
      </c>
      <c r="C131" s="259"/>
    </row>
    <row r="132" spans="1:11" ht="12" customHeight="1" thickBot="1" x14ac:dyDescent="0.25">
      <c r="A132" s="444" t="s">
        <v>256</v>
      </c>
      <c r="B132" s="6" t="s">
        <v>504</v>
      </c>
      <c r="C132" s="259"/>
    </row>
    <row r="133" spans="1:11" ht="12" customHeight="1" thickBot="1" x14ac:dyDescent="0.25">
      <c r="A133" s="31" t="s">
        <v>21</v>
      </c>
      <c r="B133" s="108" t="s">
        <v>438</v>
      </c>
      <c r="C133" s="287">
        <f>+C134+C135+C136+C137+C138+C139</f>
        <v>0</v>
      </c>
    </row>
    <row r="134" spans="1:11" ht="12" customHeight="1" x14ac:dyDescent="0.2">
      <c r="A134" s="435" t="s">
        <v>78</v>
      </c>
      <c r="B134" s="8" t="s">
        <v>447</v>
      </c>
      <c r="C134" s="259"/>
    </row>
    <row r="135" spans="1:11" ht="12" customHeight="1" x14ac:dyDescent="0.2">
      <c r="A135" s="435" t="s">
        <v>79</v>
      </c>
      <c r="B135" s="8" t="s">
        <v>439</v>
      </c>
      <c r="C135" s="259"/>
    </row>
    <row r="136" spans="1:11" ht="12" customHeight="1" x14ac:dyDescent="0.2">
      <c r="A136" s="435" t="s">
        <v>80</v>
      </c>
      <c r="B136" s="8" t="s">
        <v>440</v>
      </c>
      <c r="C136" s="259"/>
    </row>
    <row r="137" spans="1:11" ht="12" customHeight="1" x14ac:dyDescent="0.2">
      <c r="A137" s="435" t="s">
        <v>159</v>
      </c>
      <c r="B137" s="8" t="s">
        <v>503</v>
      </c>
      <c r="C137" s="259"/>
    </row>
    <row r="138" spans="1:11" ht="12" customHeight="1" x14ac:dyDescent="0.2">
      <c r="A138" s="435" t="s">
        <v>160</v>
      </c>
      <c r="B138" s="8" t="s">
        <v>442</v>
      </c>
      <c r="C138" s="259"/>
    </row>
    <row r="139" spans="1:11" s="99" customFormat="1" ht="12" customHeight="1" thickBot="1" x14ac:dyDescent="0.25">
      <c r="A139" s="444" t="s">
        <v>161</v>
      </c>
      <c r="B139" s="6" t="s">
        <v>443</v>
      </c>
      <c r="C139" s="259"/>
    </row>
    <row r="140" spans="1:11" ht="12" customHeight="1" thickBot="1" x14ac:dyDescent="0.25">
      <c r="A140" s="31" t="s">
        <v>22</v>
      </c>
      <c r="B140" s="108" t="s">
        <v>531</v>
      </c>
      <c r="C140" s="293">
        <f>+C141+C142+C144+C145+C143</f>
        <v>0</v>
      </c>
      <c r="K140" s="241"/>
    </row>
    <row r="141" spans="1:11" x14ac:dyDescent="0.2">
      <c r="A141" s="435" t="s">
        <v>81</v>
      </c>
      <c r="B141" s="8" t="s">
        <v>360</v>
      </c>
      <c r="C141" s="259"/>
    </row>
    <row r="142" spans="1:11" ht="12" customHeight="1" x14ac:dyDescent="0.2">
      <c r="A142" s="435" t="s">
        <v>82</v>
      </c>
      <c r="B142" s="8" t="s">
        <v>361</v>
      </c>
      <c r="C142" s="259"/>
    </row>
    <row r="143" spans="1:11" s="99" customFormat="1" ht="12" customHeight="1" x14ac:dyDescent="0.2">
      <c r="A143" s="435" t="s">
        <v>274</v>
      </c>
      <c r="B143" s="8" t="s">
        <v>530</v>
      </c>
      <c r="C143" s="259"/>
    </row>
    <row r="144" spans="1:11" s="99" customFormat="1" ht="12" customHeight="1" x14ac:dyDescent="0.2">
      <c r="A144" s="435" t="s">
        <v>275</v>
      </c>
      <c r="B144" s="8" t="s">
        <v>452</v>
      </c>
      <c r="C144" s="259"/>
    </row>
    <row r="145" spans="1:3" s="99" customFormat="1" ht="12" customHeight="1" thickBot="1" x14ac:dyDescent="0.25">
      <c r="A145" s="444" t="s">
        <v>276</v>
      </c>
      <c r="B145" s="6" t="s">
        <v>380</v>
      </c>
      <c r="C145" s="259"/>
    </row>
    <row r="146" spans="1:3" s="99" customFormat="1" ht="12" customHeight="1" thickBot="1" x14ac:dyDescent="0.25">
      <c r="A146" s="31" t="s">
        <v>23</v>
      </c>
      <c r="B146" s="108" t="s">
        <v>453</v>
      </c>
      <c r="C146" s="296">
        <f>+C147+C148+C149+C150+C151</f>
        <v>0</v>
      </c>
    </row>
    <row r="147" spans="1:3" s="99" customFormat="1" ht="12" customHeight="1" x14ac:dyDescent="0.2">
      <c r="A147" s="435" t="s">
        <v>83</v>
      </c>
      <c r="B147" s="8" t="s">
        <v>448</v>
      </c>
      <c r="C147" s="259"/>
    </row>
    <row r="148" spans="1:3" s="99" customFormat="1" ht="12" customHeight="1" x14ac:dyDescent="0.2">
      <c r="A148" s="435" t="s">
        <v>84</v>
      </c>
      <c r="B148" s="8" t="s">
        <v>455</v>
      </c>
      <c r="C148" s="259"/>
    </row>
    <row r="149" spans="1:3" s="99" customFormat="1" ht="12" customHeight="1" x14ac:dyDescent="0.2">
      <c r="A149" s="435" t="s">
        <v>286</v>
      </c>
      <c r="B149" s="8" t="s">
        <v>450</v>
      </c>
      <c r="C149" s="259"/>
    </row>
    <row r="150" spans="1:3" ht="12.75" customHeight="1" x14ac:dyDescent="0.2">
      <c r="A150" s="435" t="s">
        <v>287</v>
      </c>
      <c r="B150" s="8" t="s">
        <v>506</v>
      </c>
      <c r="C150" s="259"/>
    </row>
    <row r="151" spans="1:3" ht="12.75" customHeight="1" thickBot="1" x14ac:dyDescent="0.25">
      <c r="A151" s="444" t="s">
        <v>454</v>
      </c>
      <c r="B151" s="6" t="s">
        <v>457</v>
      </c>
      <c r="C151" s="261"/>
    </row>
    <row r="152" spans="1:3" ht="12.75" customHeight="1" thickBot="1" x14ac:dyDescent="0.25">
      <c r="A152" s="490" t="s">
        <v>24</v>
      </c>
      <c r="B152" s="108" t="s">
        <v>458</v>
      </c>
      <c r="C152" s="296"/>
    </row>
    <row r="153" spans="1:3" ht="12" customHeight="1" thickBot="1" x14ac:dyDescent="0.25">
      <c r="A153" s="490" t="s">
        <v>25</v>
      </c>
      <c r="B153" s="108" t="s">
        <v>459</v>
      </c>
      <c r="C153" s="296"/>
    </row>
    <row r="154" spans="1:3" ht="15" customHeight="1" thickBot="1" x14ac:dyDescent="0.25">
      <c r="A154" s="31" t="s">
        <v>26</v>
      </c>
      <c r="B154" s="108" t="s">
        <v>461</v>
      </c>
      <c r="C154" s="426">
        <f>+C129+C133+C140+C146+C152+C153</f>
        <v>0</v>
      </c>
    </row>
    <row r="155" spans="1:3" ht="13.5" thickBot="1" x14ac:dyDescent="0.25">
      <c r="A155" s="446" t="s">
        <v>27</v>
      </c>
      <c r="B155" s="378" t="s">
        <v>460</v>
      </c>
      <c r="C155" s="426">
        <f>+C128+C154</f>
        <v>0</v>
      </c>
    </row>
    <row r="156" spans="1:3" ht="15" customHeight="1" thickBot="1" x14ac:dyDescent="0.25">
      <c r="A156" s="386"/>
      <c r="B156" s="387"/>
      <c r="C156" s="388"/>
    </row>
    <row r="157" spans="1:3" ht="14.25" customHeight="1" thickBot="1" x14ac:dyDescent="0.25">
      <c r="A157" s="239" t="s">
        <v>507</v>
      </c>
      <c r="B157" s="240"/>
      <c r="C157" s="105"/>
    </row>
    <row r="158" spans="1:3" ht="13.5" thickBot="1" x14ac:dyDescent="0.25">
      <c r="A158" s="239" t="s">
        <v>190</v>
      </c>
      <c r="B158" s="240"/>
      <c r="C158" s="105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+CONCATENATE("9.2. melléklet az 1/",LEFT(ÖSSZEFÜGGÉSEK!A5,4),". (III.14) önkormányzati rendelethez")</f>
        <v>9.2.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566</v>
      </c>
      <c r="C2" s="362" t="s">
        <v>58</v>
      </c>
    </row>
    <row r="3" spans="1:3" s="455" customFormat="1" ht="24.75" thickBot="1" x14ac:dyDescent="0.25">
      <c r="A3" s="449" t="s">
        <v>187</v>
      </c>
      <c r="B3" s="349" t="s">
        <v>388</v>
      </c>
      <c r="C3" s="363"/>
    </row>
    <row r="4" spans="1:3" s="456" customFormat="1" ht="15.95" customHeight="1" thickBot="1" x14ac:dyDescent="0.3">
      <c r="A4" s="220"/>
      <c r="B4" s="220"/>
      <c r="C4" s="221" t="str">
        <f>'9.1.3.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5600214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>
        <v>4409617</v>
      </c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>
        <v>1190597</v>
      </c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509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510</v>
      </c>
      <c r="C26" s="307">
        <f>+C27+C28+C29</f>
        <v>0</v>
      </c>
    </row>
    <row r="27" spans="1:3" s="458" customFormat="1" ht="12" customHeight="1" x14ac:dyDescent="0.2">
      <c r="A27" s="452" t="s">
        <v>254</v>
      </c>
      <c r="B27" s="453" t="s">
        <v>249</v>
      </c>
      <c r="C27" s="78"/>
    </row>
    <row r="28" spans="1:3" s="458" customFormat="1" ht="12" customHeight="1" x14ac:dyDescent="0.2">
      <c r="A28" s="452" t="s">
        <v>255</v>
      </c>
      <c r="B28" s="453" t="s">
        <v>392</v>
      </c>
      <c r="C28" s="305"/>
    </row>
    <row r="29" spans="1:3" s="458" customFormat="1" ht="12" customHeight="1" x14ac:dyDescent="0.2">
      <c r="A29" s="452" t="s">
        <v>256</v>
      </c>
      <c r="B29" s="454" t="s">
        <v>395</v>
      </c>
      <c r="C29" s="305"/>
    </row>
    <row r="30" spans="1:3" s="458" customFormat="1" ht="12" customHeight="1" thickBot="1" x14ac:dyDescent="0.25">
      <c r="A30" s="451" t="s">
        <v>257</v>
      </c>
      <c r="B30" s="126" t="s">
        <v>511</v>
      </c>
      <c r="C30" s="85"/>
    </row>
    <row r="31" spans="1:3" s="458" customFormat="1" ht="12" customHeight="1" thickBot="1" x14ac:dyDescent="0.25">
      <c r="A31" s="192" t="s">
        <v>21</v>
      </c>
      <c r="B31" s="108" t="s">
        <v>396</v>
      </c>
      <c r="C31" s="307">
        <f>+C32+C33+C34</f>
        <v>0</v>
      </c>
    </row>
    <row r="32" spans="1:3" s="458" customFormat="1" ht="12" customHeight="1" x14ac:dyDescent="0.2">
      <c r="A32" s="452" t="s">
        <v>78</v>
      </c>
      <c r="B32" s="453" t="s">
        <v>277</v>
      </c>
      <c r="C32" s="78"/>
    </row>
    <row r="33" spans="1:3" s="458" customFormat="1" ht="12" customHeight="1" x14ac:dyDescent="0.2">
      <c r="A33" s="452" t="s">
        <v>79</v>
      </c>
      <c r="B33" s="454" t="s">
        <v>278</v>
      </c>
      <c r="C33" s="308"/>
    </row>
    <row r="34" spans="1:3" s="458" customFormat="1" ht="12" customHeight="1" thickBot="1" x14ac:dyDescent="0.25">
      <c r="A34" s="451" t="s">
        <v>80</v>
      </c>
      <c r="B34" s="126" t="s">
        <v>279</v>
      </c>
      <c r="C34" s="85"/>
    </row>
    <row r="35" spans="1:3" s="364" customFormat="1" ht="12" customHeight="1" thickBot="1" x14ac:dyDescent="0.25">
      <c r="A35" s="192" t="s">
        <v>22</v>
      </c>
      <c r="B35" s="108" t="s">
        <v>365</v>
      </c>
      <c r="C35" s="334"/>
    </row>
    <row r="36" spans="1:3" s="364" customFormat="1" ht="12" customHeight="1" thickBot="1" x14ac:dyDescent="0.25">
      <c r="A36" s="192" t="s">
        <v>23</v>
      </c>
      <c r="B36" s="108" t="s">
        <v>397</v>
      </c>
      <c r="C36" s="355"/>
    </row>
    <row r="37" spans="1:3" s="364" customFormat="1" ht="12" customHeight="1" thickBot="1" x14ac:dyDescent="0.25">
      <c r="A37" s="184" t="s">
        <v>24</v>
      </c>
      <c r="B37" s="108" t="s">
        <v>398</v>
      </c>
      <c r="C37" s="356">
        <f>+C8+C20+C25+C26+C31+C35+C36</f>
        <v>5600214</v>
      </c>
    </row>
    <row r="38" spans="1:3" s="364" customFormat="1" ht="12" customHeight="1" thickBot="1" x14ac:dyDescent="0.25">
      <c r="A38" s="228" t="s">
        <v>25</v>
      </c>
      <c r="B38" s="108" t="s">
        <v>399</v>
      </c>
      <c r="C38" s="356">
        <f>+C39+C40+C41</f>
        <v>12255707</v>
      </c>
    </row>
    <row r="39" spans="1:3" s="364" customFormat="1" ht="12" customHeight="1" x14ac:dyDescent="0.2">
      <c r="A39" s="452" t="s">
        <v>400</v>
      </c>
      <c r="B39" s="453" t="s">
        <v>222</v>
      </c>
      <c r="C39" s="78"/>
    </row>
    <row r="40" spans="1:3" s="364" customFormat="1" ht="12" customHeight="1" x14ac:dyDescent="0.2">
      <c r="A40" s="452" t="s">
        <v>401</v>
      </c>
      <c r="B40" s="454" t="s">
        <v>2</v>
      </c>
      <c r="C40" s="308"/>
    </row>
    <row r="41" spans="1:3" s="458" customFormat="1" ht="12" customHeight="1" thickBot="1" x14ac:dyDescent="0.25">
      <c r="A41" s="451" t="s">
        <v>402</v>
      </c>
      <c r="B41" s="126" t="s">
        <v>403</v>
      </c>
      <c r="C41" s="85">
        <v>12255707</v>
      </c>
    </row>
    <row r="42" spans="1:3" s="458" customFormat="1" ht="15" customHeight="1" thickBot="1" x14ac:dyDescent="0.25">
      <c r="A42" s="228" t="s">
        <v>26</v>
      </c>
      <c r="B42" s="229" t="s">
        <v>404</v>
      </c>
      <c r="C42" s="359">
        <f>+C37+C38</f>
        <v>17855921</v>
      </c>
    </row>
    <row r="43" spans="1:3" s="458" customFormat="1" ht="15" customHeight="1" x14ac:dyDescent="0.2">
      <c r="A43" s="230"/>
      <c r="B43" s="231"/>
      <c r="C43" s="357"/>
    </row>
    <row r="44" spans="1:3" ht="13.5" thickBot="1" x14ac:dyDescent="0.25">
      <c r="A44" s="232"/>
      <c r="B44" s="233"/>
      <c r="C44" s="358"/>
    </row>
    <row r="45" spans="1:3" s="457" customFormat="1" ht="16.5" customHeight="1" thickBot="1" x14ac:dyDescent="0.25">
      <c r="A45" s="234"/>
      <c r="B45" s="235" t="s">
        <v>56</v>
      </c>
      <c r="C45" s="359"/>
    </row>
    <row r="46" spans="1:3" s="459" customFormat="1" ht="12" customHeight="1" thickBot="1" x14ac:dyDescent="0.25">
      <c r="A46" s="192" t="s">
        <v>17</v>
      </c>
      <c r="B46" s="108" t="s">
        <v>405</v>
      </c>
      <c r="C46" s="307">
        <f>SUM(C47:C51)</f>
        <v>17855921</v>
      </c>
    </row>
    <row r="47" spans="1:3" ht="12" customHeight="1" x14ac:dyDescent="0.2">
      <c r="A47" s="451" t="s">
        <v>85</v>
      </c>
      <c r="B47" s="8" t="s">
        <v>48</v>
      </c>
      <c r="C47" s="78">
        <v>8147200</v>
      </c>
    </row>
    <row r="48" spans="1:3" ht="12" customHeight="1" x14ac:dyDescent="0.2">
      <c r="A48" s="451" t="s">
        <v>86</v>
      </c>
      <c r="B48" s="7" t="s">
        <v>167</v>
      </c>
      <c r="C48" s="81">
        <v>1554168</v>
      </c>
    </row>
    <row r="49" spans="1:3" ht="12" customHeight="1" x14ac:dyDescent="0.2">
      <c r="A49" s="451" t="s">
        <v>87</v>
      </c>
      <c r="B49" s="7" t="s">
        <v>124</v>
      </c>
      <c r="C49" s="81">
        <v>8154553</v>
      </c>
    </row>
    <row r="50" spans="1:3" ht="12" customHeight="1" x14ac:dyDescent="0.2">
      <c r="A50" s="451" t="s">
        <v>88</v>
      </c>
      <c r="B50" s="7" t="s">
        <v>168</v>
      </c>
      <c r="C50" s="81"/>
    </row>
    <row r="51" spans="1:3" ht="12" customHeight="1" thickBot="1" x14ac:dyDescent="0.25">
      <c r="A51" s="451" t="s">
        <v>132</v>
      </c>
      <c r="B51" s="7" t="s">
        <v>169</v>
      </c>
      <c r="C51" s="81"/>
    </row>
    <row r="52" spans="1:3" ht="12" customHeight="1" thickBot="1" x14ac:dyDescent="0.25">
      <c r="A52" s="192" t="s">
        <v>18</v>
      </c>
      <c r="B52" s="108" t="s">
        <v>406</v>
      </c>
      <c r="C52" s="307">
        <f>SUM(C53:C55)</f>
        <v>0</v>
      </c>
    </row>
    <row r="53" spans="1:3" s="459" customFormat="1" ht="12" customHeight="1" x14ac:dyDescent="0.2">
      <c r="A53" s="451" t="s">
        <v>91</v>
      </c>
      <c r="B53" s="8" t="s">
        <v>215</v>
      </c>
      <c r="C53" s="78"/>
    </row>
    <row r="54" spans="1:3" ht="12" customHeight="1" x14ac:dyDescent="0.2">
      <c r="A54" s="451" t="s">
        <v>92</v>
      </c>
      <c r="B54" s="7" t="s">
        <v>171</v>
      </c>
      <c r="C54" s="81"/>
    </row>
    <row r="55" spans="1:3" ht="12" customHeight="1" x14ac:dyDescent="0.2">
      <c r="A55" s="451" t="s">
        <v>93</v>
      </c>
      <c r="B55" s="7" t="s">
        <v>57</v>
      </c>
      <c r="C55" s="81"/>
    </row>
    <row r="56" spans="1:3" ht="12" customHeight="1" thickBot="1" x14ac:dyDescent="0.25">
      <c r="A56" s="451" t="s">
        <v>94</v>
      </c>
      <c r="B56" s="7" t="s">
        <v>512</v>
      </c>
      <c r="C56" s="81"/>
    </row>
    <row r="57" spans="1:3" ht="12" customHeight="1" thickBot="1" x14ac:dyDescent="0.25">
      <c r="A57" s="192" t="s">
        <v>19</v>
      </c>
      <c r="B57" s="108" t="s">
        <v>11</v>
      </c>
      <c r="C57" s="334"/>
    </row>
    <row r="58" spans="1:3" ht="15" customHeight="1" thickBot="1" x14ac:dyDescent="0.25">
      <c r="A58" s="192" t="s">
        <v>20</v>
      </c>
      <c r="B58" s="236" t="s">
        <v>519</v>
      </c>
      <c r="C58" s="360">
        <f>+C46+C52+C57</f>
        <v>17855921</v>
      </c>
    </row>
    <row r="59" spans="1:3" ht="13.5" thickBot="1" x14ac:dyDescent="0.25">
      <c r="C59" s="361"/>
    </row>
    <row r="60" spans="1:3" ht="15" customHeight="1" thickBot="1" x14ac:dyDescent="0.25">
      <c r="A60" s="239" t="s">
        <v>507</v>
      </c>
      <c r="B60" s="240"/>
      <c r="C60" s="105">
        <v>4</v>
      </c>
    </row>
    <row r="61" spans="1:3" ht="14.25" customHeight="1" thickBot="1" x14ac:dyDescent="0.25">
      <c r="A61" s="239" t="s">
        <v>190</v>
      </c>
      <c r="B61" s="240"/>
      <c r="C61" s="105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view="pageLayout" topLeftCell="B10" zoomScaleNormal="124" zoomScaleSheetLayoutView="100" workbookViewId="0">
      <selection sqref="A1:C1"/>
    </sheetView>
  </sheetViews>
  <sheetFormatPr defaultRowHeight="15.75" x14ac:dyDescent="0.25"/>
  <cols>
    <col min="1" max="1" width="9.5" style="379" customWidth="1"/>
    <col min="2" max="2" width="91.6640625" style="379" customWidth="1"/>
    <col min="3" max="3" width="21.6640625" style="380" customWidth="1"/>
    <col min="4" max="4" width="9" style="413" customWidth="1"/>
    <col min="5" max="16384" width="9.33203125" style="413"/>
  </cols>
  <sheetData>
    <row r="1" spans="1:3" ht="15.95" customHeight="1" x14ac:dyDescent="0.25">
      <c r="A1" s="559" t="s">
        <v>14</v>
      </c>
      <c r="B1" s="559"/>
      <c r="C1" s="559"/>
    </row>
    <row r="2" spans="1:3" ht="15.95" customHeight="1" thickBot="1" x14ac:dyDescent="0.3">
      <c r="A2" s="560" t="s">
        <v>136</v>
      </c>
      <c r="B2" s="560"/>
      <c r="C2" s="297" t="s">
        <v>554</v>
      </c>
    </row>
    <row r="3" spans="1:3" ht="38.1" customHeight="1" thickBot="1" x14ac:dyDescent="0.3">
      <c r="A3" s="22" t="s">
        <v>68</v>
      </c>
      <c r="B3" s="23" t="s">
        <v>16</v>
      </c>
      <c r="C3" s="38" t="str">
        <f>+CONCATENATE(LEFT(ÖSSZEFÜGGÉSEK!A5,4),". évi előirányzat")</f>
        <v>2018. évi előirányzat</v>
      </c>
    </row>
    <row r="4" spans="1:3" s="414" customFormat="1" ht="12" customHeight="1" thickBot="1" x14ac:dyDescent="0.25">
      <c r="A4" s="408"/>
      <c r="B4" s="409" t="s">
        <v>481</v>
      </c>
      <c r="C4" s="410" t="s">
        <v>482</v>
      </c>
    </row>
    <row r="5" spans="1:3" s="415" customFormat="1" ht="12" customHeight="1" thickBot="1" x14ac:dyDescent="0.25">
      <c r="A5" s="19" t="s">
        <v>17</v>
      </c>
      <c r="B5" s="20" t="s">
        <v>238</v>
      </c>
      <c r="C5" s="287">
        <f>+C6+C7+C8+C9+C10+C11</f>
        <v>37470032</v>
      </c>
    </row>
    <row r="6" spans="1:3" s="415" customFormat="1" ht="12" customHeight="1" x14ac:dyDescent="0.2">
      <c r="A6" s="14" t="s">
        <v>85</v>
      </c>
      <c r="B6" s="416" t="s">
        <v>239</v>
      </c>
      <c r="C6" s="290">
        <v>17796854</v>
      </c>
    </row>
    <row r="7" spans="1:3" s="415" customFormat="1" ht="12" customHeight="1" x14ac:dyDescent="0.2">
      <c r="A7" s="13" t="s">
        <v>86</v>
      </c>
      <c r="B7" s="417" t="s">
        <v>240</v>
      </c>
      <c r="C7" s="289"/>
    </row>
    <row r="8" spans="1:3" s="415" customFormat="1" ht="12" customHeight="1" x14ac:dyDescent="0.2">
      <c r="A8" s="13" t="s">
        <v>87</v>
      </c>
      <c r="B8" s="417" t="s">
        <v>540</v>
      </c>
      <c r="C8" s="289">
        <v>17873178</v>
      </c>
    </row>
    <row r="9" spans="1:3" s="415" customFormat="1" ht="12" customHeight="1" x14ac:dyDescent="0.2">
      <c r="A9" s="13" t="s">
        <v>88</v>
      </c>
      <c r="B9" s="417" t="s">
        <v>242</v>
      </c>
      <c r="C9" s="289">
        <v>1800000</v>
      </c>
    </row>
    <row r="10" spans="1:3" s="415" customFormat="1" ht="12" customHeight="1" x14ac:dyDescent="0.2">
      <c r="A10" s="13" t="s">
        <v>132</v>
      </c>
      <c r="B10" s="283" t="s">
        <v>420</v>
      </c>
      <c r="C10" s="289"/>
    </row>
    <row r="11" spans="1:3" s="415" customFormat="1" ht="12" customHeight="1" thickBot="1" x14ac:dyDescent="0.25">
      <c r="A11" s="15" t="s">
        <v>89</v>
      </c>
      <c r="B11" s="284" t="s">
        <v>421</v>
      </c>
      <c r="C11" s="289"/>
    </row>
    <row r="12" spans="1:3" s="415" customFormat="1" ht="12" customHeight="1" thickBot="1" x14ac:dyDescent="0.25">
      <c r="A12" s="19" t="s">
        <v>18</v>
      </c>
      <c r="B12" s="282" t="s">
        <v>243</v>
      </c>
      <c r="C12" s="287">
        <f>+C13+C14+C15+C16+C17</f>
        <v>72032994</v>
      </c>
    </row>
    <row r="13" spans="1:3" s="415" customFormat="1" ht="12" customHeight="1" x14ac:dyDescent="0.2">
      <c r="A13" s="14" t="s">
        <v>91</v>
      </c>
      <c r="B13" s="416" t="s">
        <v>244</v>
      </c>
      <c r="C13" s="290"/>
    </row>
    <row r="14" spans="1:3" s="415" customFormat="1" ht="12" customHeight="1" x14ac:dyDescent="0.2">
      <c r="A14" s="13" t="s">
        <v>92</v>
      </c>
      <c r="B14" s="417" t="s">
        <v>245</v>
      </c>
      <c r="C14" s="289"/>
    </row>
    <row r="15" spans="1:3" s="415" customFormat="1" ht="12" customHeight="1" x14ac:dyDescent="0.2">
      <c r="A15" s="13" t="s">
        <v>93</v>
      </c>
      <c r="B15" s="417" t="s">
        <v>410</v>
      </c>
      <c r="C15" s="289"/>
    </row>
    <row r="16" spans="1:3" s="415" customFormat="1" ht="12" customHeight="1" x14ac:dyDescent="0.2">
      <c r="A16" s="13" t="s">
        <v>94</v>
      </c>
      <c r="B16" s="417" t="s">
        <v>411</v>
      </c>
      <c r="C16" s="289"/>
    </row>
    <row r="17" spans="1:3" s="415" customFormat="1" ht="12" customHeight="1" x14ac:dyDescent="0.2">
      <c r="A17" s="13" t="s">
        <v>95</v>
      </c>
      <c r="B17" s="417" t="s">
        <v>246</v>
      </c>
      <c r="C17" s="289">
        <v>72032994</v>
      </c>
    </row>
    <row r="18" spans="1:3" s="415" customFormat="1" ht="12" customHeight="1" thickBot="1" x14ac:dyDescent="0.25">
      <c r="A18" s="15" t="s">
        <v>101</v>
      </c>
      <c r="B18" s="284" t="s">
        <v>247</v>
      </c>
      <c r="C18" s="291"/>
    </row>
    <row r="19" spans="1:3" s="415" customFormat="1" ht="12" customHeight="1" thickBot="1" x14ac:dyDescent="0.25">
      <c r="A19" s="19" t="s">
        <v>19</v>
      </c>
      <c r="B19" s="20" t="s">
        <v>248</v>
      </c>
      <c r="C19" s="287">
        <f>+C20+C21+C22+C23+C24</f>
        <v>48319850</v>
      </c>
    </row>
    <row r="20" spans="1:3" s="415" customFormat="1" ht="12" customHeight="1" x14ac:dyDescent="0.2">
      <c r="A20" s="14" t="s">
        <v>74</v>
      </c>
      <c r="B20" s="416" t="s">
        <v>249</v>
      </c>
      <c r="C20" s="290"/>
    </row>
    <row r="21" spans="1:3" s="415" customFormat="1" ht="12" customHeight="1" x14ac:dyDescent="0.2">
      <c r="A21" s="13" t="s">
        <v>75</v>
      </c>
      <c r="B21" s="417" t="s">
        <v>250</v>
      </c>
      <c r="C21" s="289"/>
    </row>
    <row r="22" spans="1:3" s="415" customFormat="1" ht="12" customHeight="1" x14ac:dyDescent="0.2">
      <c r="A22" s="13" t="s">
        <v>76</v>
      </c>
      <c r="B22" s="417" t="s">
        <v>412</v>
      </c>
      <c r="C22" s="289"/>
    </row>
    <row r="23" spans="1:3" s="415" customFormat="1" ht="12" customHeight="1" x14ac:dyDescent="0.2">
      <c r="A23" s="13" t="s">
        <v>77</v>
      </c>
      <c r="B23" s="417" t="s">
        <v>413</v>
      </c>
      <c r="C23" s="289"/>
    </row>
    <row r="24" spans="1:3" s="415" customFormat="1" ht="12" customHeight="1" x14ac:dyDescent="0.2">
      <c r="A24" s="13" t="s">
        <v>155</v>
      </c>
      <c r="B24" s="417" t="s">
        <v>251</v>
      </c>
      <c r="C24" s="289">
        <v>48319850</v>
      </c>
    </row>
    <row r="25" spans="1:3" s="415" customFormat="1" ht="12" customHeight="1" thickBot="1" x14ac:dyDescent="0.25">
      <c r="A25" s="15" t="s">
        <v>156</v>
      </c>
      <c r="B25" s="418" t="s">
        <v>252</v>
      </c>
      <c r="C25" s="291"/>
    </row>
    <row r="26" spans="1:3" s="415" customFormat="1" ht="12" customHeight="1" thickBot="1" x14ac:dyDescent="0.25">
      <c r="A26" s="19" t="s">
        <v>157</v>
      </c>
      <c r="B26" s="20" t="s">
        <v>541</v>
      </c>
      <c r="C26" s="293">
        <f>SUM(C27:C33)</f>
        <v>1690000</v>
      </c>
    </row>
    <row r="27" spans="1:3" s="415" customFormat="1" ht="12" customHeight="1" x14ac:dyDescent="0.2">
      <c r="A27" s="14" t="s">
        <v>254</v>
      </c>
      <c r="B27" s="416" t="s">
        <v>545</v>
      </c>
      <c r="C27" s="290">
        <v>350000</v>
      </c>
    </row>
    <row r="28" spans="1:3" s="415" customFormat="1" ht="12" customHeight="1" x14ac:dyDescent="0.2">
      <c r="A28" s="13" t="s">
        <v>255</v>
      </c>
      <c r="B28" s="417" t="s">
        <v>546</v>
      </c>
      <c r="C28" s="289"/>
    </row>
    <row r="29" spans="1:3" s="415" customFormat="1" ht="12" customHeight="1" x14ac:dyDescent="0.2">
      <c r="A29" s="13" t="s">
        <v>256</v>
      </c>
      <c r="B29" s="417" t="s">
        <v>547</v>
      </c>
      <c r="C29" s="289">
        <v>680000</v>
      </c>
    </row>
    <row r="30" spans="1:3" s="415" customFormat="1" ht="12" customHeight="1" x14ac:dyDescent="0.2">
      <c r="A30" s="13" t="s">
        <v>257</v>
      </c>
      <c r="B30" s="417" t="s">
        <v>548</v>
      </c>
      <c r="C30" s="289"/>
    </row>
    <row r="31" spans="1:3" s="415" customFormat="1" ht="12" customHeight="1" x14ac:dyDescent="0.2">
      <c r="A31" s="13" t="s">
        <v>542</v>
      </c>
      <c r="B31" s="417" t="s">
        <v>258</v>
      </c>
      <c r="C31" s="289">
        <v>660000</v>
      </c>
    </row>
    <row r="32" spans="1:3" s="415" customFormat="1" ht="12" customHeight="1" x14ac:dyDescent="0.2">
      <c r="A32" s="13" t="s">
        <v>543</v>
      </c>
      <c r="B32" s="417" t="s">
        <v>259</v>
      </c>
      <c r="C32" s="289"/>
    </row>
    <row r="33" spans="1:3" s="415" customFormat="1" ht="12" customHeight="1" thickBot="1" x14ac:dyDescent="0.25">
      <c r="A33" s="15" t="s">
        <v>544</v>
      </c>
      <c r="B33" s="515" t="s">
        <v>260</v>
      </c>
      <c r="C33" s="291"/>
    </row>
    <row r="34" spans="1:3" s="415" customFormat="1" ht="12" customHeight="1" thickBot="1" x14ac:dyDescent="0.25">
      <c r="A34" s="19" t="s">
        <v>21</v>
      </c>
      <c r="B34" s="20" t="s">
        <v>422</v>
      </c>
      <c r="C34" s="287">
        <f>SUM(C35:C45)</f>
        <v>13128014</v>
      </c>
    </row>
    <row r="35" spans="1:3" s="415" customFormat="1" ht="12" customHeight="1" x14ac:dyDescent="0.2">
      <c r="A35" s="14" t="s">
        <v>78</v>
      </c>
      <c r="B35" s="416" t="s">
        <v>263</v>
      </c>
      <c r="C35" s="290">
        <v>2653543</v>
      </c>
    </row>
    <row r="36" spans="1:3" s="415" customFormat="1" ht="12" customHeight="1" x14ac:dyDescent="0.2">
      <c r="A36" s="13" t="s">
        <v>79</v>
      </c>
      <c r="B36" s="417" t="s">
        <v>264</v>
      </c>
      <c r="C36" s="289">
        <v>6909617</v>
      </c>
    </row>
    <row r="37" spans="1:3" s="415" customFormat="1" ht="12" customHeight="1" x14ac:dyDescent="0.2">
      <c r="A37" s="13" t="s">
        <v>80</v>
      </c>
      <c r="B37" s="417" t="s">
        <v>265</v>
      </c>
      <c r="C37" s="289"/>
    </row>
    <row r="38" spans="1:3" s="415" customFormat="1" ht="12" customHeight="1" x14ac:dyDescent="0.2">
      <c r="A38" s="13" t="s">
        <v>159</v>
      </c>
      <c r="B38" s="417" t="s">
        <v>266</v>
      </c>
      <c r="C38" s="289"/>
    </row>
    <row r="39" spans="1:3" s="415" customFormat="1" ht="12" customHeight="1" x14ac:dyDescent="0.2">
      <c r="A39" s="13" t="s">
        <v>160</v>
      </c>
      <c r="B39" s="417" t="s">
        <v>267</v>
      </c>
      <c r="C39" s="289"/>
    </row>
    <row r="40" spans="1:3" s="415" customFormat="1" ht="12" customHeight="1" x14ac:dyDescent="0.2">
      <c r="A40" s="13" t="s">
        <v>161</v>
      </c>
      <c r="B40" s="417" t="s">
        <v>268</v>
      </c>
      <c r="C40" s="289">
        <v>3564854</v>
      </c>
    </row>
    <row r="41" spans="1:3" s="415" customFormat="1" ht="12" customHeight="1" x14ac:dyDescent="0.2">
      <c r="A41" s="13" t="s">
        <v>162</v>
      </c>
      <c r="B41" s="417" t="s">
        <v>269</v>
      </c>
      <c r="C41" s="289"/>
    </row>
    <row r="42" spans="1:3" s="415" customFormat="1" ht="12" customHeight="1" x14ac:dyDescent="0.2">
      <c r="A42" s="13" t="s">
        <v>163</v>
      </c>
      <c r="B42" s="417" t="s">
        <v>549</v>
      </c>
      <c r="C42" s="289"/>
    </row>
    <row r="43" spans="1:3" s="415" customFormat="1" ht="12" customHeight="1" x14ac:dyDescent="0.2">
      <c r="A43" s="13" t="s">
        <v>261</v>
      </c>
      <c r="B43" s="417" t="s">
        <v>271</v>
      </c>
      <c r="C43" s="292"/>
    </row>
    <row r="44" spans="1:3" s="415" customFormat="1" ht="12" customHeight="1" x14ac:dyDescent="0.2">
      <c r="A44" s="15" t="s">
        <v>262</v>
      </c>
      <c r="B44" s="418" t="s">
        <v>424</v>
      </c>
      <c r="C44" s="402"/>
    </row>
    <row r="45" spans="1:3" s="415" customFormat="1" ht="12" customHeight="1" thickBot="1" x14ac:dyDescent="0.25">
      <c r="A45" s="15" t="s">
        <v>423</v>
      </c>
      <c r="B45" s="284" t="s">
        <v>272</v>
      </c>
      <c r="C45" s="402"/>
    </row>
    <row r="46" spans="1:3" s="415" customFormat="1" ht="12" customHeight="1" thickBot="1" x14ac:dyDescent="0.25">
      <c r="A46" s="19" t="s">
        <v>22</v>
      </c>
      <c r="B46" s="20" t="s">
        <v>273</v>
      </c>
      <c r="C46" s="287">
        <f>SUM(C47:C51)</f>
        <v>3640000</v>
      </c>
    </row>
    <row r="47" spans="1:3" s="415" customFormat="1" ht="12" customHeight="1" x14ac:dyDescent="0.2">
      <c r="A47" s="14" t="s">
        <v>81</v>
      </c>
      <c r="B47" s="416" t="s">
        <v>277</v>
      </c>
      <c r="C47" s="460"/>
    </row>
    <row r="48" spans="1:3" s="415" customFormat="1" ht="12" customHeight="1" x14ac:dyDescent="0.2">
      <c r="A48" s="13" t="s">
        <v>82</v>
      </c>
      <c r="B48" s="417" t="s">
        <v>278</v>
      </c>
      <c r="C48" s="292"/>
    </row>
    <row r="49" spans="1:3" s="415" customFormat="1" ht="12" customHeight="1" x14ac:dyDescent="0.2">
      <c r="A49" s="13" t="s">
        <v>274</v>
      </c>
      <c r="B49" s="417" t="s">
        <v>279</v>
      </c>
      <c r="C49" s="292">
        <v>3640000</v>
      </c>
    </row>
    <row r="50" spans="1:3" s="415" customFormat="1" ht="12" customHeight="1" x14ac:dyDescent="0.2">
      <c r="A50" s="13" t="s">
        <v>275</v>
      </c>
      <c r="B50" s="417" t="s">
        <v>280</v>
      </c>
      <c r="C50" s="292"/>
    </row>
    <row r="51" spans="1:3" s="415" customFormat="1" ht="12" customHeight="1" thickBot="1" x14ac:dyDescent="0.25">
      <c r="A51" s="15" t="s">
        <v>276</v>
      </c>
      <c r="B51" s="284" t="s">
        <v>281</v>
      </c>
      <c r="C51" s="402"/>
    </row>
    <row r="52" spans="1:3" s="415" customFormat="1" ht="12" customHeight="1" thickBot="1" x14ac:dyDescent="0.25">
      <c r="A52" s="19" t="s">
        <v>164</v>
      </c>
      <c r="B52" s="20" t="s">
        <v>282</v>
      </c>
      <c r="C52" s="287">
        <f>SUM(C53:C55)</f>
        <v>0</v>
      </c>
    </row>
    <row r="53" spans="1:3" s="415" customFormat="1" ht="12" customHeight="1" x14ac:dyDescent="0.2">
      <c r="A53" s="14" t="s">
        <v>83</v>
      </c>
      <c r="B53" s="416" t="s">
        <v>283</v>
      </c>
      <c r="C53" s="290"/>
    </row>
    <row r="54" spans="1:3" s="415" customFormat="1" ht="12" customHeight="1" x14ac:dyDescent="0.2">
      <c r="A54" s="13" t="s">
        <v>84</v>
      </c>
      <c r="B54" s="417" t="s">
        <v>414</v>
      </c>
      <c r="C54" s="289"/>
    </row>
    <row r="55" spans="1:3" s="415" customFormat="1" ht="12" customHeight="1" x14ac:dyDescent="0.2">
      <c r="A55" s="13" t="s">
        <v>286</v>
      </c>
      <c r="B55" s="417" t="s">
        <v>284</v>
      </c>
      <c r="C55" s="289"/>
    </row>
    <row r="56" spans="1:3" s="415" customFormat="1" ht="12" customHeight="1" thickBot="1" x14ac:dyDescent="0.25">
      <c r="A56" s="15" t="s">
        <v>287</v>
      </c>
      <c r="B56" s="284" t="s">
        <v>285</v>
      </c>
      <c r="C56" s="291"/>
    </row>
    <row r="57" spans="1:3" s="415" customFormat="1" ht="12" customHeight="1" thickBot="1" x14ac:dyDescent="0.25">
      <c r="A57" s="19" t="s">
        <v>24</v>
      </c>
      <c r="B57" s="282" t="s">
        <v>288</v>
      </c>
      <c r="C57" s="287">
        <f>SUM(C58:C60)</f>
        <v>0</v>
      </c>
    </row>
    <row r="58" spans="1:3" s="415" customFormat="1" ht="12" customHeight="1" x14ac:dyDescent="0.2">
      <c r="A58" s="14" t="s">
        <v>165</v>
      </c>
      <c r="B58" s="416" t="s">
        <v>290</v>
      </c>
      <c r="C58" s="292"/>
    </row>
    <row r="59" spans="1:3" s="415" customFormat="1" ht="12" customHeight="1" x14ac:dyDescent="0.2">
      <c r="A59" s="13" t="s">
        <v>166</v>
      </c>
      <c r="B59" s="417" t="s">
        <v>415</v>
      </c>
      <c r="C59" s="292"/>
    </row>
    <row r="60" spans="1:3" s="415" customFormat="1" ht="12" customHeight="1" x14ac:dyDescent="0.2">
      <c r="A60" s="13" t="s">
        <v>216</v>
      </c>
      <c r="B60" s="417" t="s">
        <v>291</v>
      </c>
      <c r="C60" s="292"/>
    </row>
    <row r="61" spans="1:3" s="415" customFormat="1" ht="12" customHeight="1" thickBot="1" x14ac:dyDescent="0.25">
      <c r="A61" s="15" t="s">
        <v>289</v>
      </c>
      <c r="B61" s="284" t="s">
        <v>292</v>
      </c>
      <c r="C61" s="292"/>
    </row>
    <row r="62" spans="1:3" s="415" customFormat="1" ht="12" customHeight="1" thickBot="1" x14ac:dyDescent="0.25">
      <c r="A62" s="487" t="s">
        <v>464</v>
      </c>
      <c r="B62" s="20" t="s">
        <v>293</v>
      </c>
      <c r="C62" s="293">
        <f>+C5+C12+C19+C26+C34+C46+C52+C57</f>
        <v>176280890</v>
      </c>
    </row>
    <row r="63" spans="1:3" s="415" customFormat="1" ht="12" customHeight="1" thickBot="1" x14ac:dyDescent="0.25">
      <c r="A63" s="463" t="s">
        <v>294</v>
      </c>
      <c r="B63" s="282" t="s">
        <v>295</v>
      </c>
      <c r="C63" s="287">
        <f>SUM(C64:C66)</f>
        <v>0</v>
      </c>
    </row>
    <row r="64" spans="1:3" s="415" customFormat="1" ht="12" customHeight="1" x14ac:dyDescent="0.2">
      <c r="A64" s="14" t="s">
        <v>326</v>
      </c>
      <c r="B64" s="416" t="s">
        <v>296</v>
      </c>
      <c r="C64" s="292"/>
    </row>
    <row r="65" spans="1:3" s="415" customFormat="1" ht="12" customHeight="1" x14ac:dyDescent="0.2">
      <c r="A65" s="13" t="s">
        <v>335</v>
      </c>
      <c r="B65" s="417" t="s">
        <v>297</v>
      </c>
      <c r="C65" s="292"/>
    </row>
    <row r="66" spans="1:3" s="415" customFormat="1" ht="12" customHeight="1" thickBot="1" x14ac:dyDescent="0.25">
      <c r="A66" s="15" t="s">
        <v>336</v>
      </c>
      <c r="B66" s="481" t="s">
        <v>449</v>
      </c>
      <c r="C66" s="292"/>
    </row>
    <row r="67" spans="1:3" s="415" customFormat="1" ht="12" customHeight="1" thickBot="1" x14ac:dyDescent="0.25">
      <c r="A67" s="463" t="s">
        <v>299</v>
      </c>
      <c r="B67" s="282" t="s">
        <v>300</v>
      </c>
      <c r="C67" s="287">
        <f>SUM(C68:C71)</f>
        <v>0</v>
      </c>
    </row>
    <row r="68" spans="1:3" s="415" customFormat="1" ht="12" customHeight="1" x14ac:dyDescent="0.2">
      <c r="A68" s="14" t="s">
        <v>133</v>
      </c>
      <c r="B68" s="416" t="s">
        <v>301</v>
      </c>
      <c r="C68" s="292"/>
    </row>
    <row r="69" spans="1:3" s="415" customFormat="1" ht="12" customHeight="1" x14ac:dyDescent="0.2">
      <c r="A69" s="13" t="s">
        <v>134</v>
      </c>
      <c r="B69" s="417" t="s">
        <v>302</v>
      </c>
      <c r="C69" s="292"/>
    </row>
    <row r="70" spans="1:3" s="415" customFormat="1" ht="12" customHeight="1" x14ac:dyDescent="0.2">
      <c r="A70" s="13" t="s">
        <v>327</v>
      </c>
      <c r="B70" s="417" t="s">
        <v>303</v>
      </c>
      <c r="C70" s="292"/>
    </row>
    <row r="71" spans="1:3" s="415" customFormat="1" ht="12" customHeight="1" thickBot="1" x14ac:dyDescent="0.25">
      <c r="A71" s="15" t="s">
        <v>328</v>
      </c>
      <c r="B71" s="284" t="s">
        <v>304</v>
      </c>
      <c r="C71" s="292"/>
    </row>
    <row r="72" spans="1:3" s="415" customFormat="1" ht="12" customHeight="1" thickBot="1" x14ac:dyDescent="0.25">
      <c r="A72" s="463" t="s">
        <v>305</v>
      </c>
      <c r="B72" s="282" t="s">
        <v>306</v>
      </c>
      <c r="C72" s="287">
        <f>SUM(C73:C74)</f>
        <v>17610885</v>
      </c>
    </row>
    <row r="73" spans="1:3" s="415" customFormat="1" ht="12" customHeight="1" x14ac:dyDescent="0.2">
      <c r="A73" s="14" t="s">
        <v>329</v>
      </c>
      <c r="B73" s="416" t="s">
        <v>307</v>
      </c>
      <c r="C73" s="292">
        <v>17610885</v>
      </c>
    </row>
    <row r="74" spans="1:3" s="415" customFormat="1" ht="12" customHeight="1" thickBot="1" x14ac:dyDescent="0.25">
      <c r="A74" s="15" t="s">
        <v>330</v>
      </c>
      <c r="B74" s="284" t="s">
        <v>308</v>
      </c>
      <c r="C74" s="292"/>
    </row>
    <row r="75" spans="1:3" s="415" customFormat="1" ht="12" customHeight="1" thickBot="1" x14ac:dyDescent="0.25">
      <c r="A75" s="463" t="s">
        <v>309</v>
      </c>
      <c r="B75" s="282" t="s">
        <v>310</v>
      </c>
      <c r="C75" s="287">
        <f>SUM(C76:C78)</f>
        <v>0</v>
      </c>
    </row>
    <row r="76" spans="1:3" s="415" customFormat="1" ht="12" customHeight="1" x14ac:dyDescent="0.2">
      <c r="A76" s="14" t="s">
        <v>331</v>
      </c>
      <c r="B76" s="416" t="s">
        <v>311</v>
      </c>
      <c r="C76" s="292"/>
    </row>
    <row r="77" spans="1:3" s="415" customFormat="1" ht="12" customHeight="1" x14ac:dyDescent="0.2">
      <c r="A77" s="13" t="s">
        <v>332</v>
      </c>
      <c r="B77" s="417" t="s">
        <v>312</v>
      </c>
      <c r="C77" s="292"/>
    </row>
    <row r="78" spans="1:3" s="415" customFormat="1" ht="12" customHeight="1" thickBot="1" x14ac:dyDescent="0.25">
      <c r="A78" s="15" t="s">
        <v>333</v>
      </c>
      <c r="B78" s="284" t="s">
        <v>313</v>
      </c>
      <c r="C78" s="292"/>
    </row>
    <row r="79" spans="1:3" s="415" customFormat="1" ht="12" customHeight="1" thickBot="1" x14ac:dyDescent="0.25">
      <c r="A79" s="463" t="s">
        <v>314</v>
      </c>
      <c r="B79" s="282" t="s">
        <v>334</v>
      </c>
      <c r="C79" s="287">
        <f>SUM(C80:C83)</f>
        <v>0</v>
      </c>
    </row>
    <row r="80" spans="1:3" s="415" customFormat="1" ht="12" customHeight="1" x14ac:dyDescent="0.2">
      <c r="A80" s="420" t="s">
        <v>315</v>
      </c>
      <c r="B80" s="416" t="s">
        <v>316</v>
      </c>
      <c r="C80" s="292"/>
    </row>
    <row r="81" spans="1:3" s="415" customFormat="1" ht="12" customHeight="1" x14ac:dyDescent="0.2">
      <c r="A81" s="421" t="s">
        <v>317</v>
      </c>
      <c r="B81" s="417" t="s">
        <v>318</v>
      </c>
      <c r="C81" s="292"/>
    </row>
    <row r="82" spans="1:3" s="415" customFormat="1" ht="12" customHeight="1" x14ac:dyDescent="0.2">
      <c r="A82" s="421" t="s">
        <v>319</v>
      </c>
      <c r="B82" s="417" t="s">
        <v>320</v>
      </c>
      <c r="C82" s="292"/>
    </row>
    <row r="83" spans="1:3" s="415" customFormat="1" ht="12" customHeight="1" thickBot="1" x14ac:dyDescent="0.25">
      <c r="A83" s="422" t="s">
        <v>321</v>
      </c>
      <c r="B83" s="284" t="s">
        <v>322</v>
      </c>
      <c r="C83" s="292"/>
    </row>
    <row r="84" spans="1:3" s="415" customFormat="1" ht="12" customHeight="1" thickBot="1" x14ac:dyDescent="0.25">
      <c r="A84" s="463" t="s">
        <v>323</v>
      </c>
      <c r="B84" s="282" t="s">
        <v>463</v>
      </c>
      <c r="C84" s="461"/>
    </row>
    <row r="85" spans="1:3" s="415" customFormat="1" ht="13.5" customHeight="1" thickBot="1" x14ac:dyDescent="0.25">
      <c r="A85" s="463" t="s">
        <v>325</v>
      </c>
      <c r="B85" s="282" t="s">
        <v>324</v>
      </c>
      <c r="C85" s="461"/>
    </row>
    <row r="86" spans="1:3" s="415" customFormat="1" ht="15.75" customHeight="1" thickBot="1" x14ac:dyDescent="0.25">
      <c r="A86" s="463" t="s">
        <v>337</v>
      </c>
      <c r="B86" s="423" t="s">
        <v>466</v>
      </c>
      <c r="C86" s="293">
        <f>+C63+C67+C72+C75+C79+C85+C84</f>
        <v>17610885</v>
      </c>
    </row>
    <row r="87" spans="1:3" s="415" customFormat="1" ht="16.5" customHeight="1" thickBot="1" x14ac:dyDescent="0.25">
      <c r="A87" s="464" t="s">
        <v>465</v>
      </c>
      <c r="B87" s="424" t="s">
        <v>467</v>
      </c>
      <c r="C87" s="293">
        <f>+C62+C86</f>
        <v>193891775</v>
      </c>
    </row>
    <row r="88" spans="1:3" s="415" customFormat="1" ht="83.25" customHeight="1" x14ac:dyDescent="0.2">
      <c r="A88" s="4"/>
      <c r="B88" s="5"/>
      <c r="C88" s="294"/>
    </row>
    <row r="89" spans="1:3" ht="16.5" customHeight="1" x14ac:dyDescent="0.25">
      <c r="A89" s="559" t="s">
        <v>46</v>
      </c>
      <c r="B89" s="559"/>
      <c r="C89" s="559"/>
    </row>
    <row r="90" spans="1:3" s="425" customFormat="1" ht="16.5" customHeight="1" thickBot="1" x14ac:dyDescent="0.3">
      <c r="A90" s="561" t="s">
        <v>137</v>
      </c>
      <c r="B90" s="561"/>
      <c r="C90" s="124" t="str">
        <f>C2</f>
        <v>Forintban!</v>
      </c>
    </row>
    <row r="91" spans="1:3" ht="38.1" customHeight="1" thickBot="1" x14ac:dyDescent="0.3">
      <c r="A91" s="22" t="s">
        <v>68</v>
      </c>
      <c r="B91" s="23" t="s">
        <v>47</v>
      </c>
      <c r="C91" s="38" t="str">
        <f>+C3</f>
        <v>2018. évi előirányzat</v>
      </c>
    </row>
    <row r="92" spans="1:3" s="414" customFormat="1" ht="12" customHeight="1" thickBot="1" x14ac:dyDescent="0.25">
      <c r="A92" s="31"/>
      <c r="B92" s="32" t="s">
        <v>481</v>
      </c>
      <c r="C92" s="33" t="s">
        <v>482</v>
      </c>
    </row>
    <row r="93" spans="1:3" ht="12" customHeight="1" thickBot="1" x14ac:dyDescent="0.3">
      <c r="A93" s="21" t="s">
        <v>17</v>
      </c>
      <c r="B93" s="27" t="s">
        <v>425</v>
      </c>
      <c r="C93" s="286">
        <f>C94+C95+C96+C97+C98+C111</f>
        <v>144073123</v>
      </c>
    </row>
    <row r="94" spans="1:3" ht="12" customHeight="1" x14ac:dyDescent="0.25">
      <c r="A94" s="16" t="s">
        <v>85</v>
      </c>
      <c r="B94" s="9" t="s">
        <v>48</v>
      </c>
      <c r="C94" s="288">
        <v>74316649</v>
      </c>
    </row>
    <row r="95" spans="1:3" ht="12" customHeight="1" x14ac:dyDescent="0.25">
      <c r="A95" s="13" t="s">
        <v>86</v>
      </c>
      <c r="B95" s="7" t="s">
        <v>167</v>
      </c>
      <c r="C95" s="289">
        <v>9211914</v>
      </c>
    </row>
    <row r="96" spans="1:3" ht="12" customHeight="1" x14ac:dyDescent="0.25">
      <c r="A96" s="13" t="s">
        <v>87</v>
      </c>
      <c r="B96" s="7" t="s">
        <v>124</v>
      </c>
      <c r="C96" s="291">
        <v>41390560</v>
      </c>
    </row>
    <row r="97" spans="1:3" ht="12" customHeight="1" x14ac:dyDescent="0.25">
      <c r="A97" s="13" t="s">
        <v>88</v>
      </c>
      <c r="B97" s="10" t="s">
        <v>168</v>
      </c>
      <c r="C97" s="291">
        <v>12554000</v>
      </c>
    </row>
    <row r="98" spans="1:3" ht="12" customHeight="1" x14ac:dyDescent="0.25">
      <c r="A98" s="13" t="s">
        <v>96</v>
      </c>
      <c r="B98" s="18" t="s">
        <v>169</v>
      </c>
      <c r="C98" s="291">
        <v>6600000</v>
      </c>
    </row>
    <row r="99" spans="1:3" ht="12" customHeight="1" x14ac:dyDescent="0.25">
      <c r="A99" s="13" t="s">
        <v>89</v>
      </c>
      <c r="B99" s="7" t="s">
        <v>430</v>
      </c>
      <c r="C99" s="291"/>
    </row>
    <row r="100" spans="1:3" ht="12" customHeight="1" x14ac:dyDescent="0.25">
      <c r="A100" s="13" t="s">
        <v>90</v>
      </c>
      <c r="B100" s="129" t="s">
        <v>429</v>
      </c>
      <c r="C100" s="291"/>
    </row>
    <row r="101" spans="1:3" ht="12" customHeight="1" x14ac:dyDescent="0.25">
      <c r="A101" s="13" t="s">
        <v>97</v>
      </c>
      <c r="B101" s="129" t="s">
        <v>428</v>
      </c>
      <c r="C101" s="291"/>
    </row>
    <row r="102" spans="1:3" ht="12" customHeight="1" x14ac:dyDescent="0.25">
      <c r="A102" s="13" t="s">
        <v>98</v>
      </c>
      <c r="B102" s="127" t="s">
        <v>340</v>
      </c>
      <c r="C102" s="291"/>
    </row>
    <row r="103" spans="1:3" ht="12" customHeight="1" x14ac:dyDescent="0.25">
      <c r="A103" s="13" t="s">
        <v>99</v>
      </c>
      <c r="B103" s="128" t="s">
        <v>341</v>
      </c>
      <c r="C103" s="291"/>
    </row>
    <row r="104" spans="1:3" ht="12" customHeight="1" x14ac:dyDescent="0.25">
      <c r="A104" s="13" t="s">
        <v>100</v>
      </c>
      <c r="B104" s="128" t="s">
        <v>342</v>
      </c>
      <c r="C104" s="291"/>
    </row>
    <row r="105" spans="1:3" ht="12" customHeight="1" x14ac:dyDescent="0.25">
      <c r="A105" s="13" t="s">
        <v>102</v>
      </c>
      <c r="B105" s="127" t="s">
        <v>343</v>
      </c>
      <c r="C105" s="291">
        <v>5900000</v>
      </c>
    </row>
    <row r="106" spans="1:3" ht="12" customHeight="1" x14ac:dyDescent="0.25">
      <c r="A106" s="13" t="s">
        <v>170</v>
      </c>
      <c r="B106" s="127" t="s">
        <v>344</v>
      </c>
      <c r="C106" s="291"/>
    </row>
    <row r="107" spans="1:3" ht="12" customHeight="1" x14ac:dyDescent="0.25">
      <c r="A107" s="13" t="s">
        <v>338</v>
      </c>
      <c r="B107" s="128" t="s">
        <v>345</v>
      </c>
      <c r="C107" s="291"/>
    </row>
    <row r="108" spans="1:3" ht="12" customHeight="1" x14ac:dyDescent="0.25">
      <c r="A108" s="12" t="s">
        <v>339</v>
      </c>
      <c r="B108" s="129" t="s">
        <v>346</v>
      </c>
      <c r="C108" s="291"/>
    </row>
    <row r="109" spans="1:3" ht="12" customHeight="1" x14ac:dyDescent="0.25">
      <c r="A109" s="13" t="s">
        <v>426</v>
      </c>
      <c r="B109" s="129" t="s">
        <v>347</v>
      </c>
      <c r="C109" s="291"/>
    </row>
    <row r="110" spans="1:3" ht="12" customHeight="1" x14ac:dyDescent="0.25">
      <c r="A110" s="15" t="s">
        <v>427</v>
      </c>
      <c r="B110" s="129" t="s">
        <v>348</v>
      </c>
      <c r="C110" s="291">
        <v>700000</v>
      </c>
    </row>
    <row r="111" spans="1:3" ht="12" customHeight="1" x14ac:dyDescent="0.25">
      <c r="A111" s="13" t="s">
        <v>431</v>
      </c>
      <c r="B111" s="10" t="s">
        <v>49</v>
      </c>
      <c r="C111" s="289"/>
    </row>
    <row r="112" spans="1:3" ht="12" customHeight="1" x14ac:dyDescent="0.25">
      <c r="A112" s="13" t="s">
        <v>432</v>
      </c>
      <c r="B112" s="7" t="s">
        <v>434</v>
      </c>
      <c r="C112" s="289"/>
    </row>
    <row r="113" spans="1:3" ht="12" customHeight="1" thickBot="1" x14ac:dyDescent="0.3">
      <c r="A113" s="17" t="s">
        <v>433</v>
      </c>
      <c r="B113" s="485" t="s">
        <v>435</v>
      </c>
      <c r="C113" s="295"/>
    </row>
    <row r="114" spans="1:3" ht="12" customHeight="1" thickBot="1" x14ac:dyDescent="0.3">
      <c r="A114" s="482" t="s">
        <v>18</v>
      </c>
      <c r="B114" s="483" t="s">
        <v>349</v>
      </c>
      <c r="C114" s="484">
        <f>+C115+C117+C119</f>
        <v>48319850</v>
      </c>
    </row>
    <row r="115" spans="1:3" ht="12" customHeight="1" x14ac:dyDescent="0.25">
      <c r="A115" s="14" t="s">
        <v>91</v>
      </c>
      <c r="B115" s="7" t="s">
        <v>215</v>
      </c>
      <c r="C115" s="290">
        <v>2669210</v>
      </c>
    </row>
    <row r="116" spans="1:3" ht="12" customHeight="1" x14ac:dyDescent="0.25">
      <c r="A116" s="14" t="s">
        <v>92</v>
      </c>
      <c r="B116" s="11" t="s">
        <v>353</v>
      </c>
      <c r="C116" s="290"/>
    </row>
    <row r="117" spans="1:3" ht="12" customHeight="1" x14ac:dyDescent="0.25">
      <c r="A117" s="14" t="s">
        <v>93</v>
      </c>
      <c r="B117" s="11" t="s">
        <v>171</v>
      </c>
      <c r="C117" s="289">
        <v>45650640</v>
      </c>
    </row>
    <row r="118" spans="1:3" ht="12" customHeight="1" x14ac:dyDescent="0.25">
      <c r="A118" s="14" t="s">
        <v>94</v>
      </c>
      <c r="B118" s="11" t="s">
        <v>354</v>
      </c>
      <c r="C118" s="259">
        <v>45650640</v>
      </c>
    </row>
    <row r="119" spans="1:3" ht="12" customHeight="1" x14ac:dyDescent="0.25">
      <c r="A119" s="14" t="s">
        <v>95</v>
      </c>
      <c r="B119" s="284" t="s">
        <v>217</v>
      </c>
      <c r="C119" s="259"/>
    </row>
    <row r="120" spans="1:3" ht="12" customHeight="1" x14ac:dyDescent="0.25">
      <c r="A120" s="14" t="s">
        <v>101</v>
      </c>
      <c r="B120" s="283" t="s">
        <v>416</v>
      </c>
      <c r="C120" s="259"/>
    </row>
    <row r="121" spans="1:3" ht="12" customHeight="1" x14ac:dyDescent="0.25">
      <c r="A121" s="14" t="s">
        <v>103</v>
      </c>
      <c r="B121" s="412" t="s">
        <v>359</v>
      </c>
      <c r="C121" s="259"/>
    </row>
    <row r="122" spans="1:3" x14ac:dyDescent="0.25">
      <c r="A122" s="14" t="s">
        <v>172</v>
      </c>
      <c r="B122" s="128" t="s">
        <v>342</v>
      </c>
      <c r="C122" s="259"/>
    </row>
    <row r="123" spans="1:3" ht="12" customHeight="1" x14ac:dyDescent="0.25">
      <c r="A123" s="14" t="s">
        <v>173</v>
      </c>
      <c r="B123" s="128" t="s">
        <v>358</v>
      </c>
      <c r="C123" s="259"/>
    </row>
    <row r="124" spans="1:3" ht="12" customHeight="1" x14ac:dyDescent="0.25">
      <c r="A124" s="14" t="s">
        <v>174</v>
      </c>
      <c r="B124" s="128" t="s">
        <v>357</v>
      </c>
      <c r="C124" s="259"/>
    </row>
    <row r="125" spans="1:3" ht="12" customHeight="1" x14ac:dyDescent="0.25">
      <c r="A125" s="14" t="s">
        <v>350</v>
      </c>
      <c r="B125" s="128" t="s">
        <v>345</v>
      </c>
      <c r="C125" s="259"/>
    </row>
    <row r="126" spans="1:3" ht="12" customHeight="1" x14ac:dyDescent="0.25">
      <c r="A126" s="14" t="s">
        <v>351</v>
      </c>
      <c r="B126" s="128" t="s">
        <v>356</v>
      </c>
      <c r="C126" s="259"/>
    </row>
    <row r="127" spans="1:3" ht="16.5" thickBot="1" x14ac:dyDescent="0.3">
      <c r="A127" s="12" t="s">
        <v>352</v>
      </c>
      <c r="B127" s="128" t="s">
        <v>355</v>
      </c>
      <c r="C127" s="261"/>
    </row>
    <row r="128" spans="1:3" ht="12" customHeight="1" thickBot="1" x14ac:dyDescent="0.3">
      <c r="A128" s="19" t="s">
        <v>19</v>
      </c>
      <c r="B128" s="108" t="s">
        <v>436</v>
      </c>
      <c r="C128" s="287">
        <f>+C93+C114</f>
        <v>192392973</v>
      </c>
    </row>
    <row r="129" spans="1:3" ht="12" customHeight="1" thickBot="1" x14ac:dyDescent="0.3">
      <c r="A129" s="19" t="s">
        <v>20</v>
      </c>
      <c r="B129" s="108" t="s">
        <v>437</v>
      </c>
      <c r="C129" s="287">
        <f>+C130+C131+C132</f>
        <v>0</v>
      </c>
    </row>
    <row r="130" spans="1:3" ht="12" customHeight="1" x14ac:dyDescent="0.25">
      <c r="A130" s="14" t="s">
        <v>254</v>
      </c>
      <c r="B130" s="11" t="s">
        <v>444</v>
      </c>
      <c r="C130" s="259"/>
    </row>
    <row r="131" spans="1:3" ht="12" customHeight="1" x14ac:dyDescent="0.25">
      <c r="A131" s="14" t="s">
        <v>255</v>
      </c>
      <c r="B131" s="11" t="s">
        <v>445</v>
      </c>
      <c r="C131" s="259"/>
    </row>
    <row r="132" spans="1:3" ht="12" customHeight="1" thickBot="1" x14ac:dyDescent="0.3">
      <c r="A132" s="12" t="s">
        <v>256</v>
      </c>
      <c r="B132" s="11" t="s">
        <v>446</v>
      </c>
      <c r="C132" s="259"/>
    </row>
    <row r="133" spans="1:3" ht="12" customHeight="1" thickBot="1" x14ac:dyDescent="0.3">
      <c r="A133" s="19" t="s">
        <v>21</v>
      </c>
      <c r="B133" s="108" t="s">
        <v>438</v>
      </c>
      <c r="C133" s="287">
        <f>SUM(C134:C139)</f>
        <v>0</v>
      </c>
    </row>
    <row r="134" spans="1:3" ht="12" customHeight="1" x14ac:dyDescent="0.25">
      <c r="A134" s="14" t="s">
        <v>78</v>
      </c>
      <c r="B134" s="8" t="s">
        <v>447</v>
      </c>
      <c r="C134" s="259"/>
    </row>
    <row r="135" spans="1:3" ht="12" customHeight="1" x14ac:dyDescent="0.25">
      <c r="A135" s="14" t="s">
        <v>79</v>
      </c>
      <c r="B135" s="8" t="s">
        <v>439</v>
      </c>
      <c r="C135" s="259"/>
    </row>
    <row r="136" spans="1:3" ht="12" customHeight="1" x14ac:dyDescent="0.25">
      <c r="A136" s="14" t="s">
        <v>80</v>
      </c>
      <c r="B136" s="8" t="s">
        <v>440</v>
      </c>
      <c r="C136" s="259"/>
    </row>
    <row r="137" spans="1:3" ht="12" customHeight="1" x14ac:dyDescent="0.25">
      <c r="A137" s="14" t="s">
        <v>159</v>
      </c>
      <c r="B137" s="8" t="s">
        <v>441</v>
      </c>
      <c r="C137" s="259"/>
    </row>
    <row r="138" spans="1:3" ht="12" customHeight="1" x14ac:dyDescent="0.25">
      <c r="A138" s="14" t="s">
        <v>160</v>
      </c>
      <c r="B138" s="8" t="s">
        <v>442</v>
      </c>
      <c r="C138" s="259"/>
    </row>
    <row r="139" spans="1:3" ht="12" customHeight="1" thickBot="1" x14ac:dyDescent="0.3">
      <c r="A139" s="12" t="s">
        <v>161</v>
      </c>
      <c r="B139" s="8" t="s">
        <v>443</v>
      </c>
      <c r="C139" s="259"/>
    </row>
    <row r="140" spans="1:3" ht="12" customHeight="1" thickBot="1" x14ac:dyDescent="0.3">
      <c r="A140" s="19" t="s">
        <v>22</v>
      </c>
      <c r="B140" s="108" t="s">
        <v>451</v>
      </c>
      <c r="C140" s="293">
        <f>+C141+C142+C143+C144</f>
        <v>1498802</v>
      </c>
    </row>
    <row r="141" spans="1:3" ht="12" customHeight="1" x14ac:dyDescent="0.25">
      <c r="A141" s="14" t="s">
        <v>81</v>
      </c>
      <c r="B141" s="8" t="s">
        <v>360</v>
      </c>
      <c r="C141" s="259"/>
    </row>
    <row r="142" spans="1:3" ht="12" customHeight="1" x14ac:dyDescent="0.25">
      <c r="A142" s="14" t="s">
        <v>82</v>
      </c>
      <c r="B142" s="8" t="s">
        <v>361</v>
      </c>
      <c r="C142" s="259">
        <v>1498802</v>
      </c>
    </row>
    <row r="143" spans="1:3" ht="12" customHeight="1" x14ac:dyDescent="0.25">
      <c r="A143" s="14" t="s">
        <v>274</v>
      </c>
      <c r="B143" s="8" t="s">
        <v>452</v>
      </c>
      <c r="C143" s="259"/>
    </row>
    <row r="144" spans="1:3" ht="12" customHeight="1" thickBot="1" x14ac:dyDescent="0.3">
      <c r="A144" s="12" t="s">
        <v>275</v>
      </c>
      <c r="B144" s="6" t="s">
        <v>380</v>
      </c>
      <c r="C144" s="259"/>
    </row>
    <row r="145" spans="1:9" ht="12" customHeight="1" thickBot="1" x14ac:dyDescent="0.3">
      <c r="A145" s="19" t="s">
        <v>23</v>
      </c>
      <c r="B145" s="108" t="s">
        <v>453</v>
      </c>
      <c r="C145" s="296">
        <f>SUM(C146:C150)</f>
        <v>0</v>
      </c>
    </row>
    <row r="146" spans="1:9" ht="12" customHeight="1" x14ac:dyDescent="0.25">
      <c r="A146" s="14" t="s">
        <v>83</v>
      </c>
      <c r="B146" s="8" t="s">
        <v>448</v>
      </c>
      <c r="C146" s="259"/>
    </row>
    <row r="147" spans="1:9" ht="12" customHeight="1" x14ac:dyDescent="0.25">
      <c r="A147" s="14" t="s">
        <v>84</v>
      </c>
      <c r="B147" s="8" t="s">
        <v>455</v>
      </c>
      <c r="C147" s="259"/>
    </row>
    <row r="148" spans="1:9" ht="12" customHeight="1" x14ac:dyDescent="0.25">
      <c r="A148" s="14" t="s">
        <v>286</v>
      </c>
      <c r="B148" s="8" t="s">
        <v>450</v>
      </c>
      <c r="C148" s="259"/>
    </row>
    <row r="149" spans="1:9" ht="12" customHeight="1" x14ac:dyDescent="0.25">
      <c r="A149" s="14" t="s">
        <v>287</v>
      </c>
      <c r="B149" s="8" t="s">
        <v>456</v>
      </c>
      <c r="C149" s="259"/>
    </row>
    <row r="150" spans="1:9" ht="12" customHeight="1" thickBot="1" x14ac:dyDescent="0.3">
      <c r="A150" s="14" t="s">
        <v>454</v>
      </c>
      <c r="B150" s="8" t="s">
        <v>457</v>
      </c>
      <c r="C150" s="259"/>
    </row>
    <row r="151" spans="1:9" ht="12" customHeight="1" thickBot="1" x14ac:dyDescent="0.3">
      <c r="A151" s="19" t="s">
        <v>24</v>
      </c>
      <c r="B151" s="108" t="s">
        <v>458</v>
      </c>
      <c r="C151" s="486"/>
    </row>
    <row r="152" spans="1:9" ht="12" customHeight="1" thickBot="1" x14ac:dyDescent="0.3">
      <c r="A152" s="19" t="s">
        <v>25</v>
      </c>
      <c r="B152" s="108" t="s">
        <v>459</v>
      </c>
      <c r="C152" s="486"/>
    </row>
    <row r="153" spans="1:9" ht="15" customHeight="1" thickBot="1" x14ac:dyDescent="0.3">
      <c r="A153" s="19" t="s">
        <v>26</v>
      </c>
      <c r="B153" s="108" t="s">
        <v>461</v>
      </c>
      <c r="C153" s="426">
        <f>+C129+C133+C140+C145+C151+C152</f>
        <v>1498802</v>
      </c>
      <c r="F153" s="427"/>
      <c r="G153" s="428"/>
      <c r="H153" s="428"/>
      <c r="I153" s="428"/>
    </row>
    <row r="154" spans="1:9" s="415" customFormat="1" ht="12.95" customHeight="1" thickBot="1" x14ac:dyDescent="0.25">
      <c r="A154" s="285" t="s">
        <v>27</v>
      </c>
      <c r="B154" s="378" t="s">
        <v>460</v>
      </c>
      <c r="C154" s="426">
        <f>+C128+C153</f>
        <v>193891775</v>
      </c>
    </row>
    <row r="155" spans="1:9" ht="7.5" customHeight="1" x14ac:dyDescent="0.25"/>
    <row r="156" spans="1:9" x14ac:dyDescent="0.25">
      <c r="A156" s="562" t="s">
        <v>362</v>
      </c>
      <c r="B156" s="562"/>
      <c r="C156" s="562"/>
    </row>
    <row r="157" spans="1:9" ht="15" customHeight="1" thickBot="1" x14ac:dyDescent="0.3">
      <c r="A157" s="560" t="s">
        <v>138</v>
      </c>
      <c r="B157" s="560"/>
      <c r="C157" s="297" t="str">
        <f>C90</f>
        <v>Forintban!</v>
      </c>
    </row>
    <row r="158" spans="1:9" ht="13.5" customHeight="1" thickBot="1" x14ac:dyDescent="0.3">
      <c r="A158" s="19">
        <v>1</v>
      </c>
      <c r="B158" s="26" t="s">
        <v>462</v>
      </c>
      <c r="C158" s="287">
        <f>+C62-C128</f>
        <v>-16112083</v>
      </c>
      <c r="D158" s="429"/>
    </row>
    <row r="159" spans="1:9" ht="27.75" customHeight="1" thickBot="1" x14ac:dyDescent="0.3">
      <c r="A159" s="19" t="s">
        <v>18</v>
      </c>
      <c r="B159" s="26" t="s">
        <v>468</v>
      </c>
      <c r="C159" s="287">
        <f>+C86-C153</f>
        <v>16112083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2018. ÉVI KÖLTSÉGVETÉSÉNEK ÖSSZEVONT MÉRLEGE&amp;R&amp;11 1.1. melléklet az 1/2018. (III.14)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+CONCATENATE("9.2.1. melléklet az 1/",LEFT(ÖSSZEFÜGGÉSEK!A5,4),". (III.14) önkormányzati rendelethez")</f>
        <v>9.2.1.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566</v>
      </c>
      <c r="C2" s="362" t="s">
        <v>58</v>
      </c>
    </row>
    <row r="3" spans="1:3" s="455" customFormat="1" ht="24.75" thickBot="1" x14ac:dyDescent="0.25">
      <c r="A3" s="449" t="s">
        <v>187</v>
      </c>
      <c r="B3" s="349" t="s">
        <v>407</v>
      </c>
      <c r="C3" s="363" t="s">
        <v>53</v>
      </c>
    </row>
    <row r="4" spans="1:3" s="456" customFormat="1" ht="15.95" customHeight="1" thickBot="1" x14ac:dyDescent="0.3">
      <c r="A4" s="220"/>
      <c r="B4" s="220"/>
      <c r="C4" s="221" t="str">
        <f>'9.2.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5600214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>
        <v>4409617</v>
      </c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>
        <v>1190597</v>
      </c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509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510</v>
      </c>
      <c r="C26" s="307">
        <f>+C27+C28+C29</f>
        <v>0</v>
      </c>
    </row>
    <row r="27" spans="1:3" s="458" customFormat="1" ht="12" customHeight="1" x14ac:dyDescent="0.2">
      <c r="A27" s="452" t="s">
        <v>254</v>
      </c>
      <c r="B27" s="453" t="s">
        <v>249</v>
      </c>
      <c r="C27" s="78"/>
    </row>
    <row r="28" spans="1:3" s="458" customFormat="1" ht="12" customHeight="1" x14ac:dyDescent="0.2">
      <c r="A28" s="452" t="s">
        <v>255</v>
      </c>
      <c r="B28" s="453" t="s">
        <v>392</v>
      </c>
      <c r="C28" s="305"/>
    </row>
    <row r="29" spans="1:3" s="458" customFormat="1" ht="12" customHeight="1" x14ac:dyDescent="0.2">
      <c r="A29" s="452" t="s">
        <v>256</v>
      </c>
      <c r="B29" s="454" t="s">
        <v>395</v>
      </c>
      <c r="C29" s="305"/>
    </row>
    <row r="30" spans="1:3" s="458" customFormat="1" ht="12" customHeight="1" thickBot="1" x14ac:dyDescent="0.25">
      <c r="A30" s="451" t="s">
        <v>257</v>
      </c>
      <c r="B30" s="126" t="s">
        <v>511</v>
      </c>
      <c r="C30" s="85"/>
    </row>
    <row r="31" spans="1:3" s="458" customFormat="1" ht="12" customHeight="1" thickBot="1" x14ac:dyDescent="0.25">
      <c r="A31" s="192" t="s">
        <v>21</v>
      </c>
      <c r="B31" s="108" t="s">
        <v>396</v>
      </c>
      <c r="C31" s="307">
        <f>+C32+C33+C34</f>
        <v>0</v>
      </c>
    </row>
    <row r="32" spans="1:3" s="458" customFormat="1" ht="12" customHeight="1" x14ac:dyDescent="0.2">
      <c r="A32" s="452" t="s">
        <v>78</v>
      </c>
      <c r="B32" s="453" t="s">
        <v>277</v>
      </c>
      <c r="C32" s="78"/>
    </row>
    <row r="33" spans="1:3" s="458" customFormat="1" ht="12" customHeight="1" x14ac:dyDescent="0.2">
      <c r="A33" s="452" t="s">
        <v>79</v>
      </c>
      <c r="B33" s="454" t="s">
        <v>278</v>
      </c>
      <c r="C33" s="308"/>
    </row>
    <row r="34" spans="1:3" s="458" customFormat="1" ht="12" customHeight="1" thickBot="1" x14ac:dyDescent="0.25">
      <c r="A34" s="451" t="s">
        <v>80</v>
      </c>
      <c r="B34" s="126" t="s">
        <v>279</v>
      </c>
      <c r="C34" s="85"/>
    </row>
    <row r="35" spans="1:3" s="364" customFormat="1" ht="12" customHeight="1" thickBot="1" x14ac:dyDescent="0.25">
      <c r="A35" s="192" t="s">
        <v>22</v>
      </c>
      <c r="B35" s="108" t="s">
        <v>365</v>
      </c>
      <c r="C35" s="334"/>
    </row>
    <row r="36" spans="1:3" s="364" customFormat="1" ht="12" customHeight="1" thickBot="1" x14ac:dyDescent="0.25">
      <c r="A36" s="192" t="s">
        <v>23</v>
      </c>
      <c r="B36" s="108" t="s">
        <v>397</v>
      </c>
      <c r="C36" s="355"/>
    </row>
    <row r="37" spans="1:3" s="364" customFormat="1" ht="12" customHeight="1" thickBot="1" x14ac:dyDescent="0.25">
      <c r="A37" s="184" t="s">
        <v>24</v>
      </c>
      <c r="B37" s="108" t="s">
        <v>398</v>
      </c>
      <c r="C37" s="356">
        <f>+C8+C20+C25+C26+C31+C35+C36</f>
        <v>5600214</v>
      </c>
    </row>
    <row r="38" spans="1:3" s="364" customFormat="1" ht="12" customHeight="1" thickBot="1" x14ac:dyDescent="0.25">
      <c r="A38" s="228" t="s">
        <v>25</v>
      </c>
      <c r="B38" s="108" t="s">
        <v>399</v>
      </c>
      <c r="C38" s="356">
        <f>+C39+C40+C41</f>
        <v>12255707</v>
      </c>
    </row>
    <row r="39" spans="1:3" s="364" customFormat="1" ht="12" customHeight="1" x14ac:dyDescent="0.2">
      <c r="A39" s="452" t="s">
        <v>400</v>
      </c>
      <c r="B39" s="453" t="s">
        <v>222</v>
      </c>
      <c r="C39" s="78"/>
    </row>
    <row r="40" spans="1:3" s="364" customFormat="1" ht="12" customHeight="1" x14ac:dyDescent="0.2">
      <c r="A40" s="452" t="s">
        <v>401</v>
      </c>
      <c r="B40" s="454" t="s">
        <v>2</v>
      </c>
      <c r="C40" s="308"/>
    </row>
    <row r="41" spans="1:3" s="458" customFormat="1" ht="12" customHeight="1" thickBot="1" x14ac:dyDescent="0.25">
      <c r="A41" s="451" t="s">
        <v>402</v>
      </c>
      <c r="B41" s="126" t="s">
        <v>403</v>
      </c>
      <c r="C41" s="85">
        <v>12255707</v>
      </c>
    </row>
    <row r="42" spans="1:3" s="458" customFormat="1" ht="15" customHeight="1" thickBot="1" x14ac:dyDescent="0.25">
      <c r="A42" s="228" t="s">
        <v>26</v>
      </c>
      <c r="B42" s="229" t="s">
        <v>404</v>
      </c>
      <c r="C42" s="359">
        <f>+C37+C38</f>
        <v>17855921</v>
      </c>
    </row>
    <row r="43" spans="1:3" s="458" customFormat="1" ht="15" customHeight="1" x14ac:dyDescent="0.2">
      <c r="A43" s="230"/>
      <c r="B43" s="231"/>
      <c r="C43" s="357"/>
    </row>
    <row r="44" spans="1:3" ht="13.5" thickBot="1" x14ac:dyDescent="0.25">
      <c r="A44" s="232"/>
      <c r="B44" s="233"/>
      <c r="C44" s="358"/>
    </row>
    <row r="45" spans="1:3" s="457" customFormat="1" ht="16.5" customHeight="1" thickBot="1" x14ac:dyDescent="0.25">
      <c r="A45" s="234"/>
      <c r="B45" s="235" t="s">
        <v>56</v>
      </c>
      <c r="C45" s="359"/>
    </row>
    <row r="46" spans="1:3" s="459" customFormat="1" ht="12" customHeight="1" thickBot="1" x14ac:dyDescent="0.25">
      <c r="A46" s="192" t="s">
        <v>17</v>
      </c>
      <c r="B46" s="108" t="s">
        <v>405</v>
      </c>
      <c r="C46" s="307">
        <f>SUM(C47:C51)</f>
        <v>17855921</v>
      </c>
    </row>
    <row r="47" spans="1:3" ht="12" customHeight="1" x14ac:dyDescent="0.2">
      <c r="A47" s="451" t="s">
        <v>85</v>
      </c>
      <c r="B47" s="8" t="s">
        <v>48</v>
      </c>
      <c r="C47" s="78">
        <v>8147200</v>
      </c>
    </row>
    <row r="48" spans="1:3" ht="12" customHeight="1" x14ac:dyDescent="0.2">
      <c r="A48" s="451" t="s">
        <v>86</v>
      </c>
      <c r="B48" s="7" t="s">
        <v>167</v>
      </c>
      <c r="C48" s="81">
        <v>1554168</v>
      </c>
    </row>
    <row r="49" spans="1:3" ht="12" customHeight="1" x14ac:dyDescent="0.2">
      <c r="A49" s="451" t="s">
        <v>87</v>
      </c>
      <c r="B49" s="7" t="s">
        <v>124</v>
      </c>
      <c r="C49" s="81">
        <v>8154553</v>
      </c>
    </row>
    <row r="50" spans="1:3" ht="12" customHeight="1" x14ac:dyDescent="0.2">
      <c r="A50" s="451" t="s">
        <v>88</v>
      </c>
      <c r="B50" s="7" t="s">
        <v>168</v>
      </c>
      <c r="C50" s="81"/>
    </row>
    <row r="51" spans="1:3" ht="12" customHeight="1" thickBot="1" x14ac:dyDescent="0.25">
      <c r="A51" s="451" t="s">
        <v>132</v>
      </c>
      <c r="B51" s="7" t="s">
        <v>169</v>
      </c>
      <c r="C51" s="81"/>
    </row>
    <row r="52" spans="1:3" ht="12" customHeight="1" thickBot="1" x14ac:dyDescent="0.25">
      <c r="A52" s="192" t="s">
        <v>18</v>
      </c>
      <c r="B52" s="108" t="s">
        <v>406</v>
      </c>
      <c r="C52" s="307">
        <f>SUM(C53:C55)</f>
        <v>0</v>
      </c>
    </row>
    <row r="53" spans="1:3" s="459" customFormat="1" ht="12" customHeight="1" x14ac:dyDescent="0.2">
      <c r="A53" s="451" t="s">
        <v>91</v>
      </c>
      <c r="B53" s="8" t="s">
        <v>215</v>
      </c>
      <c r="C53" s="78"/>
    </row>
    <row r="54" spans="1:3" ht="12" customHeight="1" x14ac:dyDescent="0.2">
      <c r="A54" s="451" t="s">
        <v>92</v>
      </c>
      <c r="B54" s="7" t="s">
        <v>171</v>
      </c>
      <c r="C54" s="81"/>
    </row>
    <row r="55" spans="1:3" ht="12" customHeight="1" x14ac:dyDescent="0.2">
      <c r="A55" s="451" t="s">
        <v>93</v>
      </c>
      <c r="B55" s="7" t="s">
        <v>57</v>
      </c>
      <c r="C55" s="81"/>
    </row>
    <row r="56" spans="1:3" ht="12" customHeight="1" thickBot="1" x14ac:dyDescent="0.25">
      <c r="A56" s="451" t="s">
        <v>94</v>
      </c>
      <c r="B56" s="7" t="s">
        <v>512</v>
      </c>
      <c r="C56" s="81"/>
    </row>
    <row r="57" spans="1:3" ht="15" customHeight="1" thickBot="1" x14ac:dyDescent="0.25">
      <c r="A57" s="192" t="s">
        <v>19</v>
      </c>
      <c r="B57" s="108" t="s">
        <v>11</v>
      </c>
      <c r="C57" s="334"/>
    </row>
    <row r="58" spans="1:3" ht="13.5" thickBot="1" x14ac:dyDescent="0.25">
      <c r="A58" s="192" t="s">
        <v>20</v>
      </c>
      <c r="B58" s="236" t="s">
        <v>519</v>
      </c>
      <c r="C58" s="360">
        <f>+C46+C52+C57</f>
        <v>17855921</v>
      </c>
    </row>
    <row r="59" spans="1:3" ht="15" customHeight="1" thickBot="1" x14ac:dyDescent="0.25">
      <c r="C59" s="361"/>
    </row>
    <row r="60" spans="1:3" ht="14.25" customHeight="1" thickBot="1" x14ac:dyDescent="0.25">
      <c r="A60" s="239" t="s">
        <v>507</v>
      </c>
      <c r="B60" s="240"/>
      <c r="C60" s="105">
        <v>4</v>
      </c>
    </row>
    <row r="61" spans="1:3" ht="13.5" thickBot="1" x14ac:dyDescent="0.25">
      <c r="A61" s="239" t="s">
        <v>190</v>
      </c>
      <c r="B61" s="240"/>
      <c r="C61" s="10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+CONCATENATE("9.2.2. melléklet az 1/",LEFT(ÖSSZEFÜGGÉSEK!A5,4),". (III.14) önkormányzati rendelethez")</f>
        <v>9.2.2.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566</v>
      </c>
      <c r="C2" s="362" t="s">
        <v>58</v>
      </c>
    </row>
    <row r="3" spans="1:3" s="455" customFormat="1" ht="24.75" thickBot="1" x14ac:dyDescent="0.25">
      <c r="A3" s="449" t="s">
        <v>187</v>
      </c>
      <c r="B3" s="349" t="s">
        <v>408</v>
      </c>
      <c r="C3" s="363" t="s">
        <v>58</v>
      </c>
    </row>
    <row r="4" spans="1:3" s="456" customFormat="1" ht="15.95" customHeight="1" thickBot="1" x14ac:dyDescent="0.3">
      <c r="A4" s="220"/>
      <c r="B4" s="220"/>
      <c r="C4" s="221" t="str">
        <f>'9.2.1.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509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510</v>
      </c>
      <c r="C26" s="307">
        <f>+C27+C28+C29</f>
        <v>0</v>
      </c>
    </row>
    <row r="27" spans="1:3" s="458" customFormat="1" ht="12" customHeight="1" x14ac:dyDescent="0.2">
      <c r="A27" s="452" t="s">
        <v>254</v>
      </c>
      <c r="B27" s="453" t="s">
        <v>249</v>
      </c>
      <c r="C27" s="78"/>
    </row>
    <row r="28" spans="1:3" s="458" customFormat="1" ht="12" customHeight="1" x14ac:dyDescent="0.2">
      <c r="A28" s="452" t="s">
        <v>255</v>
      </c>
      <c r="B28" s="453" t="s">
        <v>392</v>
      </c>
      <c r="C28" s="305"/>
    </row>
    <row r="29" spans="1:3" s="458" customFormat="1" ht="12" customHeight="1" x14ac:dyDescent="0.2">
      <c r="A29" s="452" t="s">
        <v>256</v>
      </c>
      <c r="B29" s="454" t="s">
        <v>395</v>
      </c>
      <c r="C29" s="305"/>
    </row>
    <row r="30" spans="1:3" s="458" customFormat="1" ht="12" customHeight="1" thickBot="1" x14ac:dyDescent="0.25">
      <c r="A30" s="451" t="s">
        <v>257</v>
      </c>
      <c r="B30" s="126" t="s">
        <v>511</v>
      </c>
      <c r="C30" s="85"/>
    </row>
    <row r="31" spans="1:3" s="458" customFormat="1" ht="12" customHeight="1" thickBot="1" x14ac:dyDescent="0.25">
      <c r="A31" s="192" t="s">
        <v>21</v>
      </c>
      <c r="B31" s="108" t="s">
        <v>396</v>
      </c>
      <c r="C31" s="307">
        <f>+C32+C33+C34</f>
        <v>0</v>
      </c>
    </row>
    <row r="32" spans="1:3" s="458" customFormat="1" ht="12" customHeight="1" x14ac:dyDescent="0.2">
      <c r="A32" s="452" t="s">
        <v>78</v>
      </c>
      <c r="B32" s="453" t="s">
        <v>277</v>
      </c>
      <c r="C32" s="78"/>
    </row>
    <row r="33" spans="1:3" s="458" customFormat="1" ht="12" customHeight="1" x14ac:dyDescent="0.2">
      <c r="A33" s="452" t="s">
        <v>79</v>
      </c>
      <c r="B33" s="454" t="s">
        <v>278</v>
      </c>
      <c r="C33" s="308"/>
    </row>
    <row r="34" spans="1:3" s="458" customFormat="1" ht="12" customHeight="1" thickBot="1" x14ac:dyDescent="0.25">
      <c r="A34" s="451" t="s">
        <v>80</v>
      </c>
      <c r="B34" s="126" t="s">
        <v>279</v>
      </c>
      <c r="C34" s="85"/>
    </row>
    <row r="35" spans="1:3" s="364" customFormat="1" ht="12" customHeight="1" thickBot="1" x14ac:dyDescent="0.25">
      <c r="A35" s="192" t="s">
        <v>22</v>
      </c>
      <c r="B35" s="108" t="s">
        <v>365</v>
      </c>
      <c r="C35" s="334"/>
    </row>
    <row r="36" spans="1:3" s="364" customFormat="1" ht="12" customHeight="1" thickBot="1" x14ac:dyDescent="0.25">
      <c r="A36" s="192" t="s">
        <v>23</v>
      </c>
      <c r="B36" s="108" t="s">
        <v>397</v>
      </c>
      <c r="C36" s="355"/>
    </row>
    <row r="37" spans="1:3" s="364" customFormat="1" ht="12" customHeight="1" thickBot="1" x14ac:dyDescent="0.25">
      <c r="A37" s="184" t="s">
        <v>24</v>
      </c>
      <c r="B37" s="108" t="s">
        <v>398</v>
      </c>
      <c r="C37" s="356">
        <f>+C8+C20+C25+C26+C31+C35+C36</f>
        <v>0</v>
      </c>
    </row>
    <row r="38" spans="1:3" s="364" customFormat="1" ht="12" customHeight="1" thickBot="1" x14ac:dyDescent="0.25">
      <c r="A38" s="228" t="s">
        <v>25</v>
      </c>
      <c r="B38" s="108" t="s">
        <v>399</v>
      </c>
      <c r="C38" s="356">
        <f>+C39+C40+C41</f>
        <v>0</v>
      </c>
    </row>
    <row r="39" spans="1:3" s="364" customFormat="1" ht="12" customHeight="1" x14ac:dyDescent="0.2">
      <c r="A39" s="452" t="s">
        <v>400</v>
      </c>
      <c r="B39" s="453" t="s">
        <v>222</v>
      </c>
      <c r="C39" s="78"/>
    </row>
    <row r="40" spans="1:3" s="364" customFormat="1" ht="12" customHeight="1" x14ac:dyDescent="0.2">
      <c r="A40" s="452" t="s">
        <v>401</v>
      </c>
      <c r="B40" s="454" t="s">
        <v>2</v>
      </c>
      <c r="C40" s="308"/>
    </row>
    <row r="41" spans="1:3" s="458" customFormat="1" ht="12" customHeight="1" thickBot="1" x14ac:dyDescent="0.25">
      <c r="A41" s="451" t="s">
        <v>402</v>
      </c>
      <c r="B41" s="126" t="s">
        <v>403</v>
      </c>
      <c r="C41" s="85"/>
    </row>
    <row r="42" spans="1:3" s="458" customFormat="1" ht="15" customHeight="1" thickBot="1" x14ac:dyDescent="0.25">
      <c r="A42" s="228" t="s">
        <v>26</v>
      </c>
      <c r="B42" s="229" t="s">
        <v>404</v>
      </c>
      <c r="C42" s="359">
        <f>+C37+C38</f>
        <v>0</v>
      </c>
    </row>
    <row r="43" spans="1:3" s="458" customFormat="1" ht="15" customHeight="1" x14ac:dyDescent="0.2">
      <c r="A43" s="230"/>
      <c r="B43" s="231"/>
      <c r="C43" s="357"/>
    </row>
    <row r="44" spans="1:3" ht="13.5" thickBot="1" x14ac:dyDescent="0.25">
      <c r="A44" s="232"/>
      <c r="B44" s="233"/>
      <c r="C44" s="358"/>
    </row>
    <row r="45" spans="1:3" s="457" customFormat="1" ht="16.5" customHeight="1" thickBot="1" x14ac:dyDescent="0.25">
      <c r="A45" s="234"/>
      <c r="B45" s="235" t="s">
        <v>56</v>
      </c>
      <c r="C45" s="359"/>
    </row>
    <row r="46" spans="1:3" s="459" customFormat="1" ht="12" customHeight="1" thickBot="1" x14ac:dyDescent="0.25">
      <c r="A46" s="192" t="s">
        <v>17</v>
      </c>
      <c r="B46" s="108" t="s">
        <v>405</v>
      </c>
      <c r="C46" s="307">
        <f>SUM(C47:C51)</f>
        <v>0</v>
      </c>
    </row>
    <row r="47" spans="1:3" ht="12" customHeight="1" x14ac:dyDescent="0.2">
      <c r="A47" s="451" t="s">
        <v>85</v>
      </c>
      <c r="B47" s="8" t="s">
        <v>48</v>
      </c>
      <c r="C47" s="78"/>
    </row>
    <row r="48" spans="1:3" ht="12" customHeight="1" x14ac:dyDescent="0.2">
      <c r="A48" s="451" t="s">
        <v>86</v>
      </c>
      <c r="B48" s="7" t="s">
        <v>167</v>
      </c>
      <c r="C48" s="81"/>
    </row>
    <row r="49" spans="1:3" ht="12" customHeight="1" x14ac:dyDescent="0.2">
      <c r="A49" s="451" t="s">
        <v>87</v>
      </c>
      <c r="B49" s="7" t="s">
        <v>124</v>
      </c>
      <c r="C49" s="81"/>
    </row>
    <row r="50" spans="1:3" ht="12" customHeight="1" x14ac:dyDescent="0.2">
      <c r="A50" s="451" t="s">
        <v>88</v>
      </c>
      <c r="B50" s="7" t="s">
        <v>168</v>
      </c>
      <c r="C50" s="81"/>
    </row>
    <row r="51" spans="1:3" ht="12" customHeight="1" thickBot="1" x14ac:dyDescent="0.25">
      <c r="A51" s="451" t="s">
        <v>132</v>
      </c>
      <c r="B51" s="7" t="s">
        <v>169</v>
      </c>
      <c r="C51" s="81"/>
    </row>
    <row r="52" spans="1:3" ht="12" customHeight="1" thickBot="1" x14ac:dyDescent="0.25">
      <c r="A52" s="192" t="s">
        <v>18</v>
      </c>
      <c r="B52" s="108" t="s">
        <v>406</v>
      </c>
      <c r="C52" s="307">
        <f>SUM(C53:C55)</f>
        <v>0</v>
      </c>
    </row>
    <row r="53" spans="1:3" s="459" customFormat="1" ht="12" customHeight="1" x14ac:dyDescent="0.2">
      <c r="A53" s="451" t="s">
        <v>91</v>
      </c>
      <c r="B53" s="8" t="s">
        <v>215</v>
      </c>
      <c r="C53" s="78"/>
    </row>
    <row r="54" spans="1:3" ht="12" customHeight="1" x14ac:dyDescent="0.2">
      <c r="A54" s="451" t="s">
        <v>92</v>
      </c>
      <c r="B54" s="7" t="s">
        <v>171</v>
      </c>
      <c r="C54" s="81"/>
    </row>
    <row r="55" spans="1:3" ht="12" customHeight="1" x14ac:dyDescent="0.2">
      <c r="A55" s="451" t="s">
        <v>93</v>
      </c>
      <c r="B55" s="7" t="s">
        <v>57</v>
      </c>
      <c r="C55" s="81"/>
    </row>
    <row r="56" spans="1:3" ht="12" customHeight="1" thickBot="1" x14ac:dyDescent="0.25">
      <c r="A56" s="451" t="s">
        <v>94</v>
      </c>
      <c r="B56" s="7" t="s">
        <v>512</v>
      </c>
      <c r="C56" s="81"/>
    </row>
    <row r="57" spans="1:3" ht="15" customHeight="1" thickBot="1" x14ac:dyDescent="0.25">
      <c r="A57" s="192" t="s">
        <v>19</v>
      </c>
      <c r="B57" s="108" t="s">
        <v>11</v>
      </c>
      <c r="C57" s="334"/>
    </row>
    <row r="58" spans="1:3" ht="13.5" thickBot="1" x14ac:dyDescent="0.25">
      <c r="A58" s="192" t="s">
        <v>20</v>
      </c>
      <c r="B58" s="236" t="s">
        <v>519</v>
      </c>
      <c r="C58" s="360">
        <f>+C46+C52+C57</f>
        <v>0</v>
      </c>
    </row>
    <row r="59" spans="1:3" ht="15" customHeight="1" thickBot="1" x14ac:dyDescent="0.25">
      <c r="C59" s="361"/>
    </row>
    <row r="60" spans="1:3" ht="14.25" customHeight="1" thickBot="1" x14ac:dyDescent="0.25">
      <c r="A60" s="239" t="s">
        <v>507</v>
      </c>
      <c r="B60" s="240"/>
      <c r="C60" s="105"/>
    </row>
    <row r="61" spans="1:3" ht="13.5" thickBot="1" x14ac:dyDescent="0.25">
      <c r="A61" s="239" t="s">
        <v>190</v>
      </c>
      <c r="B61" s="240"/>
      <c r="C61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+CONCATENATE("9.2.3. melléklet az 1/",LEFT(ÖSSZEFÜGGÉSEK!A5,4),". (III.14) önkormányzati rendelethez")</f>
        <v>9.2.3.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566</v>
      </c>
      <c r="C2" s="362" t="s">
        <v>58</v>
      </c>
    </row>
    <row r="3" spans="1:3" s="455" customFormat="1" ht="24.75" thickBot="1" x14ac:dyDescent="0.25">
      <c r="A3" s="449" t="s">
        <v>187</v>
      </c>
      <c r="B3" s="349" t="s">
        <v>520</v>
      </c>
      <c r="C3" s="363" t="s">
        <v>59</v>
      </c>
    </row>
    <row r="4" spans="1:3" s="456" customFormat="1" ht="15.95" customHeight="1" thickBot="1" x14ac:dyDescent="0.3">
      <c r="A4" s="220"/>
      <c r="B4" s="220"/>
      <c r="C4" s="221" t="str">
        <f>'9.2.2. sz. 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509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510</v>
      </c>
      <c r="C26" s="307">
        <f>+C27+C28+C29</f>
        <v>0</v>
      </c>
    </row>
    <row r="27" spans="1:3" s="458" customFormat="1" ht="12" customHeight="1" x14ac:dyDescent="0.2">
      <c r="A27" s="452" t="s">
        <v>254</v>
      </c>
      <c r="B27" s="453" t="s">
        <v>249</v>
      </c>
      <c r="C27" s="78"/>
    </row>
    <row r="28" spans="1:3" s="458" customFormat="1" ht="12" customHeight="1" x14ac:dyDescent="0.2">
      <c r="A28" s="452" t="s">
        <v>255</v>
      </c>
      <c r="B28" s="453" t="s">
        <v>392</v>
      </c>
      <c r="C28" s="305"/>
    </row>
    <row r="29" spans="1:3" s="458" customFormat="1" ht="12" customHeight="1" x14ac:dyDescent="0.2">
      <c r="A29" s="452" t="s">
        <v>256</v>
      </c>
      <c r="B29" s="454" t="s">
        <v>395</v>
      </c>
      <c r="C29" s="305"/>
    </row>
    <row r="30" spans="1:3" s="458" customFormat="1" ht="12" customHeight="1" thickBot="1" x14ac:dyDescent="0.25">
      <c r="A30" s="451" t="s">
        <v>257</v>
      </c>
      <c r="B30" s="126" t="s">
        <v>511</v>
      </c>
      <c r="C30" s="85"/>
    </row>
    <row r="31" spans="1:3" s="458" customFormat="1" ht="12" customHeight="1" thickBot="1" x14ac:dyDescent="0.25">
      <c r="A31" s="192" t="s">
        <v>21</v>
      </c>
      <c r="B31" s="108" t="s">
        <v>396</v>
      </c>
      <c r="C31" s="307">
        <f>+C32+C33+C34</f>
        <v>0</v>
      </c>
    </row>
    <row r="32" spans="1:3" s="458" customFormat="1" ht="12" customHeight="1" x14ac:dyDescent="0.2">
      <c r="A32" s="452" t="s">
        <v>78</v>
      </c>
      <c r="B32" s="453" t="s">
        <v>277</v>
      </c>
      <c r="C32" s="78"/>
    </row>
    <row r="33" spans="1:3" s="458" customFormat="1" ht="12" customHeight="1" x14ac:dyDescent="0.2">
      <c r="A33" s="452" t="s">
        <v>79</v>
      </c>
      <c r="B33" s="454" t="s">
        <v>278</v>
      </c>
      <c r="C33" s="308"/>
    </row>
    <row r="34" spans="1:3" s="458" customFormat="1" ht="12" customHeight="1" thickBot="1" x14ac:dyDescent="0.25">
      <c r="A34" s="451" t="s">
        <v>80</v>
      </c>
      <c r="B34" s="126" t="s">
        <v>279</v>
      </c>
      <c r="C34" s="85"/>
    </row>
    <row r="35" spans="1:3" s="364" customFormat="1" ht="12" customHeight="1" thickBot="1" x14ac:dyDescent="0.25">
      <c r="A35" s="192" t="s">
        <v>22</v>
      </c>
      <c r="B35" s="108" t="s">
        <v>365</v>
      </c>
      <c r="C35" s="334"/>
    </row>
    <row r="36" spans="1:3" s="364" customFormat="1" ht="12" customHeight="1" thickBot="1" x14ac:dyDescent="0.25">
      <c r="A36" s="192" t="s">
        <v>23</v>
      </c>
      <c r="B36" s="108" t="s">
        <v>397</v>
      </c>
      <c r="C36" s="355"/>
    </row>
    <row r="37" spans="1:3" s="364" customFormat="1" ht="12" customHeight="1" thickBot="1" x14ac:dyDescent="0.25">
      <c r="A37" s="184" t="s">
        <v>24</v>
      </c>
      <c r="B37" s="108" t="s">
        <v>398</v>
      </c>
      <c r="C37" s="356">
        <f>+C8+C20+C25+C26+C31+C35+C36</f>
        <v>0</v>
      </c>
    </row>
    <row r="38" spans="1:3" s="364" customFormat="1" ht="12" customHeight="1" thickBot="1" x14ac:dyDescent="0.25">
      <c r="A38" s="228" t="s">
        <v>25</v>
      </c>
      <c r="B38" s="108" t="s">
        <v>399</v>
      </c>
      <c r="C38" s="356">
        <f>+C39+C40+C41</f>
        <v>0</v>
      </c>
    </row>
    <row r="39" spans="1:3" s="364" customFormat="1" ht="12" customHeight="1" x14ac:dyDescent="0.2">
      <c r="A39" s="452" t="s">
        <v>400</v>
      </c>
      <c r="B39" s="453" t="s">
        <v>222</v>
      </c>
      <c r="C39" s="78"/>
    </row>
    <row r="40" spans="1:3" s="364" customFormat="1" ht="12" customHeight="1" x14ac:dyDescent="0.2">
      <c r="A40" s="452" t="s">
        <v>401</v>
      </c>
      <c r="B40" s="454" t="s">
        <v>2</v>
      </c>
      <c r="C40" s="308"/>
    </row>
    <row r="41" spans="1:3" s="458" customFormat="1" ht="12" customHeight="1" thickBot="1" x14ac:dyDescent="0.25">
      <c r="A41" s="451" t="s">
        <v>402</v>
      </c>
      <c r="B41" s="126" t="s">
        <v>403</v>
      </c>
      <c r="C41" s="85"/>
    </row>
    <row r="42" spans="1:3" s="458" customFormat="1" ht="15" customHeight="1" thickBot="1" x14ac:dyDescent="0.25">
      <c r="A42" s="228" t="s">
        <v>26</v>
      </c>
      <c r="B42" s="229" t="s">
        <v>404</v>
      </c>
      <c r="C42" s="359">
        <f>+C37+C38</f>
        <v>0</v>
      </c>
    </row>
    <row r="43" spans="1:3" s="458" customFormat="1" ht="15" customHeight="1" x14ac:dyDescent="0.2">
      <c r="A43" s="230"/>
      <c r="B43" s="231"/>
      <c r="C43" s="357"/>
    </row>
    <row r="44" spans="1:3" ht="13.5" thickBot="1" x14ac:dyDescent="0.25">
      <c r="A44" s="232"/>
      <c r="B44" s="233"/>
      <c r="C44" s="358"/>
    </row>
    <row r="45" spans="1:3" s="457" customFormat="1" ht="16.5" customHeight="1" thickBot="1" x14ac:dyDescent="0.25">
      <c r="A45" s="234"/>
      <c r="B45" s="235" t="s">
        <v>56</v>
      </c>
      <c r="C45" s="359"/>
    </row>
    <row r="46" spans="1:3" s="459" customFormat="1" ht="12" customHeight="1" thickBot="1" x14ac:dyDescent="0.25">
      <c r="A46" s="192" t="s">
        <v>17</v>
      </c>
      <c r="B46" s="108" t="s">
        <v>405</v>
      </c>
      <c r="C46" s="307">
        <f>SUM(C47:C51)</f>
        <v>0</v>
      </c>
    </row>
    <row r="47" spans="1:3" ht="12" customHeight="1" x14ac:dyDescent="0.2">
      <c r="A47" s="451" t="s">
        <v>85</v>
      </c>
      <c r="B47" s="8" t="s">
        <v>48</v>
      </c>
      <c r="C47" s="78"/>
    </row>
    <row r="48" spans="1:3" ht="12" customHeight="1" x14ac:dyDescent="0.2">
      <c r="A48" s="451" t="s">
        <v>86</v>
      </c>
      <c r="B48" s="7" t="s">
        <v>167</v>
      </c>
      <c r="C48" s="81"/>
    </row>
    <row r="49" spans="1:3" ht="12" customHeight="1" x14ac:dyDescent="0.2">
      <c r="A49" s="451" t="s">
        <v>87</v>
      </c>
      <c r="B49" s="7" t="s">
        <v>124</v>
      </c>
      <c r="C49" s="81"/>
    </row>
    <row r="50" spans="1:3" ht="12" customHeight="1" x14ac:dyDescent="0.2">
      <c r="A50" s="451" t="s">
        <v>88</v>
      </c>
      <c r="B50" s="7" t="s">
        <v>168</v>
      </c>
      <c r="C50" s="81"/>
    </row>
    <row r="51" spans="1:3" ht="12" customHeight="1" thickBot="1" x14ac:dyDescent="0.25">
      <c r="A51" s="451" t="s">
        <v>132</v>
      </c>
      <c r="B51" s="7" t="s">
        <v>169</v>
      </c>
      <c r="C51" s="81"/>
    </row>
    <row r="52" spans="1:3" ht="12" customHeight="1" thickBot="1" x14ac:dyDescent="0.25">
      <c r="A52" s="192" t="s">
        <v>18</v>
      </c>
      <c r="B52" s="108" t="s">
        <v>406</v>
      </c>
      <c r="C52" s="307">
        <f>SUM(C53:C55)</f>
        <v>0</v>
      </c>
    </row>
    <row r="53" spans="1:3" s="459" customFormat="1" ht="12" customHeight="1" x14ac:dyDescent="0.2">
      <c r="A53" s="451" t="s">
        <v>91</v>
      </c>
      <c r="B53" s="8" t="s">
        <v>215</v>
      </c>
      <c r="C53" s="78"/>
    </row>
    <row r="54" spans="1:3" ht="12" customHeight="1" x14ac:dyDescent="0.2">
      <c r="A54" s="451" t="s">
        <v>92</v>
      </c>
      <c r="B54" s="7" t="s">
        <v>171</v>
      </c>
      <c r="C54" s="81"/>
    </row>
    <row r="55" spans="1:3" ht="12" customHeight="1" x14ac:dyDescent="0.2">
      <c r="A55" s="451" t="s">
        <v>93</v>
      </c>
      <c r="B55" s="7" t="s">
        <v>57</v>
      </c>
      <c r="C55" s="81"/>
    </row>
    <row r="56" spans="1:3" ht="12" customHeight="1" thickBot="1" x14ac:dyDescent="0.25">
      <c r="A56" s="451" t="s">
        <v>94</v>
      </c>
      <c r="B56" s="7" t="s">
        <v>512</v>
      </c>
      <c r="C56" s="81"/>
    </row>
    <row r="57" spans="1:3" ht="15" customHeight="1" thickBot="1" x14ac:dyDescent="0.25">
      <c r="A57" s="192" t="s">
        <v>19</v>
      </c>
      <c r="B57" s="108" t="s">
        <v>11</v>
      </c>
      <c r="C57" s="334"/>
    </row>
    <row r="58" spans="1:3" ht="13.5" thickBot="1" x14ac:dyDescent="0.25">
      <c r="A58" s="192" t="s">
        <v>20</v>
      </c>
      <c r="B58" s="236" t="s">
        <v>519</v>
      </c>
      <c r="C58" s="360">
        <f>+C46+C52+C57</f>
        <v>0</v>
      </c>
    </row>
    <row r="59" spans="1:3" ht="15" customHeight="1" thickBot="1" x14ac:dyDescent="0.25">
      <c r="C59" s="361"/>
    </row>
    <row r="60" spans="1:3" ht="14.25" customHeight="1" thickBot="1" x14ac:dyDescent="0.25">
      <c r="A60" s="239" t="s">
        <v>507</v>
      </c>
      <c r="B60" s="240"/>
      <c r="C60" s="105"/>
    </row>
    <row r="61" spans="1:3" ht="13.5" thickBot="1" x14ac:dyDescent="0.25">
      <c r="A61" s="239" t="s">
        <v>190</v>
      </c>
      <c r="B61" s="240"/>
      <c r="C61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45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+CONCATENATE("9.3. melléklet az 1/",LEFT(ÖSSZEFÜGGÉSEK!A5,4),". (III.14) önkormányzati rendelethez")</f>
        <v>9.3.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191</v>
      </c>
      <c r="C2" s="362" t="s">
        <v>59</v>
      </c>
    </row>
    <row r="3" spans="1:3" s="455" customFormat="1" ht="24.75" thickBot="1" x14ac:dyDescent="0.25">
      <c r="A3" s="449" t="s">
        <v>187</v>
      </c>
      <c r="B3" s="349" t="s">
        <v>388</v>
      </c>
      <c r="C3" s="363"/>
    </row>
    <row r="4" spans="1:3" s="456" customFormat="1" ht="15.95" customHeight="1" thickBot="1" x14ac:dyDescent="0.3">
      <c r="A4" s="220"/>
      <c r="B4" s="220"/>
      <c r="C4" s="221" t="str">
        <f>'9.2.3.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513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394</v>
      </c>
      <c r="C26" s="307">
        <f>+C27+C28</f>
        <v>0</v>
      </c>
    </row>
    <row r="27" spans="1:3" s="458" customFormat="1" ht="12" customHeight="1" x14ac:dyDescent="0.2">
      <c r="A27" s="452" t="s">
        <v>254</v>
      </c>
      <c r="B27" s="453" t="s">
        <v>392</v>
      </c>
      <c r="C27" s="78"/>
    </row>
    <row r="28" spans="1:3" s="458" customFormat="1" ht="12" customHeight="1" x14ac:dyDescent="0.2">
      <c r="A28" s="452" t="s">
        <v>255</v>
      </c>
      <c r="B28" s="454" t="s">
        <v>395</v>
      </c>
      <c r="C28" s="308"/>
    </row>
    <row r="29" spans="1:3" s="458" customFormat="1" ht="12" customHeight="1" thickBot="1" x14ac:dyDescent="0.25">
      <c r="A29" s="451" t="s">
        <v>256</v>
      </c>
      <c r="B29" s="126" t="s">
        <v>514</v>
      </c>
      <c r="C29" s="85"/>
    </row>
    <row r="30" spans="1:3" s="458" customFormat="1" ht="12" customHeight="1" thickBot="1" x14ac:dyDescent="0.25">
      <c r="A30" s="192" t="s">
        <v>21</v>
      </c>
      <c r="B30" s="108" t="s">
        <v>396</v>
      </c>
      <c r="C30" s="307">
        <f>+C31+C32+C33</f>
        <v>0</v>
      </c>
    </row>
    <row r="31" spans="1:3" s="458" customFormat="1" ht="12" customHeight="1" x14ac:dyDescent="0.2">
      <c r="A31" s="452" t="s">
        <v>78</v>
      </c>
      <c r="B31" s="453" t="s">
        <v>277</v>
      </c>
      <c r="C31" s="78"/>
    </row>
    <row r="32" spans="1:3" s="458" customFormat="1" ht="12" customHeight="1" x14ac:dyDescent="0.2">
      <c r="A32" s="452" t="s">
        <v>79</v>
      </c>
      <c r="B32" s="454" t="s">
        <v>278</v>
      </c>
      <c r="C32" s="308"/>
    </row>
    <row r="33" spans="1:3" s="458" customFormat="1" ht="12" customHeight="1" thickBot="1" x14ac:dyDescent="0.25">
      <c r="A33" s="451" t="s">
        <v>80</v>
      </c>
      <c r="B33" s="126" t="s">
        <v>279</v>
      </c>
      <c r="C33" s="85"/>
    </row>
    <row r="34" spans="1:3" s="364" customFormat="1" ht="12" customHeight="1" thickBot="1" x14ac:dyDescent="0.25">
      <c r="A34" s="192" t="s">
        <v>22</v>
      </c>
      <c r="B34" s="108" t="s">
        <v>365</v>
      </c>
      <c r="C34" s="334"/>
    </row>
    <row r="35" spans="1:3" s="364" customFormat="1" ht="12" customHeight="1" thickBot="1" x14ac:dyDescent="0.25">
      <c r="A35" s="192" t="s">
        <v>23</v>
      </c>
      <c r="B35" s="108" t="s">
        <v>397</v>
      </c>
      <c r="C35" s="355"/>
    </row>
    <row r="36" spans="1:3" s="364" customFormat="1" ht="12" customHeight="1" thickBot="1" x14ac:dyDescent="0.25">
      <c r="A36" s="184" t="s">
        <v>24</v>
      </c>
      <c r="B36" s="108" t="s">
        <v>515</v>
      </c>
      <c r="C36" s="356">
        <f>+C8+C20+C25+C26+C30+C34+C35</f>
        <v>0</v>
      </c>
    </row>
    <row r="37" spans="1:3" s="364" customFormat="1" ht="12" customHeight="1" thickBot="1" x14ac:dyDescent="0.25">
      <c r="A37" s="228" t="s">
        <v>25</v>
      </c>
      <c r="B37" s="108" t="s">
        <v>399</v>
      </c>
      <c r="C37" s="356">
        <f>+C38+C39+C40</f>
        <v>0</v>
      </c>
    </row>
    <row r="38" spans="1:3" s="364" customFormat="1" ht="12" customHeight="1" x14ac:dyDescent="0.2">
      <c r="A38" s="452" t="s">
        <v>400</v>
      </c>
      <c r="B38" s="453" t="s">
        <v>222</v>
      </c>
      <c r="C38" s="78"/>
    </row>
    <row r="39" spans="1:3" s="364" customFormat="1" ht="12" customHeight="1" x14ac:dyDescent="0.2">
      <c r="A39" s="452" t="s">
        <v>401</v>
      </c>
      <c r="B39" s="454" t="s">
        <v>2</v>
      </c>
      <c r="C39" s="308"/>
    </row>
    <row r="40" spans="1:3" s="458" customFormat="1" ht="12" customHeight="1" thickBot="1" x14ac:dyDescent="0.25">
      <c r="A40" s="451" t="s">
        <v>402</v>
      </c>
      <c r="B40" s="126" t="s">
        <v>403</v>
      </c>
      <c r="C40" s="85"/>
    </row>
    <row r="41" spans="1:3" s="458" customFormat="1" ht="15" customHeight="1" thickBot="1" x14ac:dyDescent="0.25">
      <c r="A41" s="228" t="s">
        <v>26</v>
      </c>
      <c r="B41" s="229" t="s">
        <v>404</v>
      </c>
      <c r="C41" s="359">
        <f>+C36+C37</f>
        <v>0</v>
      </c>
    </row>
    <row r="42" spans="1:3" s="458" customFormat="1" ht="15" customHeight="1" x14ac:dyDescent="0.2">
      <c r="A42" s="230"/>
      <c r="B42" s="231"/>
      <c r="C42" s="357"/>
    </row>
    <row r="43" spans="1:3" ht="13.5" thickBot="1" x14ac:dyDescent="0.25">
      <c r="A43" s="232"/>
      <c r="B43" s="233"/>
      <c r="C43" s="358"/>
    </row>
    <row r="44" spans="1:3" s="457" customFormat="1" ht="16.5" customHeight="1" thickBot="1" x14ac:dyDescent="0.25">
      <c r="A44" s="234"/>
      <c r="B44" s="235" t="s">
        <v>56</v>
      </c>
      <c r="C44" s="359"/>
    </row>
    <row r="45" spans="1:3" s="459" customFormat="1" ht="12" customHeight="1" thickBot="1" x14ac:dyDescent="0.25">
      <c r="A45" s="192" t="s">
        <v>17</v>
      </c>
      <c r="B45" s="108" t="s">
        <v>405</v>
      </c>
      <c r="C45" s="307">
        <f>SUM(C46:C50)</f>
        <v>0</v>
      </c>
    </row>
    <row r="46" spans="1:3" ht="12" customHeight="1" x14ac:dyDescent="0.2">
      <c r="A46" s="451" t="s">
        <v>85</v>
      </c>
      <c r="B46" s="8" t="s">
        <v>48</v>
      </c>
      <c r="C46" s="78"/>
    </row>
    <row r="47" spans="1:3" ht="12" customHeight="1" x14ac:dyDescent="0.2">
      <c r="A47" s="451" t="s">
        <v>86</v>
      </c>
      <c r="B47" s="7" t="s">
        <v>167</v>
      </c>
      <c r="C47" s="81"/>
    </row>
    <row r="48" spans="1:3" ht="12" customHeight="1" x14ac:dyDescent="0.2">
      <c r="A48" s="451" t="s">
        <v>87</v>
      </c>
      <c r="B48" s="7" t="s">
        <v>124</v>
      </c>
      <c r="C48" s="81"/>
    </row>
    <row r="49" spans="1:3" ht="12" customHeight="1" x14ac:dyDescent="0.2">
      <c r="A49" s="451" t="s">
        <v>88</v>
      </c>
      <c r="B49" s="7" t="s">
        <v>168</v>
      </c>
      <c r="C49" s="81"/>
    </row>
    <row r="50" spans="1:3" ht="12" customHeight="1" thickBot="1" x14ac:dyDescent="0.25">
      <c r="A50" s="451" t="s">
        <v>132</v>
      </c>
      <c r="B50" s="7" t="s">
        <v>169</v>
      </c>
      <c r="C50" s="81"/>
    </row>
    <row r="51" spans="1:3" ht="12" customHeight="1" thickBot="1" x14ac:dyDescent="0.25">
      <c r="A51" s="192" t="s">
        <v>18</v>
      </c>
      <c r="B51" s="108" t="s">
        <v>406</v>
      </c>
      <c r="C51" s="307">
        <f>SUM(C52:C54)</f>
        <v>0</v>
      </c>
    </row>
    <row r="52" spans="1:3" s="459" customFormat="1" ht="12" customHeight="1" x14ac:dyDescent="0.2">
      <c r="A52" s="451" t="s">
        <v>91</v>
      </c>
      <c r="B52" s="8" t="s">
        <v>215</v>
      </c>
      <c r="C52" s="78"/>
    </row>
    <row r="53" spans="1:3" ht="12" customHeight="1" x14ac:dyDescent="0.2">
      <c r="A53" s="451" t="s">
        <v>92</v>
      </c>
      <c r="B53" s="7" t="s">
        <v>171</v>
      </c>
      <c r="C53" s="81"/>
    </row>
    <row r="54" spans="1:3" ht="12" customHeight="1" x14ac:dyDescent="0.2">
      <c r="A54" s="451" t="s">
        <v>93</v>
      </c>
      <c r="B54" s="7" t="s">
        <v>57</v>
      </c>
      <c r="C54" s="81"/>
    </row>
    <row r="55" spans="1:3" ht="12" customHeight="1" thickBot="1" x14ac:dyDescent="0.25">
      <c r="A55" s="451" t="s">
        <v>94</v>
      </c>
      <c r="B55" s="7" t="s">
        <v>512</v>
      </c>
      <c r="C55" s="81"/>
    </row>
    <row r="56" spans="1:3" ht="15" customHeight="1" thickBot="1" x14ac:dyDescent="0.25">
      <c r="A56" s="192" t="s">
        <v>19</v>
      </c>
      <c r="B56" s="108" t="s">
        <v>11</v>
      </c>
      <c r="C56" s="334"/>
    </row>
    <row r="57" spans="1:3" ht="13.5" thickBot="1" x14ac:dyDescent="0.25">
      <c r="A57" s="192" t="s">
        <v>20</v>
      </c>
      <c r="B57" s="236" t="s">
        <v>519</v>
      </c>
      <c r="C57" s="360">
        <f>+C45+C51+C56</f>
        <v>0</v>
      </c>
    </row>
    <row r="58" spans="1:3" ht="15" customHeight="1" thickBot="1" x14ac:dyDescent="0.25">
      <c r="C58" s="361"/>
    </row>
    <row r="59" spans="1:3" ht="14.25" customHeight="1" thickBot="1" x14ac:dyDescent="0.25">
      <c r="A59" s="239" t="s">
        <v>507</v>
      </c>
      <c r="B59" s="240"/>
      <c r="C59" s="105"/>
    </row>
    <row r="60" spans="1:3" ht="13.5" thickBot="1" x14ac:dyDescent="0.25">
      <c r="A60" s="239" t="s">
        <v>190</v>
      </c>
      <c r="B60" s="240"/>
      <c r="C60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45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+CONCATENATE("9.3.1. melléklet az 1/",LEFT(ÖSSZEFÜGGÉSEK!A5,4),". (III.14) önkormányzati rendelethez")</f>
        <v>9.3.1.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191</v>
      </c>
      <c r="C2" s="362" t="s">
        <v>59</v>
      </c>
    </row>
    <row r="3" spans="1:3" s="455" customFormat="1" ht="24.75" thickBot="1" x14ac:dyDescent="0.25">
      <c r="A3" s="449" t="s">
        <v>187</v>
      </c>
      <c r="B3" s="349" t="s">
        <v>407</v>
      </c>
      <c r="C3" s="363" t="s">
        <v>53</v>
      </c>
    </row>
    <row r="4" spans="1:3" s="456" customFormat="1" ht="15.95" customHeight="1" thickBot="1" x14ac:dyDescent="0.3">
      <c r="A4" s="220"/>
      <c r="B4" s="220"/>
      <c r="C4" s="221" t="str">
        <f>'9.3.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513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394</v>
      </c>
      <c r="C26" s="307">
        <f>+C27+C28</f>
        <v>0</v>
      </c>
    </row>
    <row r="27" spans="1:3" s="458" customFormat="1" ht="12" customHeight="1" x14ac:dyDescent="0.2">
      <c r="A27" s="452" t="s">
        <v>254</v>
      </c>
      <c r="B27" s="453" t="s">
        <v>392</v>
      </c>
      <c r="C27" s="78"/>
    </row>
    <row r="28" spans="1:3" s="458" customFormat="1" ht="12" customHeight="1" x14ac:dyDescent="0.2">
      <c r="A28" s="452" t="s">
        <v>255</v>
      </c>
      <c r="B28" s="454" t="s">
        <v>395</v>
      </c>
      <c r="C28" s="308"/>
    </row>
    <row r="29" spans="1:3" s="458" customFormat="1" ht="12" customHeight="1" thickBot="1" x14ac:dyDescent="0.25">
      <c r="A29" s="451" t="s">
        <v>256</v>
      </c>
      <c r="B29" s="126" t="s">
        <v>514</v>
      </c>
      <c r="C29" s="85"/>
    </row>
    <row r="30" spans="1:3" s="458" customFormat="1" ht="12" customHeight="1" thickBot="1" x14ac:dyDescent="0.25">
      <c r="A30" s="192" t="s">
        <v>21</v>
      </c>
      <c r="B30" s="108" t="s">
        <v>396</v>
      </c>
      <c r="C30" s="307">
        <f>+C31+C32+C33</f>
        <v>0</v>
      </c>
    </row>
    <row r="31" spans="1:3" s="458" customFormat="1" ht="12" customHeight="1" x14ac:dyDescent="0.2">
      <c r="A31" s="452" t="s">
        <v>78</v>
      </c>
      <c r="B31" s="453" t="s">
        <v>277</v>
      </c>
      <c r="C31" s="78"/>
    </row>
    <row r="32" spans="1:3" s="458" customFormat="1" ht="12" customHeight="1" x14ac:dyDescent="0.2">
      <c r="A32" s="452" t="s">
        <v>79</v>
      </c>
      <c r="B32" s="454" t="s">
        <v>278</v>
      </c>
      <c r="C32" s="308"/>
    </row>
    <row r="33" spans="1:3" s="458" customFormat="1" ht="12" customHeight="1" thickBot="1" x14ac:dyDescent="0.25">
      <c r="A33" s="451" t="s">
        <v>80</v>
      </c>
      <c r="B33" s="126" t="s">
        <v>279</v>
      </c>
      <c r="C33" s="85"/>
    </row>
    <row r="34" spans="1:3" s="364" customFormat="1" ht="12" customHeight="1" thickBot="1" x14ac:dyDescent="0.25">
      <c r="A34" s="192" t="s">
        <v>22</v>
      </c>
      <c r="B34" s="108" t="s">
        <v>365</v>
      </c>
      <c r="C34" s="334"/>
    </row>
    <row r="35" spans="1:3" s="364" customFormat="1" ht="12" customHeight="1" thickBot="1" x14ac:dyDescent="0.25">
      <c r="A35" s="192" t="s">
        <v>23</v>
      </c>
      <c r="B35" s="108" t="s">
        <v>397</v>
      </c>
      <c r="C35" s="355"/>
    </row>
    <row r="36" spans="1:3" s="364" customFormat="1" ht="12" customHeight="1" thickBot="1" x14ac:dyDescent="0.25">
      <c r="A36" s="184" t="s">
        <v>24</v>
      </c>
      <c r="B36" s="108" t="s">
        <v>515</v>
      </c>
      <c r="C36" s="356">
        <f>+C8+C20+C25+C26+C30+C34+C35</f>
        <v>0</v>
      </c>
    </row>
    <row r="37" spans="1:3" s="364" customFormat="1" ht="12" customHeight="1" thickBot="1" x14ac:dyDescent="0.25">
      <c r="A37" s="228" t="s">
        <v>25</v>
      </c>
      <c r="B37" s="108" t="s">
        <v>399</v>
      </c>
      <c r="C37" s="356">
        <f>+C38+C39+C40</f>
        <v>0</v>
      </c>
    </row>
    <row r="38" spans="1:3" s="364" customFormat="1" ht="12" customHeight="1" x14ac:dyDescent="0.2">
      <c r="A38" s="452" t="s">
        <v>400</v>
      </c>
      <c r="B38" s="453" t="s">
        <v>222</v>
      </c>
      <c r="C38" s="78"/>
    </row>
    <row r="39" spans="1:3" s="364" customFormat="1" ht="12" customHeight="1" x14ac:dyDescent="0.2">
      <c r="A39" s="452" t="s">
        <v>401</v>
      </c>
      <c r="B39" s="454" t="s">
        <v>2</v>
      </c>
      <c r="C39" s="308"/>
    </row>
    <row r="40" spans="1:3" s="458" customFormat="1" ht="12" customHeight="1" thickBot="1" x14ac:dyDescent="0.25">
      <c r="A40" s="451" t="s">
        <v>402</v>
      </c>
      <c r="B40" s="126" t="s">
        <v>403</v>
      </c>
      <c r="C40" s="85"/>
    </row>
    <row r="41" spans="1:3" s="458" customFormat="1" ht="15" customHeight="1" thickBot="1" x14ac:dyDescent="0.25">
      <c r="A41" s="228" t="s">
        <v>26</v>
      </c>
      <c r="B41" s="229" t="s">
        <v>404</v>
      </c>
      <c r="C41" s="359">
        <f>+C36+C37</f>
        <v>0</v>
      </c>
    </row>
    <row r="42" spans="1:3" s="458" customFormat="1" ht="15" customHeight="1" x14ac:dyDescent="0.2">
      <c r="A42" s="230"/>
      <c r="B42" s="231"/>
      <c r="C42" s="357"/>
    </row>
    <row r="43" spans="1:3" ht="13.5" thickBot="1" x14ac:dyDescent="0.25">
      <c r="A43" s="232"/>
      <c r="B43" s="233"/>
      <c r="C43" s="358"/>
    </row>
    <row r="44" spans="1:3" s="457" customFormat="1" ht="16.5" customHeight="1" thickBot="1" x14ac:dyDescent="0.25">
      <c r="A44" s="234"/>
      <c r="B44" s="235" t="s">
        <v>56</v>
      </c>
      <c r="C44" s="359"/>
    </row>
    <row r="45" spans="1:3" s="459" customFormat="1" ht="12" customHeight="1" thickBot="1" x14ac:dyDescent="0.25">
      <c r="A45" s="192" t="s">
        <v>17</v>
      </c>
      <c r="B45" s="108" t="s">
        <v>405</v>
      </c>
      <c r="C45" s="307">
        <f>SUM(C46:C50)</f>
        <v>0</v>
      </c>
    </row>
    <row r="46" spans="1:3" ht="12" customHeight="1" x14ac:dyDescent="0.2">
      <c r="A46" s="451" t="s">
        <v>85</v>
      </c>
      <c r="B46" s="8" t="s">
        <v>48</v>
      </c>
      <c r="C46" s="78"/>
    </row>
    <row r="47" spans="1:3" ht="12" customHeight="1" x14ac:dyDescent="0.2">
      <c r="A47" s="451" t="s">
        <v>86</v>
      </c>
      <c r="B47" s="7" t="s">
        <v>167</v>
      </c>
      <c r="C47" s="81"/>
    </row>
    <row r="48" spans="1:3" ht="12" customHeight="1" x14ac:dyDescent="0.2">
      <c r="A48" s="451" t="s">
        <v>87</v>
      </c>
      <c r="B48" s="7" t="s">
        <v>124</v>
      </c>
      <c r="C48" s="81"/>
    </row>
    <row r="49" spans="1:3" ht="12" customHeight="1" x14ac:dyDescent="0.2">
      <c r="A49" s="451" t="s">
        <v>88</v>
      </c>
      <c r="B49" s="7" t="s">
        <v>168</v>
      </c>
      <c r="C49" s="81"/>
    </row>
    <row r="50" spans="1:3" ht="12" customHeight="1" thickBot="1" x14ac:dyDescent="0.25">
      <c r="A50" s="451" t="s">
        <v>132</v>
      </c>
      <c r="B50" s="7" t="s">
        <v>169</v>
      </c>
      <c r="C50" s="81"/>
    </row>
    <row r="51" spans="1:3" ht="12" customHeight="1" thickBot="1" x14ac:dyDescent="0.25">
      <c r="A51" s="192" t="s">
        <v>18</v>
      </c>
      <c r="B51" s="108" t="s">
        <v>406</v>
      </c>
      <c r="C51" s="307">
        <f>SUM(C52:C54)</f>
        <v>0</v>
      </c>
    </row>
    <row r="52" spans="1:3" s="459" customFormat="1" ht="12" customHeight="1" x14ac:dyDescent="0.2">
      <c r="A52" s="451" t="s">
        <v>91</v>
      </c>
      <c r="B52" s="8" t="s">
        <v>215</v>
      </c>
      <c r="C52" s="78"/>
    </row>
    <row r="53" spans="1:3" ht="12" customHeight="1" x14ac:dyDescent="0.2">
      <c r="A53" s="451" t="s">
        <v>92</v>
      </c>
      <c r="B53" s="7" t="s">
        <v>171</v>
      </c>
      <c r="C53" s="81"/>
    </row>
    <row r="54" spans="1:3" ht="12" customHeight="1" x14ac:dyDescent="0.2">
      <c r="A54" s="451" t="s">
        <v>93</v>
      </c>
      <c r="B54" s="7" t="s">
        <v>57</v>
      </c>
      <c r="C54" s="81"/>
    </row>
    <row r="55" spans="1:3" ht="12" customHeight="1" thickBot="1" x14ac:dyDescent="0.25">
      <c r="A55" s="451" t="s">
        <v>94</v>
      </c>
      <c r="B55" s="7" t="s">
        <v>512</v>
      </c>
      <c r="C55" s="81"/>
    </row>
    <row r="56" spans="1:3" ht="15" customHeight="1" thickBot="1" x14ac:dyDescent="0.25">
      <c r="A56" s="192" t="s">
        <v>19</v>
      </c>
      <c r="B56" s="108" t="s">
        <v>11</v>
      </c>
      <c r="C56" s="334"/>
    </row>
    <row r="57" spans="1:3" ht="13.5" thickBot="1" x14ac:dyDescent="0.25">
      <c r="A57" s="192" t="s">
        <v>20</v>
      </c>
      <c r="B57" s="236" t="s">
        <v>519</v>
      </c>
      <c r="C57" s="360">
        <f>+C45+C51+C56</f>
        <v>0</v>
      </c>
    </row>
    <row r="58" spans="1:3" ht="15" customHeight="1" thickBot="1" x14ac:dyDescent="0.25">
      <c r="C58" s="361"/>
    </row>
    <row r="59" spans="1:3" ht="14.25" customHeight="1" thickBot="1" x14ac:dyDescent="0.25">
      <c r="A59" s="239" t="s">
        <v>507</v>
      </c>
      <c r="B59" s="240"/>
      <c r="C59" s="105"/>
    </row>
    <row r="60" spans="1:3" ht="13.5" thickBot="1" x14ac:dyDescent="0.25">
      <c r="A60" s="239" t="s">
        <v>190</v>
      </c>
      <c r="B60" s="240"/>
      <c r="C60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+CONCATENATE("9.3.2. melléklet az 1/",LEFT(ÖSSZEFÜGGÉSEK!A5,4),". (III.14) önkormányzati rendelethez")</f>
        <v>9.3.2.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191</v>
      </c>
      <c r="C2" s="362" t="s">
        <v>59</v>
      </c>
    </row>
    <row r="3" spans="1:3" s="455" customFormat="1" ht="24.75" thickBot="1" x14ac:dyDescent="0.25">
      <c r="A3" s="449" t="s">
        <v>187</v>
      </c>
      <c r="B3" s="349" t="s">
        <v>408</v>
      </c>
      <c r="C3" s="363" t="s">
        <v>58</v>
      </c>
    </row>
    <row r="4" spans="1:3" s="456" customFormat="1" ht="15.95" customHeight="1" thickBot="1" x14ac:dyDescent="0.3">
      <c r="A4" s="220"/>
      <c r="B4" s="220"/>
      <c r="C4" s="221" t="str">
        <f>'9.3.1.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223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513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394</v>
      </c>
      <c r="C26" s="307">
        <f>+C27+C28</f>
        <v>0</v>
      </c>
    </row>
    <row r="27" spans="1:3" s="458" customFormat="1" ht="12" customHeight="1" x14ac:dyDescent="0.2">
      <c r="A27" s="452" t="s">
        <v>254</v>
      </c>
      <c r="B27" s="453" t="s">
        <v>392</v>
      </c>
      <c r="C27" s="78"/>
    </row>
    <row r="28" spans="1:3" s="458" customFormat="1" ht="12" customHeight="1" x14ac:dyDescent="0.2">
      <c r="A28" s="452" t="s">
        <v>255</v>
      </c>
      <c r="B28" s="454" t="s">
        <v>395</v>
      </c>
      <c r="C28" s="308"/>
    </row>
    <row r="29" spans="1:3" s="458" customFormat="1" ht="12" customHeight="1" thickBot="1" x14ac:dyDescent="0.25">
      <c r="A29" s="451" t="s">
        <v>256</v>
      </c>
      <c r="B29" s="126" t="s">
        <v>514</v>
      </c>
      <c r="C29" s="85"/>
    </row>
    <row r="30" spans="1:3" s="458" customFormat="1" ht="12" customHeight="1" thickBot="1" x14ac:dyDescent="0.25">
      <c r="A30" s="192" t="s">
        <v>21</v>
      </c>
      <c r="B30" s="108" t="s">
        <v>396</v>
      </c>
      <c r="C30" s="307">
        <f>+C31+C32+C33</f>
        <v>0</v>
      </c>
    </row>
    <row r="31" spans="1:3" s="458" customFormat="1" ht="12" customHeight="1" x14ac:dyDescent="0.2">
      <c r="A31" s="452" t="s">
        <v>78</v>
      </c>
      <c r="B31" s="453" t="s">
        <v>277</v>
      </c>
      <c r="C31" s="78"/>
    </row>
    <row r="32" spans="1:3" s="458" customFormat="1" ht="12" customHeight="1" x14ac:dyDescent="0.2">
      <c r="A32" s="452" t="s">
        <v>79</v>
      </c>
      <c r="B32" s="454" t="s">
        <v>278</v>
      </c>
      <c r="C32" s="308"/>
    </row>
    <row r="33" spans="1:3" s="458" customFormat="1" ht="12" customHeight="1" thickBot="1" x14ac:dyDescent="0.25">
      <c r="A33" s="451" t="s">
        <v>80</v>
      </c>
      <c r="B33" s="126" t="s">
        <v>279</v>
      </c>
      <c r="C33" s="85"/>
    </row>
    <row r="34" spans="1:3" s="364" customFormat="1" ht="12" customHeight="1" thickBot="1" x14ac:dyDescent="0.25">
      <c r="A34" s="192" t="s">
        <v>22</v>
      </c>
      <c r="B34" s="108" t="s">
        <v>365</v>
      </c>
      <c r="C34" s="334"/>
    </row>
    <row r="35" spans="1:3" s="364" customFormat="1" ht="12" customHeight="1" thickBot="1" x14ac:dyDescent="0.25">
      <c r="A35" s="192" t="s">
        <v>23</v>
      </c>
      <c r="B35" s="108" t="s">
        <v>397</v>
      </c>
      <c r="C35" s="355"/>
    </row>
    <row r="36" spans="1:3" s="364" customFormat="1" ht="12" customHeight="1" thickBot="1" x14ac:dyDescent="0.25">
      <c r="A36" s="184" t="s">
        <v>24</v>
      </c>
      <c r="B36" s="108" t="s">
        <v>515</v>
      </c>
      <c r="C36" s="356">
        <f>+C8+C20+C25+C26+C30+C34+C35</f>
        <v>0</v>
      </c>
    </row>
    <row r="37" spans="1:3" s="364" customFormat="1" ht="12" customHeight="1" thickBot="1" x14ac:dyDescent="0.25">
      <c r="A37" s="228" t="s">
        <v>25</v>
      </c>
      <c r="B37" s="108" t="s">
        <v>399</v>
      </c>
      <c r="C37" s="356">
        <f>+C38+C39+C40</f>
        <v>0</v>
      </c>
    </row>
    <row r="38" spans="1:3" s="364" customFormat="1" ht="12" customHeight="1" x14ac:dyDescent="0.2">
      <c r="A38" s="452" t="s">
        <v>400</v>
      </c>
      <c r="B38" s="453" t="s">
        <v>222</v>
      </c>
      <c r="C38" s="78"/>
    </row>
    <row r="39" spans="1:3" s="364" customFormat="1" ht="12" customHeight="1" x14ac:dyDescent="0.2">
      <c r="A39" s="452" t="s">
        <v>401</v>
      </c>
      <c r="B39" s="454" t="s">
        <v>2</v>
      </c>
      <c r="C39" s="308"/>
    </row>
    <row r="40" spans="1:3" s="458" customFormat="1" ht="12" customHeight="1" thickBot="1" x14ac:dyDescent="0.25">
      <c r="A40" s="451" t="s">
        <v>402</v>
      </c>
      <c r="B40" s="126" t="s">
        <v>403</v>
      </c>
      <c r="C40" s="85"/>
    </row>
    <row r="41" spans="1:3" s="458" customFormat="1" ht="15" customHeight="1" thickBot="1" x14ac:dyDescent="0.25">
      <c r="A41" s="228" t="s">
        <v>26</v>
      </c>
      <c r="B41" s="229" t="s">
        <v>404</v>
      </c>
      <c r="C41" s="359">
        <f>+C36+C37</f>
        <v>0</v>
      </c>
    </row>
    <row r="42" spans="1:3" s="458" customFormat="1" ht="15" customHeight="1" x14ac:dyDescent="0.2">
      <c r="A42" s="230"/>
      <c r="B42" s="231"/>
      <c r="C42" s="357"/>
    </row>
    <row r="43" spans="1:3" ht="13.5" thickBot="1" x14ac:dyDescent="0.25">
      <c r="A43" s="232"/>
      <c r="B43" s="233"/>
      <c r="C43" s="358"/>
    </row>
    <row r="44" spans="1:3" s="457" customFormat="1" ht="16.5" customHeight="1" thickBot="1" x14ac:dyDescent="0.25">
      <c r="A44" s="234"/>
      <c r="B44" s="235" t="s">
        <v>56</v>
      </c>
      <c r="C44" s="359"/>
    </row>
    <row r="45" spans="1:3" s="459" customFormat="1" ht="12" customHeight="1" thickBot="1" x14ac:dyDescent="0.25">
      <c r="A45" s="192" t="s">
        <v>17</v>
      </c>
      <c r="B45" s="108" t="s">
        <v>405</v>
      </c>
      <c r="C45" s="307">
        <f>SUM(C46:C50)</f>
        <v>0</v>
      </c>
    </row>
    <row r="46" spans="1:3" ht="12" customHeight="1" x14ac:dyDescent="0.2">
      <c r="A46" s="451" t="s">
        <v>85</v>
      </c>
      <c r="B46" s="8" t="s">
        <v>48</v>
      </c>
      <c r="C46" s="78"/>
    </row>
    <row r="47" spans="1:3" ht="12" customHeight="1" x14ac:dyDescent="0.2">
      <c r="A47" s="451" t="s">
        <v>86</v>
      </c>
      <c r="B47" s="7" t="s">
        <v>167</v>
      </c>
      <c r="C47" s="81"/>
    </row>
    <row r="48" spans="1:3" ht="12" customHeight="1" x14ac:dyDescent="0.2">
      <c r="A48" s="451" t="s">
        <v>87</v>
      </c>
      <c r="B48" s="7" t="s">
        <v>124</v>
      </c>
      <c r="C48" s="81"/>
    </row>
    <row r="49" spans="1:3" ht="12" customHeight="1" x14ac:dyDescent="0.2">
      <c r="A49" s="451" t="s">
        <v>88</v>
      </c>
      <c r="B49" s="7" t="s">
        <v>168</v>
      </c>
      <c r="C49" s="81"/>
    </row>
    <row r="50" spans="1:3" ht="12" customHeight="1" thickBot="1" x14ac:dyDescent="0.25">
      <c r="A50" s="451" t="s">
        <v>132</v>
      </c>
      <c r="B50" s="7" t="s">
        <v>169</v>
      </c>
      <c r="C50" s="81"/>
    </row>
    <row r="51" spans="1:3" ht="12" customHeight="1" thickBot="1" x14ac:dyDescent="0.25">
      <c r="A51" s="192" t="s">
        <v>18</v>
      </c>
      <c r="B51" s="108" t="s">
        <v>406</v>
      </c>
      <c r="C51" s="307">
        <f>SUM(C52:C54)</f>
        <v>0</v>
      </c>
    </row>
    <row r="52" spans="1:3" s="459" customFormat="1" ht="12" customHeight="1" x14ac:dyDescent="0.2">
      <c r="A52" s="451" t="s">
        <v>91</v>
      </c>
      <c r="B52" s="8" t="s">
        <v>215</v>
      </c>
      <c r="C52" s="78"/>
    </row>
    <row r="53" spans="1:3" ht="12" customHeight="1" x14ac:dyDescent="0.2">
      <c r="A53" s="451" t="s">
        <v>92</v>
      </c>
      <c r="B53" s="7" t="s">
        <v>171</v>
      </c>
      <c r="C53" s="81"/>
    </row>
    <row r="54" spans="1:3" ht="12" customHeight="1" x14ac:dyDescent="0.2">
      <c r="A54" s="451" t="s">
        <v>93</v>
      </c>
      <c r="B54" s="7" t="s">
        <v>57</v>
      </c>
      <c r="C54" s="81"/>
    </row>
    <row r="55" spans="1:3" ht="12" customHeight="1" thickBot="1" x14ac:dyDescent="0.25">
      <c r="A55" s="451" t="s">
        <v>94</v>
      </c>
      <c r="B55" s="7" t="s">
        <v>512</v>
      </c>
      <c r="C55" s="81"/>
    </row>
    <row r="56" spans="1:3" ht="15" customHeight="1" thickBot="1" x14ac:dyDescent="0.25">
      <c r="A56" s="192" t="s">
        <v>19</v>
      </c>
      <c r="B56" s="108" t="s">
        <v>11</v>
      </c>
      <c r="C56" s="334"/>
    </row>
    <row r="57" spans="1:3" ht="13.5" thickBot="1" x14ac:dyDescent="0.25">
      <c r="A57" s="192" t="s">
        <v>20</v>
      </c>
      <c r="B57" s="236" t="s">
        <v>519</v>
      </c>
      <c r="C57" s="360">
        <f>+C45+C51+C56</f>
        <v>0</v>
      </c>
    </row>
    <row r="58" spans="1:3" ht="15" customHeight="1" thickBot="1" x14ac:dyDescent="0.25">
      <c r="C58" s="361"/>
    </row>
    <row r="59" spans="1:3" ht="14.25" customHeight="1" thickBot="1" x14ac:dyDescent="0.25">
      <c r="A59" s="239" t="s">
        <v>507</v>
      </c>
      <c r="B59" s="240"/>
      <c r="C59" s="105"/>
    </row>
    <row r="60" spans="1:3" ht="13.5" thickBot="1" x14ac:dyDescent="0.25">
      <c r="A60" s="239" t="s">
        <v>190</v>
      </c>
      <c r="B60" s="240"/>
      <c r="C60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37" customWidth="1"/>
    <col min="2" max="2" width="79.1640625" style="238" customWidth="1"/>
    <col min="3" max="3" width="25" style="238" customWidth="1"/>
    <col min="4" max="16384" width="9.33203125" style="238"/>
  </cols>
  <sheetData>
    <row r="1" spans="1:3" s="217" customFormat="1" ht="21" customHeight="1" thickBot="1" x14ac:dyDescent="0.25">
      <c r="A1" s="216"/>
      <c r="B1" s="218"/>
      <c r="C1" s="557" t="str">
        <f>+CONCATENATE("9.3.3. melléklet az 1/",LEFT(ÖSSZEFÜGGÉSEK!A5,4),". (III.14) önkormányzati rendelethez")</f>
        <v>9.3.3. melléklet az 1/2018. (III.14) önkormányzati rendelethez</v>
      </c>
    </row>
    <row r="2" spans="1:3" s="455" customFormat="1" ht="25.5" customHeight="1" x14ac:dyDescent="0.2">
      <c r="A2" s="406" t="s">
        <v>188</v>
      </c>
      <c r="B2" s="348" t="s">
        <v>191</v>
      </c>
      <c r="C2" s="362" t="s">
        <v>59</v>
      </c>
    </row>
    <row r="3" spans="1:3" s="455" customFormat="1" ht="24.75" thickBot="1" x14ac:dyDescent="0.25">
      <c r="A3" s="449" t="s">
        <v>187</v>
      </c>
      <c r="B3" s="349" t="s">
        <v>520</v>
      </c>
      <c r="C3" s="363" t="s">
        <v>59</v>
      </c>
    </row>
    <row r="4" spans="1:3" s="456" customFormat="1" ht="15.95" customHeight="1" thickBot="1" x14ac:dyDescent="0.3">
      <c r="A4" s="220"/>
      <c r="B4" s="220"/>
      <c r="C4" s="221" t="str">
        <f>'9.3.2. sz. mell'!C4</f>
        <v>Forintban!</v>
      </c>
    </row>
    <row r="5" spans="1:3" ht="13.5" thickBot="1" x14ac:dyDescent="0.25">
      <c r="A5" s="407" t="s">
        <v>189</v>
      </c>
      <c r="B5" s="222" t="s">
        <v>553</v>
      </c>
      <c r="C5" s="558" t="s">
        <v>54</v>
      </c>
    </row>
    <row r="6" spans="1:3" s="457" customFormat="1" ht="12.95" customHeight="1" thickBot="1" x14ac:dyDescent="0.25">
      <c r="A6" s="184"/>
      <c r="B6" s="185" t="s">
        <v>481</v>
      </c>
      <c r="C6" s="186" t="s">
        <v>482</v>
      </c>
    </row>
    <row r="7" spans="1:3" s="457" customFormat="1" ht="15.95" customHeight="1" thickBot="1" x14ac:dyDescent="0.25">
      <c r="A7" s="224"/>
      <c r="B7" s="225" t="s">
        <v>55</v>
      </c>
      <c r="C7" s="226"/>
    </row>
    <row r="8" spans="1:3" s="364" customFormat="1" ht="12" customHeight="1" thickBot="1" x14ac:dyDescent="0.25">
      <c r="A8" s="184" t="s">
        <v>17</v>
      </c>
      <c r="B8" s="227" t="s">
        <v>508</v>
      </c>
      <c r="C8" s="307">
        <f>SUM(C9:C19)</f>
        <v>0</v>
      </c>
    </row>
    <row r="9" spans="1:3" s="364" customFormat="1" ht="12" customHeight="1" x14ac:dyDescent="0.2">
      <c r="A9" s="450" t="s">
        <v>85</v>
      </c>
      <c r="B9" s="9" t="s">
        <v>263</v>
      </c>
      <c r="C9" s="353"/>
    </row>
    <row r="10" spans="1:3" s="364" customFormat="1" ht="12" customHeight="1" x14ac:dyDescent="0.2">
      <c r="A10" s="451" t="s">
        <v>86</v>
      </c>
      <c r="B10" s="7" t="s">
        <v>264</v>
      </c>
      <c r="C10" s="305"/>
    </row>
    <row r="11" spans="1:3" s="364" customFormat="1" ht="12" customHeight="1" x14ac:dyDescent="0.2">
      <c r="A11" s="451" t="s">
        <v>87</v>
      </c>
      <c r="B11" s="7" t="s">
        <v>265</v>
      </c>
      <c r="C11" s="305"/>
    </row>
    <row r="12" spans="1:3" s="364" customFormat="1" ht="12" customHeight="1" x14ac:dyDescent="0.2">
      <c r="A12" s="451" t="s">
        <v>88</v>
      </c>
      <c r="B12" s="7" t="s">
        <v>266</v>
      </c>
      <c r="C12" s="305"/>
    </row>
    <row r="13" spans="1:3" s="364" customFormat="1" ht="12" customHeight="1" x14ac:dyDescent="0.2">
      <c r="A13" s="451" t="s">
        <v>132</v>
      </c>
      <c r="B13" s="7" t="s">
        <v>267</v>
      </c>
      <c r="C13" s="305"/>
    </row>
    <row r="14" spans="1:3" s="364" customFormat="1" ht="12" customHeight="1" x14ac:dyDescent="0.2">
      <c r="A14" s="451" t="s">
        <v>89</v>
      </c>
      <c r="B14" s="7" t="s">
        <v>389</v>
      </c>
      <c r="C14" s="305"/>
    </row>
    <row r="15" spans="1:3" s="364" customFormat="1" ht="12" customHeight="1" x14ac:dyDescent="0.2">
      <c r="A15" s="451" t="s">
        <v>90</v>
      </c>
      <c r="B15" s="6" t="s">
        <v>390</v>
      </c>
      <c r="C15" s="305"/>
    </row>
    <row r="16" spans="1:3" s="364" customFormat="1" ht="12" customHeight="1" x14ac:dyDescent="0.2">
      <c r="A16" s="451" t="s">
        <v>97</v>
      </c>
      <c r="B16" s="7" t="s">
        <v>270</v>
      </c>
      <c r="C16" s="354"/>
    </row>
    <row r="17" spans="1:3" s="458" customFormat="1" ht="12" customHeight="1" x14ac:dyDescent="0.2">
      <c r="A17" s="451" t="s">
        <v>98</v>
      </c>
      <c r="B17" s="7" t="s">
        <v>271</v>
      </c>
      <c r="C17" s="305"/>
    </row>
    <row r="18" spans="1:3" s="458" customFormat="1" ht="12" customHeight="1" x14ac:dyDescent="0.2">
      <c r="A18" s="451" t="s">
        <v>99</v>
      </c>
      <c r="B18" s="7" t="s">
        <v>424</v>
      </c>
      <c r="C18" s="306"/>
    </row>
    <row r="19" spans="1:3" s="458" customFormat="1" ht="12" customHeight="1" thickBot="1" x14ac:dyDescent="0.25">
      <c r="A19" s="451" t="s">
        <v>100</v>
      </c>
      <c r="B19" s="6" t="s">
        <v>272</v>
      </c>
      <c r="C19" s="306"/>
    </row>
    <row r="20" spans="1:3" s="364" customFormat="1" ht="12" customHeight="1" thickBot="1" x14ac:dyDescent="0.25">
      <c r="A20" s="184" t="s">
        <v>18</v>
      </c>
      <c r="B20" s="227" t="s">
        <v>391</v>
      </c>
      <c r="C20" s="307">
        <f>SUM(C21:C23)</f>
        <v>0</v>
      </c>
    </row>
    <row r="21" spans="1:3" s="458" customFormat="1" ht="12" customHeight="1" x14ac:dyDescent="0.2">
      <c r="A21" s="451" t="s">
        <v>91</v>
      </c>
      <c r="B21" s="8" t="s">
        <v>244</v>
      </c>
      <c r="C21" s="305"/>
    </row>
    <row r="22" spans="1:3" s="458" customFormat="1" ht="12" customHeight="1" x14ac:dyDescent="0.2">
      <c r="A22" s="451" t="s">
        <v>92</v>
      </c>
      <c r="B22" s="7" t="s">
        <v>392</v>
      </c>
      <c r="C22" s="305"/>
    </row>
    <row r="23" spans="1:3" s="458" customFormat="1" ht="12" customHeight="1" x14ac:dyDescent="0.2">
      <c r="A23" s="451" t="s">
        <v>93</v>
      </c>
      <c r="B23" s="7" t="s">
        <v>393</v>
      </c>
      <c r="C23" s="305"/>
    </row>
    <row r="24" spans="1:3" s="458" customFormat="1" ht="12" customHeight="1" thickBot="1" x14ac:dyDescent="0.25">
      <c r="A24" s="451" t="s">
        <v>94</v>
      </c>
      <c r="B24" s="7" t="s">
        <v>513</v>
      </c>
      <c r="C24" s="305"/>
    </row>
    <row r="25" spans="1:3" s="458" customFormat="1" ht="12" customHeight="1" thickBot="1" x14ac:dyDescent="0.25">
      <c r="A25" s="192" t="s">
        <v>19</v>
      </c>
      <c r="B25" s="108" t="s">
        <v>158</v>
      </c>
      <c r="C25" s="334"/>
    </row>
    <row r="26" spans="1:3" s="458" customFormat="1" ht="12" customHeight="1" thickBot="1" x14ac:dyDescent="0.25">
      <c r="A26" s="192" t="s">
        <v>20</v>
      </c>
      <c r="B26" s="108" t="s">
        <v>394</v>
      </c>
      <c r="C26" s="307">
        <f>+C27+C28</f>
        <v>0</v>
      </c>
    </row>
    <row r="27" spans="1:3" s="458" customFormat="1" ht="12" customHeight="1" x14ac:dyDescent="0.2">
      <c r="A27" s="452" t="s">
        <v>254</v>
      </c>
      <c r="B27" s="453" t="s">
        <v>392</v>
      </c>
      <c r="C27" s="78"/>
    </row>
    <row r="28" spans="1:3" s="458" customFormat="1" ht="12" customHeight="1" x14ac:dyDescent="0.2">
      <c r="A28" s="452" t="s">
        <v>255</v>
      </c>
      <c r="B28" s="454" t="s">
        <v>395</v>
      </c>
      <c r="C28" s="308"/>
    </row>
    <row r="29" spans="1:3" s="458" customFormat="1" ht="12" customHeight="1" thickBot="1" x14ac:dyDescent="0.25">
      <c r="A29" s="451" t="s">
        <v>256</v>
      </c>
      <c r="B29" s="126" t="s">
        <v>514</v>
      </c>
      <c r="C29" s="85"/>
    </row>
    <row r="30" spans="1:3" s="458" customFormat="1" ht="12" customHeight="1" thickBot="1" x14ac:dyDescent="0.25">
      <c r="A30" s="192" t="s">
        <v>21</v>
      </c>
      <c r="B30" s="108" t="s">
        <v>396</v>
      </c>
      <c r="C30" s="307">
        <f>+C31+C32+C33</f>
        <v>0</v>
      </c>
    </row>
    <row r="31" spans="1:3" s="458" customFormat="1" ht="12" customHeight="1" x14ac:dyDescent="0.2">
      <c r="A31" s="452" t="s">
        <v>78</v>
      </c>
      <c r="B31" s="453" t="s">
        <v>277</v>
      </c>
      <c r="C31" s="78"/>
    </row>
    <row r="32" spans="1:3" s="458" customFormat="1" ht="12" customHeight="1" x14ac:dyDescent="0.2">
      <c r="A32" s="452" t="s">
        <v>79</v>
      </c>
      <c r="B32" s="454" t="s">
        <v>278</v>
      </c>
      <c r="C32" s="308"/>
    </row>
    <row r="33" spans="1:3" s="458" customFormat="1" ht="12" customHeight="1" thickBot="1" x14ac:dyDescent="0.25">
      <c r="A33" s="451" t="s">
        <v>80</v>
      </c>
      <c r="B33" s="126" t="s">
        <v>279</v>
      </c>
      <c r="C33" s="85"/>
    </row>
    <row r="34" spans="1:3" s="364" customFormat="1" ht="12" customHeight="1" thickBot="1" x14ac:dyDescent="0.25">
      <c r="A34" s="192" t="s">
        <v>22</v>
      </c>
      <c r="B34" s="108" t="s">
        <v>365</v>
      </c>
      <c r="C34" s="334"/>
    </row>
    <row r="35" spans="1:3" s="364" customFormat="1" ht="12" customHeight="1" thickBot="1" x14ac:dyDescent="0.25">
      <c r="A35" s="192" t="s">
        <v>23</v>
      </c>
      <c r="B35" s="108" t="s">
        <v>397</v>
      </c>
      <c r="C35" s="355"/>
    </row>
    <row r="36" spans="1:3" s="364" customFormat="1" ht="12" customHeight="1" thickBot="1" x14ac:dyDescent="0.25">
      <c r="A36" s="184" t="s">
        <v>24</v>
      </c>
      <c r="B36" s="108" t="s">
        <v>515</v>
      </c>
      <c r="C36" s="356">
        <f>+C8+C20+C25+C26+C30+C34+C35</f>
        <v>0</v>
      </c>
    </row>
    <row r="37" spans="1:3" s="364" customFormat="1" ht="12" customHeight="1" thickBot="1" x14ac:dyDescent="0.25">
      <c r="A37" s="228" t="s">
        <v>25</v>
      </c>
      <c r="B37" s="108" t="s">
        <v>399</v>
      </c>
      <c r="C37" s="356">
        <f>+C38+C39+C40</f>
        <v>0</v>
      </c>
    </row>
    <row r="38" spans="1:3" s="364" customFormat="1" ht="12" customHeight="1" x14ac:dyDescent="0.2">
      <c r="A38" s="452" t="s">
        <v>400</v>
      </c>
      <c r="B38" s="453" t="s">
        <v>222</v>
      </c>
      <c r="C38" s="78"/>
    </row>
    <row r="39" spans="1:3" s="364" customFormat="1" ht="12" customHeight="1" x14ac:dyDescent="0.2">
      <c r="A39" s="452" t="s">
        <v>401</v>
      </c>
      <c r="B39" s="454" t="s">
        <v>2</v>
      </c>
      <c r="C39" s="308"/>
    </row>
    <row r="40" spans="1:3" s="458" customFormat="1" ht="12" customHeight="1" thickBot="1" x14ac:dyDescent="0.25">
      <c r="A40" s="451" t="s">
        <v>402</v>
      </c>
      <c r="B40" s="126" t="s">
        <v>403</v>
      </c>
      <c r="C40" s="85"/>
    </row>
    <row r="41" spans="1:3" s="458" customFormat="1" ht="15" customHeight="1" thickBot="1" x14ac:dyDescent="0.25">
      <c r="A41" s="228" t="s">
        <v>26</v>
      </c>
      <c r="B41" s="229" t="s">
        <v>404</v>
      </c>
      <c r="C41" s="359">
        <f>+C36+C37</f>
        <v>0</v>
      </c>
    </row>
    <row r="42" spans="1:3" s="458" customFormat="1" ht="15" customHeight="1" x14ac:dyDescent="0.2">
      <c r="A42" s="230"/>
      <c r="B42" s="231"/>
      <c r="C42" s="357"/>
    </row>
    <row r="43" spans="1:3" ht="13.5" thickBot="1" x14ac:dyDescent="0.25">
      <c r="A43" s="232"/>
      <c r="B43" s="233"/>
      <c r="C43" s="358"/>
    </row>
    <row r="44" spans="1:3" s="457" customFormat="1" ht="16.5" customHeight="1" thickBot="1" x14ac:dyDescent="0.25">
      <c r="A44" s="234"/>
      <c r="B44" s="235" t="s">
        <v>56</v>
      </c>
      <c r="C44" s="359"/>
    </row>
    <row r="45" spans="1:3" s="459" customFormat="1" ht="12" customHeight="1" thickBot="1" x14ac:dyDescent="0.25">
      <c r="A45" s="192" t="s">
        <v>17</v>
      </c>
      <c r="B45" s="108" t="s">
        <v>405</v>
      </c>
      <c r="C45" s="307">
        <f>SUM(C46:C50)</f>
        <v>0</v>
      </c>
    </row>
    <row r="46" spans="1:3" ht="12" customHeight="1" x14ac:dyDescent="0.2">
      <c r="A46" s="451" t="s">
        <v>85</v>
      </c>
      <c r="B46" s="8" t="s">
        <v>48</v>
      </c>
      <c r="C46" s="78"/>
    </row>
    <row r="47" spans="1:3" ht="12" customHeight="1" x14ac:dyDescent="0.2">
      <c r="A47" s="451" t="s">
        <v>86</v>
      </c>
      <c r="B47" s="7" t="s">
        <v>167</v>
      </c>
      <c r="C47" s="81"/>
    </row>
    <row r="48" spans="1:3" ht="12" customHeight="1" x14ac:dyDescent="0.2">
      <c r="A48" s="451" t="s">
        <v>87</v>
      </c>
      <c r="B48" s="7" t="s">
        <v>124</v>
      </c>
      <c r="C48" s="81"/>
    </row>
    <row r="49" spans="1:3" ht="12" customHeight="1" x14ac:dyDescent="0.2">
      <c r="A49" s="451" t="s">
        <v>88</v>
      </c>
      <c r="B49" s="7" t="s">
        <v>168</v>
      </c>
      <c r="C49" s="81"/>
    </row>
    <row r="50" spans="1:3" ht="12" customHeight="1" thickBot="1" x14ac:dyDescent="0.25">
      <c r="A50" s="451" t="s">
        <v>132</v>
      </c>
      <c r="B50" s="7" t="s">
        <v>169</v>
      </c>
      <c r="C50" s="81"/>
    </row>
    <row r="51" spans="1:3" ht="12" customHeight="1" thickBot="1" x14ac:dyDescent="0.25">
      <c r="A51" s="192" t="s">
        <v>18</v>
      </c>
      <c r="B51" s="108" t="s">
        <v>406</v>
      </c>
      <c r="C51" s="307">
        <f>SUM(C52:C54)</f>
        <v>0</v>
      </c>
    </row>
    <row r="52" spans="1:3" s="459" customFormat="1" ht="12" customHeight="1" x14ac:dyDescent="0.2">
      <c r="A52" s="451" t="s">
        <v>91</v>
      </c>
      <c r="B52" s="8" t="s">
        <v>215</v>
      </c>
      <c r="C52" s="78"/>
    </row>
    <row r="53" spans="1:3" ht="12" customHeight="1" x14ac:dyDescent="0.2">
      <c r="A53" s="451" t="s">
        <v>92</v>
      </c>
      <c r="B53" s="7" t="s">
        <v>171</v>
      </c>
      <c r="C53" s="81"/>
    </row>
    <row r="54" spans="1:3" ht="12" customHeight="1" x14ac:dyDescent="0.2">
      <c r="A54" s="451" t="s">
        <v>93</v>
      </c>
      <c r="B54" s="7" t="s">
        <v>57</v>
      </c>
      <c r="C54" s="81"/>
    </row>
    <row r="55" spans="1:3" ht="12" customHeight="1" thickBot="1" x14ac:dyDescent="0.25">
      <c r="A55" s="451" t="s">
        <v>94</v>
      </c>
      <c r="B55" s="7" t="s">
        <v>512</v>
      </c>
      <c r="C55" s="81"/>
    </row>
    <row r="56" spans="1:3" ht="15" customHeight="1" thickBot="1" x14ac:dyDescent="0.25">
      <c r="A56" s="192" t="s">
        <v>19</v>
      </c>
      <c r="B56" s="108" t="s">
        <v>11</v>
      </c>
      <c r="C56" s="334"/>
    </row>
    <row r="57" spans="1:3" ht="13.5" thickBot="1" x14ac:dyDescent="0.25">
      <c r="A57" s="192" t="s">
        <v>20</v>
      </c>
      <c r="B57" s="236" t="s">
        <v>519</v>
      </c>
      <c r="C57" s="360">
        <f>+C45+C51+C56</f>
        <v>0</v>
      </c>
    </row>
    <row r="58" spans="1:3" ht="15" customHeight="1" thickBot="1" x14ac:dyDescent="0.25">
      <c r="C58" s="361"/>
    </row>
    <row r="59" spans="1:3" ht="14.25" customHeight="1" thickBot="1" x14ac:dyDescent="0.25">
      <c r="A59" s="239" t="s">
        <v>507</v>
      </c>
      <c r="B59" s="240"/>
      <c r="C59" s="105"/>
    </row>
    <row r="60" spans="1:3" ht="13.5" thickBot="1" x14ac:dyDescent="0.25">
      <c r="A60" s="239" t="s">
        <v>190</v>
      </c>
      <c r="B60" s="240"/>
      <c r="C60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topLeftCell="A10" zoomScaleNormal="130" workbookViewId="0">
      <selection activeCell="I10" sqref="I10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1" spans="1:7" ht="43.5" customHeight="1" x14ac:dyDescent="0.25">
      <c r="A1" s="606" t="s">
        <v>3</v>
      </c>
      <c r="B1" s="606"/>
      <c r="C1" s="606"/>
      <c r="D1" s="606"/>
      <c r="E1" s="606"/>
      <c r="F1" s="606"/>
      <c r="G1" s="606"/>
    </row>
    <row r="3" spans="1:7" s="148" customFormat="1" ht="27" customHeight="1" x14ac:dyDescent="0.25">
      <c r="A3" s="146" t="s">
        <v>195</v>
      </c>
      <c r="B3" s="147"/>
      <c r="C3" s="605" t="s">
        <v>562</v>
      </c>
      <c r="D3" s="605"/>
      <c r="E3" s="605"/>
      <c r="F3" s="605"/>
      <c r="G3" s="605"/>
    </row>
    <row r="4" spans="1:7" s="148" customFormat="1" ht="15.75" x14ac:dyDescent="0.25">
      <c r="A4" s="147"/>
      <c r="B4" s="147"/>
      <c r="C4" s="147"/>
      <c r="D4" s="147"/>
      <c r="E4" s="147"/>
      <c r="F4" s="147"/>
      <c r="G4" s="147"/>
    </row>
    <row r="5" spans="1:7" s="148" customFormat="1" ht="24.75" customHeight="1" x14ac:dyDescent="0.25">
      <c r="A5" s="146" t="s">
        <v>196</v>
      </c>
      <c r="B5" s="147"/>
      <c r="C5" s="605" t="s">
        <v>563</v>
      </c>
      <c r="D5" s="605"/>
      <c r="E5" s="605"/>
      <c r="F5" s="605"/>
      <c r="G5" s="147"/>
    </row>
    <row r="6" spans="1:7" s="149" customFormat="1" x14ac:dyDescent="0.2">
      <c r="A6" s="201"/>
      <c r="B6" s="201"/>
      <c r="C6" s="201"/>
      <c r="D6" s="201"/>
      <c r="E6" s="201"/>
      <c r="F6" s="201"/>
      <c r="G6" s="201"/>
    </row>
    <row r="7" spans="1:7" s="150" customFormat="1" ht="15" customHeight="1" x14ac:dyDescent="0.25">
      <c r="A7" s="257" t="s">
        <v>556</v>
      </c>
      <c r="B7" s="256"/>
      <c r="C7" s="256" t="s">
        <v>568</v>
      </c>
      <c r="D7" s="242"/>
      <c r="E7" s="242"/>
      <c r="F7" s="242"/>
      <c r="G7" s="242"/>
    </row>
    <row r="8" spans="1:7" s="150" customFormat="1" ht="15" customHeight="1" thickBot="1" x14ac:dyDescent="0.3">
      <c r="A8" s="257" t="s">
        <v>197</v>
      </c>
      <c r="B8" s="242"/>
      <c r="C8" s="242"/>
      <c r="D8" s="242"/>
      <c r="E8" s="242"/>
      <c r="F8" s="242"/>
      <c r="G8" s="522" t="str">
        <f>'9.3.3. sz. mell'!C4</f>
        <v>Forintban!</v>
      </c>
    </row>
    <row r="9" spans="1:7" s="77" customFormat="1" ht="42" customHeight="1" thickBot="1" x14ac:dyDescent="0.25">
      <c r="A9" s="181" t="s">
        <v>15</v>
      </c>
      <c r="B9" s="182" t="s">
        <v>198</v>
      </c>
      <c r="C9" s="182" t="s">
        <v>199</v>
      </c>
      <c r="D9" s="182" t="s">
        <v>200</v>
      </c>
      <c r="E9" s="182" t="s">
        <v>201</v>
      </c>
      <c r="F9" s="182" t="s">
        <v>202</v>
      </c>
      <c r="G9" s="183" t="s">
        <v>52</v>
      </c>
    </row>
    <row r="10" spans="1:7" ht="24" customHeight="1" x14ac:dyDescent="0.2">
      <c r="A10" s="243" t="s">
        <v>17</v>
      </c>
      <c r="B10" s="190" t="s">
        <v>203</v>
      </c>
      <c r="C10" s="151"/>
      <c r="D10" s="151"/>
      <c r="E10" s="151"/>
      <c r="F10" s="151"/>
      <c r="G10" s="244">
        <f>SUM(C10:F10)</f>
        <v>0</v>
      </c>
    </row>
    <row r="11" spans="1:7" ht="24" customHeight="1" x14ac:dyDescent="0.2">
      <c r="A11" s="245" t="s">
        <v>18</v>
      </c>
      <c r="B11" s="191" t="s">
        <v>204</v>
      </c>
      <c r="C11" s="152"/>
      <c r="D11" s="152"/>
      <c r="E11" s="152"/>
      <c r="F11" s="152"/>
      <c r="G11" s="246">
        <f t="shared" ref="G11:G16" si="0">SUM(C11:F11)</f>
        <v>0</v>
      </c>
    </row>
    <row r="12" spans="1:7" ht="24" customHeight="1" x14ac:dyDescent="0.2">
      <c r="A12" s="245" t="s">
        <v>19</v>
      </c>
      <c r="B12" s="191" t="s">
        <v>205</v>
      </c>
      <c r="C12" s="152"/>
      <c r="D12" s="152"/>
      <c r="E12" s="152"/>
      <c r="F12" s="152"/>
      <c r="G12" s="246">
        <f t="shared" si="0"/>
        <v>0</v>
      </c>
    </row>
    <row r="13" spans="1:7" ht="24" customHeight="1" x14ac:dyDescent="0.2">
      <c r="A13" s="245" t="s">
        <v>20</v>
      </c>
      <c r="B13" s="191" t="s">
        <v>206</v>
      </c>
      <c r="C13" s="152"/>
      <c r="D13" s="152"/>
      <c r="E13" s="152"/>
      <c r="F13" s="152"/>
      <c r="G13" s="246">
        <f t="shared" si="0"/>
        <v>0</v>
      </c>
    </row>
    <row r="14" spans="1:7" ht="24" customHeight="1" x14ac:dyDescent="0.2">
      <c r="A14" s="245" t="s">
        <v>21</v>
      </c>
      <c r="B14" s="191" t="s">
        <v>207</v>
      </c>
      <c r="C14" s="152"/>
      <c r="D14" s="152"/>
      <c r="E14" s="152"/>
      <c r="F14" s="152"/>
      <c r="G14" s="246">
        <f t="shared" si="0"/>
        <v>0</v>
      </c>
    </row>
    <row r="15" spans="1:7" ht="24" customHeight="1" thickBot="1" x14ac:dyDescent="0.25">
      <c r="A15" s="247" t="s">
        <v>22</v>
      </c>
      <c r="B15" s="248" t="s">
        <v>208</v>
      </c>
      <c r="C15" s="153"/>
      <c r="D15" s="153"/>
      <c r="E15" s="153"/>
      <c r="F15" s="153"/>
      <c r="G15" s="249">
        <f t="shared" si="0"/>
        <v>0</v>
      </c>
    </row>
    <row r="16" spans="1:7" s="154" customFormat="1" ht="24" customHeight="1" thickBot="1" x14ac:dyDescent="0.25">
      <c r="A16" s="250" t="s">
        <v>23</v>
      </c>
      <c r="B16" s="251" t="s">
        <v>52</v>
      </c>
      <c r="C16" s="252">
        <f>SUM(C10:C15)</f>
        <v>0</v>
      </c>
      <c r="D16" s="252">
        <f>SUM(D10:D15)</f>
        <v>0</v>
      </c>
      <c r="E16" s="252">
        <f>SUM(E10:E15)</f>
        <v>0</v>
      </c>
      <c r="F16" s="252">
        <f>SUM(F10:F15)</f>
        <v>0</v>
      </c>
      <c r="G16" s="253">
        <f t="shared" si="0"/>
        <v>0</v>
      </c>
    </row>
    <row r="17" spans="1:7" s="149" customFormat="1" x14ac:dyDescent="0.2">
      <c r="A17" s="201"/>
      <c r="B17" s="201"/>
      <c r="C17" s="201"/>
      <c r="D17" s="201"/>
      <c r="E17" s="201"/>
      <c r="F17" s="201"/>
      <c r="G17" s="201"/>
    </row>
    <row r="18" spans="1:7" s="149" customFormat="1" x14ac:dyDescent="0.2">
      <c r="A18" s="201"/>
      <c r="B18" s="201"/>
      <c r="C18" s="201"/>
      <c r="D18" s="201"/>
      <c r="E18" s="201"/>
      <c r="F18" s="201"/>
      <c r="G18" s="201"/>
    </row>
    <row r="19" spans="1:7" s="149" customFormat="1" x14ac:dyDescent="0.2">
      <c r="A19" s="201"/>
      <c r="B19" s="201"/>
      <c r="C19" s="201"/>
      <c r="D19" s="201"/>
      <c r="E19" s="201"/>
      <c r="F19" s="201"/>
      <c r="G19" s="201"/>
    </row>
    <row r="20" spans="1:7" s="149" customFormat="1" ht="15.75" x14ac:dyDescent="0.25">
      <c r="A20" s="148" t="str">
        <f>+CONCATENATE("......................, ",LEFT(ÖSSZEFÜGGÉSEK!A5,4),". .......................... hó ..... nap")</f>
        <v>......................, 2018. .......................... hó ..... nap</v>
      </c>
      <c r="B20" s="201"/>
      <c r="C20" s="201"/>
      <c r="D20" s="201"/>
      <c r="E20" s="201"/>
      <c r="F20" s="201"/>
      <c r="G20" s="201"/>
    </row>
    <row r="21" spans="1:7" s="149" customFormat="1" x14ac:dyDescent="0.2">
      <c r="A21" s="201"/>
      <c r="B21" s="201"/>
      <c r="C21" s="201"/>
      <c r="D21" s="201"/>
      <c r="E21" s="201"/>
      <c r="F21" s="201"/>
      <c r="G21" s="201"/>
    </row>
    <row r="22" spans="1:7" x14ac:dyDescent="0.2">
      <c r="A22" s="201"/>
      <c r="B22" s="201"/>
      <c r="C22" s="201"/>
      <c r="D22" s="201"/>
      <c r="E22" s="201"/>
      <c r="F22" s="201"/>
      <c r="G22" s="201"/>
    </row>
    <row r="23" spans="1:7" x14ac:dyDescent="0.2">
      <c r="A23" s="201"/>
      <c r="B23" s="201"/>
      <c r="C23" s="149"/>
      <c r="D23" s="149"/>
      <c r="E23" s="149"/>
      <c r="F23" s="149"/>
      <c r="G23" s="201"/>
    </row>
    <row r="24" spans="1:7" ht="13.5" x14ac:dyDescent="0.25">
      <c r="A24" s="201"/>
      <c r="B24" s="201"/>
      <c r="C24" s="254"/>
      <c r="D24" s="255" t="s">
        <v>209</v>
      </c>
      <c r="E24" s="255"/>
      <c r="F24" s="254"/>
      <c r="G24" s="201"/>
    </row>
    <row r="25" spans="1:7" ht="13.5" x14ac:dyDescent="0.25">
      <c r="C25" s="155"/>
      <c r="D25" s="156"/>
      <c r="E25" s="156"/>
      <c r="F25" s="155"/>
    </row>
    <row r="26" spans="1:7" ht="13.5" x14ac:dyDescent="0.25">
      <c r="C26" s="155"/>
      <c r="D26" s="156"/>
      <c r="E26" s="156"/>
      <c r="F26" s="155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10. melléklet az 1/2018. (III.14)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view="pageLayout" topLeftCell="A31" zoomScaleNormal="120" zoomScaleSheetLayoutView="100" workbookViewId="0">
      <selection activeCell="H2" sqref="H2"/>
    </sheetView>
  </sheetViews>
  <sheetFormatPr defaultRowHeight="15.75" x14ac:dyDescent="0.25"/>
  <cols>
    <col min="1" max="1" width="9" style="381" customWidth="1"/>
    <col min="2" max="2" width="75.83203125" style="381" customWidth="1"/>
    <col min="3" max="3" width="15.5" style="382" customWidth="1"/>
    <col min="4" max="5" width="15.5" style="381" customWidth="1"/>
    <col min="6" max="6" width="9" style="37" customWidth="1"/>
    <col min="7" max="16384" width="9.33203125" style="37"/>
  </cols>
  <sheetData>
    <row r="1" spans="1:5" ht="15.95" customHeight="1" x14ac:dyDescent="0.25">
      <c r="A1" s="559" t="s">
        <v>14</v>
      </c>
      <c r="B1" s="559"/>
      <c r="C1" s="559"/>
      <c r="D1" s="559"/>
      <c r="E1" s="559"/>
    </row>
    <row r="2" spans="1:5" ht="15.95" customHeight="1" thickBot="1" x14ac:dyDescent="0.3">
      <c r="A2" s="560" t="s">
        <v>136</v>
      </c>
      <c r="B2" s="560"/>
      <c r="D2" s="125"/>
      <c r="E2" s="297" t="str">
        <f>'10.sz.mell'!G8</f>
        <v>Forintban!</v>
      </c>
    </row>
    <row r="3" spans="1:5" ht="38.1" customHeight="1" thickBot="1" x14ac:dyDescent="0.3">
      <c r="A3" s="22" t="s">
        <v>68</v>
      </c>
      <c r="B3" s="23" t="s">
        <v>16</v>
      </c>
      <c r="C3" s="23" t="str">
        <f>+CONCATENATE(LEFT(ÖSSZEFÜGGÉSEK!A5,4)-2,". évi tény")</f>
        <v>2016. évi tény</v>
      </c>
      <c r="D3" s="404" t="str">
        <f>+CONCATENATE(LEFT(ÖSSZEFÜGGÉSEK!A5,4)-1,". évi várható")</f>
        <v>2017. évi várható</v>
      </c>
      <c r="E3" s="145" t="str">
        <f>+'1.1.sz.mell.'!C3</f>
        <v>2018. évi előirányzat</v>
      </c>
    </row>
    <row r="4" spans="1:5" s="39" customFormat="1" ht="12" customHeight="1" thickBot="1" x14ac:dyDescent="0.25">
      <c r="A4" s="31" t="s">
        <v>481</v>
      </c>
      <c r="B4" s="32" t="s">
        <v>482</v>
      </c>
      <c r="C4" s="32" t="s">
        <v>483</v>
      </c>
      <c r="D4" s="32" t="s">
        <v>485</v>
      </c>
      <c r="E4" s="448" t="s">
        <v>484</v>
      </c>
    </row>
    <row r="5" spans="1:5" s="1" customFormat="1" ht="12" customHeight="1" thickBot="1" x14ac:dyDescent="0.25">
      <c r="A5" s="19" t="s">
        <v>17</v>
      </c>
      <c r="B5" s="20" t="s">
        <v>238</v>
      </c>
      <c r="C5" s="396">
        <f>+C6+C7+C8+C9+C10+C11</f>
        <v>40355257</v>
      </c>
      <c r="D5" s="396">
        <f>+D6+D7+D8+D9+D10+D11</f>
        <v>47499066</v>
      </c>
      <c r="E5" s="258">
        <f>+E6+E7+E8+E9+E10+E11</f>
        <v>37470032</v>
      </c>
    </row>
    <row r="6" spans="1:5" s="1" customFormat="1" ht="12" customHeight="1" x14ac:dyDescent="0.2">
      <c r="A6" s="14" t="s">
        <v>85</v>
      </c>
      <c r="B6" s="416" t="s">
        <v>239</v>
      </c>
      <c r="C6" s="398">
        <v>14924484</v>
      </c>
      <c r="D6" s="398">
        <v>16633710</v>
      </c>
      <c r="E6" s="260">
        <v>17796854</v>
      </c>
    </row>
    <row r="7" spans="1:5" s="1" customFormat="1" ht="12" customHeight="1" x14ac:dyDescent="0.2">
      <c r="A7" s="13" t="s">
        <v>86</v>
      </c>
      <c r="B7" s="417" t="s">
        <v>240</v>
      </c>
      <c r="C7" s="397"/>
      <c r="D7" s="397"/>
      <c r="E7" s="259"/>
    </row>
    <row r="8" spans="1:5" s="1" customFormat="1" ht="12" customHeight="1" x14ac:dyDescent="0.2">
      <c r="A8" s="13" t="s">
        <v>87</v>
      </c>
      <c r="B8" s="417" t="s">
        <v>241</v>
      </c>
      <c r="C8" s="397">
        <v>15237793</v>
      </c>
      <c r="D8" s="397">
        <v>17816565</v>
      </c>
      <c r="E8" s="259">
        <v>17873178</v>
      </c>
    </row>
    <row r="9" spans="1:5" s="1" customFormat="1" ht="12" customHeight="1" x14ac:dyDescent="0.2">
      <c r="A9" s="13" t="s">
        <v>88</v>
      </c>
      <c r="B9" s="417" t="s">
        <v>242</v>
      </c>
      <c r="C9" s="397">
        <v>1200000</v>
      </c>
      <c r="D9" s="397">
        <v>1200000</v>
      </c>
      <c r="E9" s="259">
        <v>1800000</v>
      </c>
    </row>
    <row r="10" spans="1:5" s="1" customFormat="1" ht="12" customHeight="1" x14ac:dyDescent="0.2">
      <c r="A10" s="13" t="s">
        <v>132</v>
      </c>
      <c r="B10" s="283" t="s">
        <v>420</v>
      </c>
      <c r="C10" s="397">
        <v>8992980</v>
      </c>
      <c r="D10" s="397">
        <v>11848791</v>
      </c>
      <c r="E10" s="259"/>
    </row>
    <row r="11" spans="1:5" s="1" customFormat="1" ht="12" customHeight="1" thickBot="1" x14ac:dyDescent="0.25">
      <c r="A11" s="15" t="s">
        <v>89</v>
      </c>
      <c r="B11" s="284" t="s">
        <v>421</v>
      </c>
      <c r="C11" s="397"/>
      <c r="D11" s="397"/>
      <c r="E11" s="259"/>
    </row>
    <row r="12" spans="1:5" s="1" customFormat="1" ht="12" customHeight="1" thickBot="1" x14ac:dyDescent="0.25">
      <c r="A12" s="19" t="s">
        <v>18</v>
      </c>
      <c r="B12" s="282" t="s">
        <v>243</v>
      </c>
      <c r="C12" s="396">
        <f>+C13+C14+C15+C16+C17</f>
        <v>83265430</v>
      </c>
      <c r="D12" s="396">
        <f>+D13+D14+D15+D16+D17</f>
        <v>113221695</v>
      </c>
      <c r="E12" s="258">
        <f>+E13+E14+E15+E16+E17</f>
        <v>72032994</v>
      </c>
    </row>
    <row r="13" spans="1:5" s="1" customFormat="1" ht="12" customHeight="1" x14ac:dyDescent="0.2">
      <c r="A13" s="14" t="s">
        <v>91</v>
      </c>
      <c r="B13" s="416" t="s">
        <v>244</v>
      </c>
      <c r="C13" s="398"/>
      <c r="D13" s="398"/>
      <c r="E13" s="260"/>
    </row>
    <row r="14" spans="1:5" s="1" customFormat="1" ht="12" customHeight="1" x14ac:dyDescent="0.2">
      <c r="A14" s="13" t="s">
        <v>92</v>
      </c>
      <c r="B14" s="417" t="s">
        <v>245</v>
      </c>
      <c r="C14" s="397"/>
      <c r="D14" s="397"/>
      <c r="E14" s="259"/>
    </row>
    <row r="15" spans="1:5" s="1" customFormat="1" ht="12" customHeight="1" x14ac:dyDescent="0.2">
      <c r="A15" s="13" t="s">
        <v>93</v>
      </c>
      <c r="B15" s="417" t="s">
        <v>410</v>
      </c>
      <c r="C15" s="397"/>
      <c r="D15" s="397"/>
      <c r="E15" s="259"/>
    </row>
    <row r="16" spans="1:5" s="1" customFormat="1" ht="12" customHeight="1" x14ac:dyDescent="0.2">
      <c r="A16" s="13" t="s">
        <v>94</v>
      </c>
      <c r="B16" s="417" t="s">
        <v>411</v>
      </c>
      <c r="C16" s="397"/>
      <c r="D16" s="397"/>
      <c r="E16" s="259"/>
    </row>
    <row r="17" spans="1:5" s="1" customFormat="1" ht="12" customHeight="1" x14ac:dyDescent="0.2">
      <c r="A17" s="13" t="s">
        <v>95</v>
      </c>
      <c r="B17" s="417" t="s">
        <v>246</v>
      </c>
      <c r="C17" s="397">
        <v>83265430</v>
      </c>
      <c r="D17" s="397">
        <v>113221695</v>
      </c>
      <c r="E17" s="259">
        <v>72032994</v>
      </c>
    </row>
    <row r="18" spans="1:5" s="1" customFormat="1" ht="12" customHeight="1" thickBot="1" x14ac:dyDescent="0.25">
      <c r="A18" s="15" t="s">
        <v>101</v>
      </c>
      <c r="B18" s="284" t="s">
        <v>247</v>
      </c>
      <c r="C18" s="399">
        <v>55116</v>
      </c>
      <c r="D18" s="399"/>
      <c r="E18" s="261"/>
    </row>
    <row r="19" spans="1:5" s="1" customFormat="1" ht="12" customHeight="1" thickBot="1" x14ac:dyDescent="0.25">
      <c r="A19" s="19" t="s">
        <v>19</v>
      </c>
      <c r="B19" s="20" t="s">
        <v>248</v>
      </c>
      <c r="C19" s="396">
        <f>+C20+C21+C22+C23+C24</f>
        <v>25895812</v>
      </c>
      <c r="D19" s="396">
        <f>+D20+D21+D22+D23+D24</f>
        <v>3999140</v>
      </c>
      <c r="E19" s="258">
        <f>+E20+E21+E22+E23+E24</f>
        <v>48319850</v>
      </c>
    </row>
    <row r="20" spans="1:5" s="1" customFormat="1" ht="12" customHeight="1" x14ac:dyDescent="0.2">
      <c r="A20" s="14" t="s">
        <v>74</v>
      </c>
      <c r="B20" s="416" t="s">
        <v>249</v>
      </c>
      <c r="C20" s="398">
        <v>24535802</v>
      </c>
      <c r="D20" s="398">
        <v>1374570</v>
      </c>
      <c r="E20" s="260"/>
    </row>
    <row r="21" spans="1:5" s="1" customFormat="1" ht="12" customHeight="1" x14ac:dyDescent="0.2">
      <c r="A21" s="13" t="s">
        <v>75</v>
      </c>
      <c r="B21" s="417" t="s">
        <v>250</v>
      </c>
      <c r="C21" s="397"/>
      <c r="D21" s="397"/>
      <c r="E21" s="259"/>
    </row>
    <row r="22" spans="1:5" s="1" customFormat="1" ht="12" customHeight="1" x14ac:dyDescent="0.2">
      <c r="A22" s="13" t="s">
        <v>76</v>
      </c>
      <c r="B22" s="417" t="s">
        <v>412</v>
      </c>
      <c r="C22" s="397"/>
      <c r="D22" s="397"/>
      <c r="E22" s="259"/>
    </row>
    <row r="23" spans="1:5" s="1" customFormat="1" ht="12" customHeight="1" x14ac:dyDescent="0.2">
      <c r="A23" s="13" t="s">
        <v>77</v>
      </c>
      <c r="B23" s="417" t="s">
        <v>413</v>
      </c>
      <c r="C23" s="397"/>
      <c r="D23" s="397"/>
      <c r="E23" s="259"/>
    </row>
    <row r="24" spans="1:5" s="1" customFormat="1" ht="12" customHeight="1" x14ac:dyDescent="0.2">
      <c r="A24" s="13" t="s">
        <v>155</v>
      </c>
      <c r="B24" s="417" t="s">
        <v>251</v>
      </c>
      <c r="C24" s="397">
        <v>1360010</v>
      </c>
      <c r="D24" s="397">
        <v>2624570</v>
      </c>
      <c r="E24" s="259">
        <v>48319850</v>
      </c>
    </row>
    <row r="25" spans="1:5" s="1" customFormat="1" ht="12" customHeight="1" thickBot="1" x14ac:dyDescent="0.25">
      <c r="A25" s="15" t="s">
        <v>156</v>
      </c>
      <c r="B25" s="418" t="s">
        <v>252</v>
      </c>
      <c r="C25" s="399"/>
      <c r="D25" s="399"/>
      <c r="E25" s="261">
        <v>45650640</v>
      </c>
    </row>
    <row r="26" spans="1:5" s="1" customFormat="1" ht="12" customHeight="1" thickBot="1" x14ac:dyDescent="0.25">
      <c r="A26" s="19" t="s">
        <v>157</v>
      </c>
      <c r="B26" s="20" t="s">
        <v>253</v>
      </c>
      <c r="C26" s="403">
        <f>SUM(C27:C33)</f>
        <v>1657325</v>
      </c>
      <c r="D26" s="403">
        <f>SUM(D27:D33)</f>
        <v>1952840</v>
      </c>
      <c r="E26" s="447">
        <f>SUM(E27:E33)</f>
        <v>1690000</v>
      </c>
    </row>
    <row r="27" spans="1:5" s="1" customFormat="1" ht="12" customHeight="1" x14ac:dyDescent="0.2">
      <c r="A27" s="14" t="s">
        <v>254</v>
      </c>
      <c r="B27" s="416" t="s">
        <v>577</v>
      </c>
      <c r="C27" s="398">
        <v>323401</v>
      </c>
      <c r="D27" s="398">
        <v>420900</v>
      </c>
      <c r="E27" s="288">
        <v>350000</v>
      </c>
    </row>
    <row r="28" spans="1:5" s="1" customFormat="1" ht="12" customHeight="1" x14ac:dyDescent="0.2">
      <c r="A28" s="13" t="s">
        <v>255</v>
      </c>
      <c r="B28" s="417" t="s">
        <v>546</v>
      </c>
      <c r="C28" s="397"/>
      <c r="D28" s="397"/>
      <c r="E28" s="289"/>
    </row>
    <row r="29" spans="1:5" s="1" customFormat="1" ht="12" customHeight="1" x14ac:dyDescent="0.2">
      <c r="A29" s="13" t="s">
        <v>256</v>
      </c>
      <c r="B29" s="417" t="s">
        <v>547</v>
      </c>
      <c r="C29" s="397">
        <v>674714</v>
      </c>
      <c r="D29" s="397">
        <v>813035</v>
      </c>
      <c r="E29" s="289">
        <v>680000</v>
      </c>
    </row>
    <row r="30" spans="1:5" s="1" customFormat="1" ht="12" customHeight="1" x14ac:dyDescent="0.2">
      <c r="A30" s="13" t="s">
        <v>257</v>
      </c>
      <c r="B30" s="417" t="s">
        <v>548</v>
      </c>
      <c r="C30" s="397"/>
      <c r="D30" s="397"/>
      <c r="E30" s="289"/>
    </row>
    <row r="31" spans="1:5" s="1" customFormat="1" ht="12" customHeight="1" x14ac:dyDescent="0.2">
      <c r="A31" s="13" t="s">
        <v>542</v>
      </c>
      <c r="B31" s="417" t="s">
        <v>258</v>
      </c>
      <c r="C31" s="397">
        <v>659210</v>
      </c>
      <c r="D31" s="397">
        <v>715293</v>
      </c>
      <c r="E31" s="289">
        <v>660000</v>
      </c>
    </row>
    <row r="32" spans="1:5" s="1" customFormat="1" ht="12" customHeight="1" x14ac:dyDescent="0.2">
      <c r="A32" s="13" t="s">
        <v>543</v>
      </c>
      <c r="B32" s="417" t="s">
        <v>259</v>
      </c>
      <c r="C32" s="397"/>
      <c r="D32" s="397"/>
      <c r="E32" s="289"/>
    </row>
    <row r="33" spans="1:5" s="1" customFormat="1" ht="12" customHeight="1" thickBot="1" x14ac:dyDescent="0.25">
      <c r="A33" s="15" t="s">
        <v>544</v>
      </c>
      <c r="B33" s="418" t="s">
        <v>260</v>
      </c>
      <c r="C33" s="399"/>
      <c r="D33" s="399">
        <v>3612</v>
      </c>
      <c r="E33" s="295"/>
    </row>
    <row r="34" spans="1:5" s="1" customFormat="1" ht="12" customHeight="1" thickBot="1" x14ac:dyDescent="0.25">
      <c r="A34" s="19" t="s">
        <v>21</v>
      </c>
      <c r="B34" s="20" t="s">
        <v>422</v>
      </c>
      <c r="C34" s="396">
        <f>SUM(C35:C45)</f>
        <v>25371303</v>
      </c>
      <c r="D34" s="396">
        <f>SUM(D35:D45)</f>
        <v>28275459</v>
      </c>
      <c r="E34" s="258">
        <f>SUM(E35:E45)</f>
        <v>13128014</v>
      </c>
    </row>
    <row r="35" spans="1:5" s="1" customFormat="1" ht="12" customHeight="1" x14ac:dyDescent="0.2">
      <c r="A35" s="14" t="s">
        <v>78</v>
      </c>
      <c r="B35" s="416" t="s">
        <v>263</v>
      </c>
      <c r="C35" s="398">
        <v>5539018</v>
      </c>
      <c r="D35" s="398">
        <v>6695601</v>
      </c>
      <c r="E35" s="260">
        <v>2653543</v>
      </c>
    </row>
    <row r="36" spans="1:5" s="1" customFormat="1" ht="12" customHeight="1" x14ac:dyDescent="0.2">
      <c r="A36" s="13" t="s">
        <v>79</v>
      </c>
      <c r="B36" s="417" t="s">
        <v>264</v>
      </c>
      <c r="C36" s="397">
        <v>14613792</v>
      </c>
      <c r="D36" s="397">
        <v>15438136</v>
      </c>
      <c r="E36" s="259">
        <v>6909617</v>
      </c>
    </row>
    <row r="37" spans="1:5" s="1" customFormat="1" ht="12" customHeight="1" x14ac:dyDescent="0.2">
      <c r="A37" s="13" t="s">
        <v>80</v>
      </c>
      <c r="B37" s="417" t="s">
        <v>265</v>
      </c>
      <c r="C37" s="397">
        <v>355548</v>
      </c>
      <c r="D37" s="397">
        <v>553979</v>
      </c>
      <c r="E37" s="259"/>
    </row>
    <row r="38" spans="1:5" s="1" customFormat="1" ht="12" customHeight="1" x14ac:dyDescent="0.2">
      <c r="A38" s="13" t="s">
        <v>159</v>
      </c>
      <c r="B38" s="417" t="s">
        <v>266</v>
      </c>
      <c r="C38" s="397"/>
      <c r="D38" s="397"/>
      <c r="E38" s="259"/>
    </row>
    <row r="39" spans="1:5" s="1" customFormat="1" ht="12" customHeight="1" x14ac:dyDescent="0.2">
      <c r="A39" s="13" t="s">
        <v>160</v>
      </c>
      <c r="B39" s="417" t="s">
        <v>267</v>
      </c>
      <c r="C39" s="397"/>
      <c r="D39" s="397">
        <v>5931</v>
      </c>
      <c r="E39" s="259"/>
    </row>
    <row r="40" spans="1:5" s="1" customFormat="1" ht="12" customHeight="1" x14ac:dyDescent="0.2">
      <c r="A40" s="13" t="s">
        <v>161</v>
      </c>
      <c r="B40" s="417" t="s">
        <v>268</v>
      </c>
      <c r="C40" s="397">
        <v>4858607</v>
      </c>
      <c r="D40" s="397">
        <v>5575056</v>
      </c>
      <c r="E40" s="259">
        <v>3564854</v>
      </c>
    </row>
    <row r="41" spans="1:5" s="1" customFormat="1" ht="12" customHeight="1" x14ac:dyDescent="0.2">
      <c r="A41" s="13" t="s">
        <v>162</v>
      </c>
      <c r="B41" s="417" t="s">
        <v>269</v>
      </c>
      <c r="C41" s="397"/>
      <c r="D41" s="397"/>
      <c r="E41" s="259"/>
    </row>
    <row r="42" spans="1:5" s="1" customFormat="1" ht="12" customHeight="1" x14ac:dyDescent="0.2">
      <c r="A42" s="13" t="s">
        <v>163</v>
      </c>
      <c r="B42" s="417" t="s">
        <v>549</v>
      </c>
      <c r="C42" s="397">
        <v>4040</v>
      </c>
      <c r="D42" s="397">
        <v>6416</v>
      </c>
      <c r="E42" s="259"/>
    </row>
    <row r="43" spans="1:5" s="1" customFormat="1" ht="12" customHeight="1" x14ac:dyDescent="0.2">
      <c r="A43" s="13" t="s">
        <v>261</v>
      </c>
      <c r="B43" s="417" t="s">
        <v>271</v>
      </c>
      <c r="C43" s="400"/>
      <c r="D43" s="400"/>
      <c r="E43" s="262"/>
    </row>
    <row r="44" spans="1:5" s="1" customFormat="1" ht="12" customHeight="1" x14ac:dyDescent="0.2">
      <c r="A44" s="15" t="s">
        <v>262</v>
      </c>
      <c r="B44" s="418" t="s">
        <v>424</v>
      </c>
      <c r="C44" s="401"/>
      <c r="D44" s="401"/>
      <c r="E44" s="263"/>
    </row>
    <row r="45" spans="1:5" s="1" customFormat="1" ht="12" customHeight="1" thickBot="1" x14ac:dyDescent="0.25">
      <c r="A45" s="15" t="s">
        <v>423</v>
      </c>
      <c r="B45" s="284" t="s">
        <v>272</v>
      </c>
      <c r="C45" s="401">
        <v>298</v>
      </c>
      <c r="D45" s="401">
        <v>340</v>
      </c>
      <c r="E45" s="263"/>
    </row>
    <row r="46" spans="1:5" s="1" customFormat="1" ht="12" customHeight="1" thickBot="1" x14ac:dyDescent="0.25">
      <c r="A46" s="19" t="s">
        <v>22</v>
      </c>
      <c r="B46" s="20" t="s">
        <v>273</v>
      </c>
      <c r="C46" s="396">
        <f>SUM(C47:C51)</f>
        <v>0</v>
      </c>
      <c r="D46" s="396">
        <f>SUM(D47:D51)</f>
        <v>0</v>
      </c>
      <c r="E46" s="258">
        <f>SUM(E47:E51)</f>
        <v>3640000</v>
      </c>
    </row>
    <row r="47" spans="1:5" s="1" customFormat="1" ht="12" customHeight="1" x14ac:dyDescent="0.2">
      <c r="A47" s="14" t="s">
        <v>81</v>
      </c>
      <c r="B47" s="416" t="s">
        <v>277</v>
      </c>
      <c r="C47" s="462"/>
      <c r="D47" s="462"/>
      <c r="E47" s="280"/>
    </row>
    <row r="48" spans="1:5" s="1" customFormat="1" ht="12" customHeight="1" x14ac:dyDescent="0.2">
      <c r="A48" s="13" t="s">
        <v>82</v>
      </c>
      <c r="B48" s="417" t="s">
        <v>278</v>
      </c>
      <c r="C48" s="400"/>
      <c r="D48" s="400"/>
      <c r="E48" s="262"/>
    </row>
    <row r="49" spans="1:5" s="1" customFormat="1" ht="12" customHeight="1" x14ac:dyDescent="0.2">
      <c r="A49" s="13" t="s">
        <v>274</v>
      </c>
      <c r="B49" s="417" t="s">
        <v>279</v>
      </c>
      <c r="C49" s="400"/>
      <c r="D49" s="400"/>
      <c r="E49" s="262">
        <v>3640000</v>
      </c>
    </row>
    <row r="50" spans="1:5" s="1" customFormat="1" ht="12" customHeight="1" x14ac:dyDescent="0.2">
      <c r="A50" s="13" t="s">
        <v>275</v>
      </c>
      <c r="B50" s="417" t="s">
        <v>280</v>
      </c>
      <c r="C50" s="400"/>
      <c r="D50" s="400"/>
      <c r="E50" s="262"/>
    </row>
    <row r="51" spans="1:5" s="1" customFormat="1" ht="12" customHeight="1" thickBot="1" x14ac:dyDescent="0.25">
      <c r="A51" s="15" t="s">
        <v>276</v>
      </c>
      <c r="B51" s="284" t="s">
        <v>281</v>
      </c>
      <c r="C51" s="401"/>
      <c r="D51" s="401"/>
      <c r="E51" s="263"/>
    </row>
    <row r="52" spans="1:5" s="1" customFormat="1" ht="12" customHeight="1" thickBot="1" x14ac:dyDescent="0.25">
      <c r="A52" s="19" t="s">
        <v>164</v>
      </c>
      <c r="B52" s="20" t="s">
        <v>282</v>
      </c>
      <c r="C52" s="396">
        <f>SUM(C53:C55)</f>
        <v>404092</v>
      </c>
      <c r="D52" s="396">
        <f>SUM(D53:D55)</f>
        <v>27242</v>
      </c>
      <c r="E52" s="258">
        <f>SUM(E53:E55)</f>
        <v>0</v>
      </c>
    </row>
    <row r="53" spans="1:5" s="1" customFormat="1" ht="12" customHeight="1" x14ac:dyDescent="0.2">
      <c r="A53" s="14" t="s">
        <v>83</v>
      </c>
      <c r="B53" s="416" t="s">
        <v>283</v>
      </c>
      <c r="C53" s="398"/>
      <c r="D53" s="398"/>
      <c r="E53" s="260"/>
    </row>
    <row r="54" spans="1:5" s="1" customFormat="1" ht="12" customHeight="1" x14ac:dyDescent="0.2">
      <c r="A54" s="13" t="s">
        <v>84</v>
      </c>
      <c r="B54" s="417" t="s">
        <v>414</v>
      </c>
      <c r="C54" s="397"/>
      <c r="D54" s="397"/>
      <c r="E54" s="259"/>
    </row>
    <row r="55" spans="1:5" s="1" customFormat="1" ht="12" customHeight="1" x14ac:dyDescent="0.2">
      <c r="A55" s="13" t="s">
        <v>286</v>
      </c>
      <c r="B55" s="417" t="s">
        <v>284</v>
      </c>
      <c r="C55" s="397">
        <v>404092</v>
      </c>
      <c r="D55" s="397">
        <v>27242</v>
      </c>
      <c r="E55" s="259"/>
    </row>
    <row r="56" spans="1:5" s="1" customFormat="1" ht="12" customHeight="1" thickBot="1" x14ac:dyDescent="0.25">
      <c r="A56" s="15" t="s">
        <v>287</v>
      </c>
      <c r="B56" s="284" t="s">
        <v>285</v>
      </c>
      <c r="C56" s="399"/>
      <c r="D56" s="399"/>
      <c r="E56" s="261"/>
    </row>
    <row r="57" spans="1:5" s="1" customFormat="1" ht="12" customHeight="1" thickBot="1" x14ac:dyDescent="0.25">
      <c r="A57" s="19" t="s">
        <v>24</v>
      </c>
      <c r="B57" s="282" t="s">
        <v>288</v>
      </c>
      <c r="C57" s="396">
        <f>SUM(C58:C60)</f>
        <v>0</v>
      </c>
      <c r="D57" s="396">
        <f>SUM(D58:D60)</f>
        <v>0</v>
      </c>
      <c r="E57" s="258">
        <f>SUM(E58:E60)</f>
        <v>0</v>
      </c>
    </row>
    <row r="58" spans="1:5" s="1" customFormat="1" ht="12" customHeight="1" x14ac:dyDescent="0.2">
      <c r="A58" s="14" t="s">
        <v>165</v>
      </c>
      <c r="B58" s="416" t="s">
        <v>290</v>
      </c>
      <c r="C58" s="400"/>
      <c r="D58" s="400"/>
      <c r="E58" s="262"/>
    </row>
    <row r="59" spans="1:5" s="1" customFormat="1" ht="12" customHeight="1" x14ac:dyDescent="0.2">
      <c r="A59" s="13" t="s">
        <v>166</v>
      </c>
      <c r="B59" s="417" t="s">
        <v>415</v>
      </c>
      <c r="C59" s="400"/>
      <c r="D59" s="400"/>
      <c r="E59" s="262"/>
    </row>
    <row r="60" spans="1:5" s="1" customFormat="1" ht="12" customHeight="1" x14ac:dyDescent="0.2">
      <c r="A60" s="13" t="s">
        <v>216</v>
      </c>
      <c r="B60" s="417" t="s">
        <v>291</v>
      </c>
      <c r="C60" s="400"/>
      <c r="D60" s="400"/>
      <c r="E60" s="262"/>
    </row>
    <row r="61" spans="1:5" s="1" customFormat="1" ht="12" customHeight="1" thickBot="1" x14ac:dyDescent="0.25">
      <c r="A61" s="15" t="s">
        <v>289</v>
      </c>
      <c r="B61" s="284" t="s">
        <v>292</v>
      </c>
      <c r="C61" s="400"/>
      <c r="D61" s="400"/>
      <c r="E61" s="262"/>
    </row>
    <row r="62" spans="1:5" s="1" customFormat="1" ht="12" customHeight="1" thickBot="1" x14ac:dyDescent="0.25">
      <c r="A62" s="487" t="s">
        <v>464</v>
      </c>
      <c r="B62" s="20" t="s">
        <v>293</v>
      </c>
      <c r="C62" s="403">
        <f>+C5+C12+C19+C26+C34+C46+C52+C57</f>
        <v>176949219</v>
      </c>
      <c r="D62" s="403">
        <f>+D5+D12+D19+D26+D34+D46+D52+D57</f>
        <v>194975442</v>
      </c>
      <c r="E62" s="447">
        <f>+E5+E12+E19+E26+E34+E46+E52+E57</f>
        <v>176280890</v>
      </c>
    </row>
    <row r="63" spans="1:5" s="1" customFormat="1" ht="12" customHeight="1" thickBot="1" x14ac:dyDescent="0.25">
      <c r="A63" s="463" t="s">
        <v>294</v>
      </c>
      <c r="B63" s="282" t="s">
        <v>533</v>
      </c>
      <c r="C63" s="396">
        <f>SUM(C64:C66)</f>
        <v>0</v>
      </c>
      <c r="D63" s="396">
        <f>SUM(D64:D66)</f>
        <v>0</v>
      </c>
      <c r="E63" s="258">
        <f>SUM(E64:E66)</f>
        <v>0</v>
      </c>
    </row>
    <row r="64" spans="1:5" s="1" customFormat="1" ht="12" customHeight="1" x14ac:dyDescent="0.2">
      <c r="A64" s="14" t="s">
        <v>326</v>
      </c>
      <c r="B64" s="416" t="s">
        <v>296</v>
      </c>
      <c r="C64" s="400"/>
      <c r="D64" s="400"/>
      <c r="E64" s="262"/>
    </row>
    <row r="65" spans="1:7" s="1" customFormat="1" ht="12" customHeight="1" x14ac:dyDescent="0.2">
      <c r="A65" s="13" t="s">
        <v>335</v>
      </c>
      <c r="B65" s="417" t="s">
        <v>297</v>
      </c>
      <c r="C65" s="400"/>
      <c r="D65" s="400"/>
      <c r="E65" s="262"/>
    </row>
    <row r="66" spans="1:7" s="1" customFormat="1" ht="12" customHeight="1" thickBot="1" x14ac:dyDescent="0.25">
      <c r="A66" s="15" t="s">
        <v>336</v>
      </c>
      <c r="B66" s="481" t="s">
        <v>449</v>
      </c>
      <c r="C66" s="400"/>
      <c r="D66" s="400"/>
      <c r="E66" s="262"/>
    </row>
    <row r="67" spans="1:7" s="1" customFormat="1" ht="12" customHeight="1" thickBot="1" x14ac:dyDescent="0.25">
      <c r="A67" s="463" t="s">
        <v>299</v>
      </c>
      <c r="B67" s="282" t="s">
        <v>300</v>
      </c>
      <c r="C67" s="396">
        <f>SUM(C68:C71)</f>
        <v>0</v>
      </c>
      <c r="D67" s="396">
        <f>SUM(D68:D71)</f>
        <v>0</v>
      </c>
      <c r="E67" s="258">
        <f>SUM(E68:E71)</f>
        <v>0</v>
      </c>
    </row>
    <row r="68" spans="1:7" s="1" customFormat="1" ht="12" customHeight="1" x14ac:dyDescent="0.2">
      <c r="A68" s="14" t="s">
        <v>133</v>
      </c>
      <c r="B68" s="416" t="s">
        <v>301</v>
      </c>
      <c r="C68" s="400"/>
      <c r="D68" s="400"/>
      <c r="E68" s="262"/>
    </row>
    <row r="69" spans="1:7" s="1" customFormat="1" ht="17.25" customHeight="1" x14ac:dyDescent="0.25">
      <c r="A69" s="13" t="s">
        <v>134</v>
      </c>
      <c r="B69" s="417" t="s">
        <v>302</v>
      </c>
      <c r="C69" s="400"/>
      <c r="D69" s="400"/>
      <c r="E69" s="262"/>
      <c r="G69" s="40"/>
    </row>
    <row r="70" spans="1:7" s="1" customFormat="1" ht="12" customHeight="1" x14ac:dyDescent="0.2">
      <c r="A70" s="13" t="s">
        <v>327</v>
      </c>
      <c r="B70" s="417" t="s">
        <v>303</v>
      </c>
      <c r="C70" s="400"/>
      <c r="D70" s="400"/>
      <c r="E70" s="262"/>
    </row>
    <row r="71" spans="1:7" s="1" customFormat="1" ht="12" customHeight="1" thickBot="1" x14ac:dyDescent="0.25">
      <c r="A71" s="15" t="s">
        <v>328</v>
      </c>
      <c r="B71" s="284" t="s">
        <v>304</v>
      </c>
      <c r="C71" s="400"/>
      <c r="D71" s="400"/>
      <c r="E71" s="262"/>
    </row>
    <row r="72" spans="1:7" s="1" customFormat="1" ht="12" customHeight="1" thickBot="1" x14ac:dyDescent="0.25">
      <c r="A72" s="463" t="s">
        <v>305</v>
      </c>
      <c r="B72" s="282" t="s">
        <v>306</v>
      </c>
      <c r="C72" s="396">
        <f>SUM(C73:C74)</f>
        <v>30595000</v>
      </c>
      <c r="D72" s="396">
        <f>SUM(D73:D74)</f>
        <v>47603744</v>
      </c>
      <c r="E72" s="258">
        <f>SUM(E73:E74)</f>
        <v>17610885</v>
      </c>
    </row>
    <row r="73" spans="1:7" s="1" customFormat="1" ht="12" customHeight="1" x14ac:dyDescent="0.2">
      <c r="A73" s="14" t="s">
        <v>329</v>
      </c>
      <c r="B73" s="416" t="s">
        <v>307</v>
      </c>
      <c r="C73" s="400">
        <v>30595000</v>
      </c>
      <c r="D73" s="400">
        <v>47603744</v>
      </c>
      <c r="E73" s="262">
        <v>17610885</v>
      </c>
    </row>
    <row r="74" spans="1:7" s="1" customFormat="1" ht="12" customHeight="1" thickBot="1" x14ac:dyDescent="0.25">
      <c r="A74" s="15" t="s">
        <v>330</v>
      </c>
      <c r="B74" s="284" t="s">
        <v>308</v>
      </c>
      <c r="C74" s="400"/>
      <c r="D74" s="400"/>
      <c r="E74" s="262"/>
    </row>
    <row r="75" spans="1:7" s="1" customFormat="1" ht="12" customHeight="1" thickBot="1" x14ac:dyDescent="0.25">
      <c r="A75" s="463" t="s">
        <v>309</v>
      </c>
      <c r="B75" s="282" t="s">
        <v>310</v>
      </c>
      <c r="C75" s="396">
        <f>SUM(C76:C78)</f>
        <v>1418602</v>
      </c>
      <c r="D75" s="396">
        <f>SUM(D76:D78)</f>
        <v>1498802</v>
      </c>
      <c r="E75" s="258">
        <f>SUM(E76:E78)</f>
        <v>0</v>
      </c>
    </row>
    <row r="76" spans="1:7" s="1" customFormat="1" ht="12" customHeight="1" x14ac:dyDescent="0.2">
      <c r="A76" s="14" t="s">
        <v>331</v>
      </c>
      <c r="B76" s="416" t="s">
        <v>311</v>
      </c>
      <c r="C76" s="400">
        <v>1418602</v>
      </c>
      <c r="D76" s="400">
        <v>1498802</v>
      </c>
      <c r="E76" s="262"/>
    </row>
    <row r="77" spans="1:7" s="1" customFormat="1" ht="12" customHeight="1" x14ac:dyDescent="0.2">
      <c r="A77" s="13" t="s">
        <v>332</v>
      </c>
      <c r="B77" s="417" t="s">
        <v>312</v>
      </c>
      <c r="C77" s="400"/>
      <c r="D77" s="400"/>
      <c r="E77" s="262"/>
    </row>
    <row r="78" spans="1:7" s="1" customFormat="1" ht="12" customHeight="1" thickBot="1" x14ac:dyDescent="0.25">
      <c r="A78" s="15" t="s">
        <v>333</v>
      </c>
      <c r="B78" s="284" t="s">
        <v>313</v>
      </c>
      <c r="C78" s="400"/>
      <c r="D78" s="400"/>
      <c r="E78" s="262"/>
    </row>
    <row r="79" spans="1:7" s="1" customFormat="1" ht="12" customHeight="1" thickBot="1" x14ac:dyDescent="0.25">
      <c r="A79" s="463" t="s">
        <v>314</v>
      </c>
      <c r="B79" s="282" t="s">
        <v>334</v>
      </c>
      <c r="C79" s="396">
        <f>SUM(C80:C83)</f>
        <v>0</v>
      </c>
      <c r="D79" s="396">
        <f>SUM(D80:D83)</f>
        <v>0</v>
      </c>
      <c r="E79" s="258">
        <f>SUM(E80:E83)</f>
        <v>0</v>
      </c>
    </row>
    <row r="80" spans="1:7" s="1" customFormat="1" ht="12" customHeight="1" x14ac:dyDescent="0.2">
      <c r="A80" s="420" t="s">
        <v>315</v>
      </c>
      <c r="B80" s="416" t="s">
        <v>316</v>
      </c>
      <c r="C80" s="400"/>
      <c r="D80" s="400"/>
      <c r="E80" s="262"/>
    </row>
    <row r="81" spans="1:6" s="1" customFormat="1" ht="12" customHeight="1" x14ac:dyDescent="0.2">
      <c r="A81" s="421" t="s">
        <v>317</v>
      </c>
      <c r="B81" s="417" t="s">
        <v>318</v>
      </c>
      <c r="C81" s="400"/>
      <c r="D81" s="400"/>
      <c r="E81" s="262"/>
    </row>
    <row r="82" spans="1:6" s="1" customFormat="1" ht="12" customHeight="1" x14ac:dyDescent="0.2">
      <c r="A82" s="421" t="s">
        <v>319</v>
      </c>
      <c r="B82" s="417" t="s">
        <v>320</v>
      </c>
      <c r="C82" s="400"/>
      <c r="D82" s="400"/>
      <c r="E82" s="262"/>
    </row>
    <row r="83" spans="1:6" s="1" customFormat="1" ht="12" customHeight="1" thickBot="1" x14ac:dyDescent="0.25">
      <c r="A83" s="422" t="s">
        <v>321</v>
      </c>
      <c r="B83" s="284" t="s">
        <v>322</v>
      </c>
      <c r="C83" s="400"/>
      <c r="D83" s="400"/>
      <c r="E83" s="262"/>
    </row>
    <row r="84" spans="1:6" s="1" customFormat="1" ht="12" customHeight="1" thickBot="1" x14ac:dyDescent="0.25">
      <c r="A84" s="463" t="s">
        <v>323</v>
      </c>
      <c r="B84" s="282" t="s">
        <v>463</v>
      </c>
      <c r="C84" s="465"/>
      <c r="D84" s="465"/>
      <c r="E84" s="466"/>
    </row>
    <row r="85" spans="1:6" s="1" customFormat="1" ht="12" customHeight="1" thickBot="1" x14ac:dyDescent="0.25">
      <c r="A85" s="463" t="s">
        <v>325</v>
      </c>
      <c r="B85" s="282" t="s">
        <v>324</v>
      </c>
      <c r="C85" s="465"/>
      <c r="D85" s="465"/>
      <c r="E85" s="466"/>
    </row>
    <row r="86" spans="1:6" s="1" customFormat="1" ht="12" customHeight="1" thickBot="1" x14ac:dyDescent="0.25">
      <c r="A86" s="463" t="s">
        <v>337</v>
      </c>
      <c r="B86" s="423" t="s">
        <v>466</v>
      </c>
      <c r="C86" s="403">
        <f>+C63+C67+C72+C75+C79+C85+C84</f>
        <v>32013602</v>
      </c>
      <c r="D86" s="403">
        <f>+D63+D67+D72+D75+D79+D85+D84</f>
        <v>49102546</v>
      </c>
      <c r="E86" s="447">
        <f>+E63+E67+E72+E75+E79+E85+E84</f>
        <v>17610885</v>
      </c>
    </row>
    <row r="87" spans="1:6" s="1" customFormat="1" ht="12" customHeight="1" thickBot="1" x14ac:dyDescent="0.25">
      <c r="A87" s="464" t="s">
        <v>465</v>
      </c>
      <c r="B87" s="424" t="s">
        <v>467</v>
      </c>
      <c r="C87" s="403">
        <f>+C62+C86</f>
        <v>208962821</v>
      </c>
      <c r="D87" s="403">
        <f>+D62+D86</f>
        <v>244077988</v>
      </c>
      <c r="E87" s="447">
        <f>+E62+E86</f>
        <v>193891775</v>
      </c>
    </row>
    <row r="88" spans="1:6" s="1" customFormat="1" ht="12" customHeight="1" x14ac:dyDescent="0.2">
      <c r="A88" s="365"/>
      <c r="B88" s="366"/>
      <c r="C88" s="367"/>
      <c r="D88" s="368"/>
      <c r="E88" s="369"/>
    </row>
    <row r="89" spans="1:6" s="1" customFormat="1" ht="12" customHeight="1" x14ac:dyDescent="0.2">
      <c r="A89" s="559" t="s">
        <v>46</v>
      </c>
      <c r="B89" s="559"/>
      <c r="C89" s="559"/>
      <c r="D89" s="559"/>
      <c r="E89" s="559"/>
    </row>
    <row r="90" spans="1:6" s="1" customFormat="1" ht="12" customHeight="1" thickBot="1" x14ac:dyDescent="0.25">
      <c r="A90" s="561" t="s">
        <v>137</v>
      </c>
      <c r="B90" s="561"/>
      <c r="C90" s="382"/>
      <c r="D90" s="125"/>
      <c r="E90" s="297" t="str">
        <f>E2</f>
        <v>Forintban!</v>
      </c>
    </row>
    <row r="91" spans="1:6" s="1" customFormat="1" ht="24" customHeight="1" thickBot="1" x14ac:dyDescent="0.25">
      <c r="A91" s="22" t="s">
        <v>15</v>
      </c>
      <c r="B91" s="23" t="s">
        <v>47</v>
      </c>
      <c r="C91" s="23" t="str">
        <f>+C3</f>
        <v>2016. évi tény</v>
      </c>
      <c r="D91" s="23" t="str">
        <f>+D3</f>
        <v>2017. évi várható</v>
      </c>
      <c r="E91" s="145" t="str">
        <f>+E3</f>
        <v>2018. évi előirányzat</v>
      </c>
      <c r="F91" s="133"/>
    </row>
    <row r="92" spans="1:6" s="1" customFormat="1" ht="12" customHeight="1" thickBot="1" x14ac:dyDescent="0.25">
      <c r="A92" s="31" t="s">
        <v>481</v>
      </c>
      <c r="B92" s="32" t="s">
        <v>482</v>
      </c>
      <c r="C92" s="32" t="s">
        <v>483</v>
      </c>
      <c r="D92" s="32" t="s">
        <v>485</v>
      </c>
      <c r="E92" s="448" t="s">
        <v>484</v>
      </c>
      <c r="F92" s="133"/>
    </row>
    <row r="93" spans="1:6" s="1" customFormat="1" ht="15" customHeight="1" thickBot="1" x14ac:dyDescent="0.25">
      <c r="A93" s="21" t="s">
        <v>17</v>
      </c>
      <c r="B93" s="27" t="s">
        <v>425</v>
      </c>
      <c r="C93" s="395">
        <f>C94+C95+C96+C97+C98+C111</f>
        <v>154677624</v>
      </c>
      <c r="D93" s="395">
        <f>D94+D95+D96+D97+D98+D111</f>
        <v>167652523</v>
      </c>
      <c r="E93" s="491">
        <f>E94+E95+E96+E97+E98+E111</f>
        <v>144073123</v>
      </c>
      <c r="F93" s="133"/>
    </row>
    <row r="94" spans="1:6" s="1" customFormat="1" ht="12.95" customHeight="1" x14ac:dyDescent="0.2">
      <c r="A94" s="16" t="s">
        <v>85</v>
      </c>
      <c r="B94" s="9" t="s">
        <v>48</v>
      </c>
      <c r="C94" s="498">
        <v>79421276</v>
      </c>
      <c r="D94" s="498">
        <v>83185539</v>
      </c>
      <c r="E94" s="492">
        <v>74316649</v>
      </c>
    </row>
    <row r="95" spans="1:6" ht="16.5" customHeight="1" x14ac:dyDescent="0.25">
      <c r="A95" s="13" t="s">
        <v>86</v>
      </c>
      <c r="B95" s="7" t="s">
        <v>167</v>
      </c>
      <c r="C95" s="397">
        <v>12499643</v>
      </c>
      <c r="D95" s="397">
        <v>11337362</v>
      </c>
      <c r="E95" s="259">
        <v>9211914</v>
      </c>
    </row>
    <row r="96" spans="1:6" x14ac:dyDescent="0.25">
      <c r="A96" s="13" t="s">
        <v>87</v>
      </c>
      <c r="B96" s="7" t="s">
        <v>124</v>
      </c>
      <c r="C96" s="399">
        <v>45068426</v>
      </c>
      <c r="D96" s="399">
        <v>52360013</v>
      </c>
      <c r="E96" s="261">
        <v>41390560</v>
      </c>
    </row>
    <row r="97" spans="1:5" s="39" customFormat="1" ht="12" customHeight="1" x14ac:dyDescent="0.2">
      <c r="A97" s="13" t="s">
        <v>88</v>
      </c>
      <c r="B97" s="10" t="s">
        <v>168</v>
      </c>
      <c r="C97" s="399">
        <v>10851575</v>
      </c>
      <c r="D97" s="399">
        <v>16259946</v>
      </c>
      <c r="E97" s="261">
        <v>12554000</v>
      </c>
    </row>
    <row r="98" spans="1:5" ht="12" customHeight="1" x14ac:dyDescent="0.25">
      <c r="A98" s="13" t="s">
        <v>96</v>
      </c>
      <c r="B98" s="18" t="s">
        <v>169</v>
      </c>
      <c r="C98" s="399">
        <v>6836704</v>
      </c>
      <c r="D98" s="399">
        <v>4509663</v>
      </c>
      <c r="E98" s="261">
        <v>6600000</v>
      </c>
    </row>
    <row r="99" spans="1:5" ht="12" customHeight="1" x14ac:dyDescent="0.25">
      <c r="A99" s="13" t="s">
        <v>89</v>
      </c>
      <c r="B99" s="7" t="s">
        <v>430</v>
      </c>
      <c r="C99" s="399"/>
      <c r="D99" s="399"/>
      <c r="E99" s="261"/>
    </row>
    <row r="100" spans="1:5" ht="12" customHeight="1" x14ac:dyDescent="0.25">
      <c r="A100" s="13" t="s">
        <v>90</v>
      </c>
      <c r="B100" s="129" t="s">
        <v>429</v>
      </c>
      <c r="C100" s="399"/>
      <c r="D100" s="399"/>
      <c r="E100" s="261"/>
    </row>
    <row r="101" spans="1:5" ht="12" customHeight="1" x14ac:dyDescent="0.25">
      <c r="A101" s="13" t="s">
        <v>97</v>
      </c>
      <c r="B101" s="129" t="s">
        <v>428</v>
      </c>
      <c r="C101" s="399"/>
      <c r="D101" s="399"/>
      <c r="E101" s="261"/>
    </row>
    <row r="102" spans="1:5" ht="12" customHeight="1" x14ac:dyDescent="0.25">
      <c r="A102" s="13" t="s">
        <v>98</v>
      </c>
      <c r="B102" s="127" t="s">
        <v>340</v>
      </c>
      <c r="C102" s="399"/>
      <c r="D102" s="399"/>
      <c r="E102" s="261"/>
    </row>
    <row r="103" spans="1:5" ht="12" customHeight="1" x14ac:dyDescent="0.25">
      <c r="A103" s="13" t="s">
        <v>99</v>
      </c>
      <c r="B103" s="128" t="s">
        <v>341</v>
      </c>
      <c r="C103" s="399"/>
      <c r="D103" s="399"/>
      <c r="E103" s="261"/>
    </row>
    <row r="104" spans="1:5" ht="12" customHeight="1" x14ac:dyDescent="0.25">
      <c r="A104" s="13" t="s">
        <v>100</v>
      </c>
      <c r="B104" s="128" t="s">
        <v>342</v>
      </c>
      <c r="C104" s="399"/>
      <c r="D104" s="399"/>
      <c r="E104" s="261"/>
    </row>
    <row r="105" spans="1:5" ht="12" customHeight="1" x14ac:dyDescent="0.25">
      <c r="A105" s="13" t="s">
        <v>102</v>
      </c>
      <c r="B105" s="127" t="s">
        <v>343</v>
      </c>
      <c r="C105" s="399">
        <v>6158134</v>
      </c>
      <c r="D105" s="399">
        <v>3811182</v>
      </c>
      <c r="E105" s="261">
        <v>5900000</v>
      </c>
    </row>
    <row r="106" spans="1:5" ht="12" customHeight="1" x14ac:dyDescent="0.25">
      <c r="A106" s="13" t="s">
        <v>170</v>
      </c>
      <c r="B106" s="127" t="s">
        <v>344</v>
      </c>
      <c r="C106" s="399"/>
      <c r="D106" s="399"/>
      <c r="E106" s="261"/>
    </row>
    <row r="107" spans="1:5" ht="12" customHeight="1" x14ac:dyDescent="0.25">
      <c r="A107" s="13" t="s">
        <v>338</v>
      </c>
      <c r="B107" s="128" t="s">
        <v>345</v>
      </c>
      <c r="C107" s="399"/>
      <c r="D107" s="399"/>
      <c r="E107" s="261"/>
    </row>
    <row r="108" spans="1:5" ht="12" customHeight="1" x14ac:dyDescent="0.25">
      <c r="A108" s="12" t="s">
        <v>339</v>
      </c>
      <c r="B108" s="129" t="s">
        <v>346</v>
      </c>
      <c r="C108" s="399"/>
      <c r="D108" s="399"/>
      <c r="E108" s="261"/>
    </row>
    <row r="109" spans="1:5" ht="12" customHeight="1" x14ac:dyDescent="0.25">
      <c r="A109" s="13" t="s">
        <v>426</v>
      </c>
      <c r="B109" s="129" t="s">
        <v>347</v>
      </c>
      <c r="C109" s="399"/>
      <c r="D109" s="399"/>
      <c r="E109" s="261"/>
    </row>
    <row r="110" spans="1:5" ht="12" customHeight="1" x14ac:dyDescent="0.25">
      <c r="A110" s="15" t="s">
        <v>427</v>
      </c>
      <c r="B110" s="129" t="s">
        <v>348</v>
      </c>
      <c r="C110" s="399">
        <v>678570</v>
      </c>
      <c r="D110" s="399">
        <v>680811</v>
      </c>
      <c r="E110" s="261">
        <v>700000</v>
      </c>
    </row>
    <row r="111" spans="1:5" ht="12" customHeight="1" x14ac:dyDescent="0.25">
      <c r="A111" s="13" t="s">
        <v>431</v>
      </c>
      <c r="B111" s="10" t="s">
        <v>49</v>
      </c>
      <c r="C111" s="397"/>
      <c r="D111" s="397"/>
      <c r="E111" s="259"/>
    </row>
    <row r="112" spans="1:5" ht="12" customHeight="1" x14ac:dyDescent="0.25">
      <c r="A112" s="13" t="s">
        <v>432</v>
      </c>
      <c r="B112" s="7" t="s">
        <v>434</v>
      </c>
      <c r="C112" s="397"/>
      <c r="D112" s="397"/>
      <c r="E112" s="259"/>
    </row>
    <row r="113" spans="1:5" ht="12" customHeight="1" thickBot="1" x14ac:dyDescent="0.3">
      <c r="A113" s="17" t="s">
        <v>433</v>
      </c>
      <c r="B113" s="485" t="s">
        <v>435</v>
      </c>
      <c r="C113" s="499"/>
      <c r="D113" s="499"/>
      <c r="E113" s="493"/>
    </row>
    <row r="114" spans="1:5" ht="12" customHeight="1" thickBot="1" x14ac:dyDescent="0.3">
      <c r="A114" s="482" t="s">
        <v>18</v>
      </c>
      <c r="B114" s="483" t="s">
        <v>349</v>
      </c>
      <c r="C114" s="500">
        <f>+C115+C117+C119</f>
        <v>5503930</v>
      </c>
      <c r="D114" s="500">
        <f>+D115+D117+D119</f>
        <v>38225031</v>
      </c>
      <c r="E114" s="494">
        <v>48319850</v>
      </c>
    </row>
    <row r="115" spans="1:5" ht="12" customHeight="1" x14ac:dyDescent="0.25">
      <c r="A115" s="14" t="s">
        <v>91</v>
      </c>
      <c r="B115" s="7" t="s">
        <v>215</v>
      </c>
      <c r="C115" s="398">
        <v>4203930</v>
      </c>
      <c r="D115" s="398">
        <v>19213034</v>
      </c>
      <c r="E115" s="260">
        <v>26692310</v>
      </c>
    </row>
    <row r="116" spans="1:5" x14ac:dyDescent="0.25">
      <c r="A116" s="14" t="s">
        <v>92</v>
      </c>
      <c r="B116" s="11" t="s">
        <v>353</v>
      </c>
      <c r="C116" s="398"/>
      <c r="D116" s="398"/>
      <c r="E116" s="260"/>
    </row>
    <row r="117" spans="1:5" ht="12" customHeight="1" x14ac:dyDescent="0.25">
      <c r="A117" s="14" t="s">
        <v>93</v>
      </c>
      <c r="B117" s="11" t="s">
        <v>171</v>
      </c>
      <c r="C117" s="397">
        <v>1300000</v>
      </c>
      <c r="D117" s="397">
        <v>19011997</v>
      </c>
      <c r="E117" s="259">
        <v>45650640</v>
      </c>
    </row>
    <row r="118" spans="1:5" ht="12" customHeight="1" x14ac:dyDescent="0.25">
      <c r="A118" s="14" t="s">
        <v>94</v>
      </c>
      <c r="B118" s="11" t="s">
        <v>354</v>
      </c>
      <c r="C118" s="397"/>
      <c r="D118" s="397"/>
      <c r="E118" s="259"/>
    </row>
    <row r="119" spans="1:5" ht="12" customHeight="1" x14ac:dyDescent="0.25">
      <c r="A119" s="14" t="s">
        <v>95</v>
      </c>
      <c r="B119" s="284" t="s">
        <v>217</v>
      </c>
      <c r="C119" s="397"/>
      <c r="D119" s="397"/>
      <c r="E119" s="259"/>
    </row>
    <row r="120" spans="1:5" ht="12" customHeight="1" x14ac:dyDescent="0.25">
      <c r="A120" s="14" t="s">
        <v>101</v>
      </c>
      <c r="B120" s="283" t="s">
        <v>416</v>
      </c>
      <c r="C120" s="397"/>
      <c r="D120" s="397"/>
      <c r="E120" s="259"/>
    </row>
    <row r="121" spans="1:5" ht="12" customHeight="1" x14ac:dyDescent="0.25">
      <c r="A121" s="14" t="s">
        <v>103</v>
      </c>
      <c r="B121" s="412" t="s">
        <v>359</v>
      </c>
      <c r="C121" s="397"/>
      <c r="D121" s="397"/>
      <c r="E121" s="259"/>
    </row>
    <row r="122" spans="1:5" ht="12" customHeight="1" x14ac:dyDescent="0.25">
      <c r="A122" s="14" t="s">
        <v>172</v>
      </c>
      <c r="B122" s="128" t="s">
        <v>342</v>
      </c>
      <c r="C122" s="397"/>
      <c r="D122" s="397"/>
      <c r="E122" s="259"/>
    </row>
    <row r="123" spans="1:5" ht="12" customHeight="1" x14ac:dyDescent="0.25">
      <c r="A123" s="14" t="s">
        <v>173</v>
      </c>
      <c r="B123" s="128" t="s">
        <v>358</v>
      </c>
      <c r="C123" s="397"/>
      <c r="D123" s="397"/>
      <c r="E123" s="259"/>
    </row>
    <row r="124" spans="1:5" ht="12" customHeight="1" x14ac:dyDescent="0.25">
      <c r="A124" s="14" t="s">
        <v>174</v>
      </c>
      <c r="B124" s="128" t="s">
        <v>357</v>
      </c>
      <c r="C124" s="397"/>
      <c r="D124" s="397"/>
      <c r="E124" s="259"/>
    </row>
    <row r="125" spans="1:5" ht="12" customHeight="1" x14ac:dyDescent="0.25">
      <c r="A125" s="14" t="s">
        <v>350</v>
      </c>
      <c r="B125" s="128" t="s">
        <v>345</v>
      </c>
      <c r="C125" s="397"/>
      <c r="D125" s="397"/>
      <c r="E125" s="259"/>
    </row>
    <row r="126" spans="1:5" ht="12" customHeight="1" x14ac:dyDescent="0.25">
      <c r="A126" s="14" t="s">
        <v>351</v>
      </c>
      <c r="B126" s="128" t="s">
        <v>356</v>
      </c>
      <c r="C126" s="397"/>
      <c r="D126" s="397"/>
      <c r="E126" s="259"/>
    </row>
    <row r="127" spans="1:5" ht="12" customHeight="1" thickBot="1" x14ac:dyDescent="0.3">
      <c r="A127" s="12" t="s">
        <v>352</v>
      </c>
      <c r="B127" s="128" t="s">
        <v>355</v>
      </c>
      <c r="C127" s="399"/>
      <c r="D127" s="399"/>
      <c r="E127" s="261"/>
    </row>
    <row r="128" spans="1:5" ht="12" customHeight="1" thickBot="1" x14ac:dyDescent="0.3">
      <c r="A128" s="19" t="s">
        <v>19</v>
      </c>
      <c r="B128" s="108" t="s">
        <v>436</v>
      </c>
      <c r="C128" s="396">
        <f>+C93+C114</f>
        <v>160181554</v>
      </c>
      <c r="D128" s="396">
        <f>+D93+D114</f>
        <v>205877554</v>
      </c>
      <c r="E128" s="258">
        <v>192392973</v>
      </c>
    </row>
    <row r="129" spans="1:5" ht="12" customHeight="1" thickBot="1" x14ac:dyDescent="0.3">
      <c r="A129" s="19" t="s">
        <v>20</v>
      </c>
      <c r="B129" s="108" t="s">
        <v>437</v>
      </c>
      <c r="C129" s="396">
        <f>+C130+C131+C132</f>
        <v>0</v>
      </c>
      <c r="D129" s="396">
        <f>+D130+D131+D132</f>
        <v>0</v>
      </c>
      <c r="E129" s="258">
        <f>+E130+E131+E132</f>
        <v>0</v>
      </c>
    </row>
    <row r="130" spans="1:5" ht="12" customHeight="1" x14ac:dyDescent="0.25">
      <c r="A130" s="14" t="s">
        <v>254</v>
      </c>
      <c r="B130" s="11" t="s">
        <v>444</v>
      </c>
      <c r="C130" s="397"/>
      <c r="D130" s="397"/>
      <c r="E130" s="259"/>
    </row>
    <row r="131" spans="1:5" ht="12" customHeight="1" x14ac:dyDescent="0.25">
      <c r="A131" s="14" t="s">
        <v>255</v>
      </c>
      <c r="B131" s="11" t="s">
        <v>445</v>
      </c>
      <c r="C131" s="397"/>
      <c r="D131" s="397"/>
      <c r="E131" s="259"/>
    </row>
    <row r="132" spans="1:5" ht="12" customHeight="1" thickBot="1" x14ac:dyDescent="0.3">
      <c r="A132" s="12" t="s">
        <v>256</v>
      </c>
      <c r="B132" s="11" t="s">
        <v>446</v>
      </c>
      <c r="C132" s="397"/>
      <c r="D132" s="397"/>
      <c r="E132" s="259"/>
    </row>
    <row r="133" spans="1:5" ht="12" customHeight="1" thickBot="1" x14ac:dyDescent="0.3">
      <c r="A133" s="19" t="s">
        <v>21</v>
      </c>
      <c r="B133" s="108" t="s">
        <v>438</v>
      </c>
      <c r="C133" s="396">
        <f>SUM(C134:C139)</f>
        <v>0</v>
      </c>
      <c r="D133" s="396">
        <f>SUM(D134:D139)</f>
        <v>0</v>
      </c>
      <c r="E133" s="258">
        <f>SUM(E134:E139)</f>
        <v>0</v>
      </c>
    </row>
    <row r="134" spans="1:5" ht="12" customHeight="1" x14ac:dyDescent="0.25">
      <c r="A134" s="14" t="s">
        <v>78</v>
      </c>
      <c r="B134" s="8" t="s">
        <v>447</v>
      </c>
      <c r="C134" s="397"/>
      <c r="D134" s="397"/>
      <c r="E134" s="259"/>
    </row>
    <row r="135" spans="1:5" ht="12" customHeight="1" x14ac:dyDescent="0.25">
      <c r="A135" s="14" t="s">
        <v>79</v>
      </c>
      <c r="B135" s="8" t="s">
        <v>439</v>
      </c>
      <c r="C135" s="397"/>
      <c r="D135" s="397"/>
      <c r="E135" s="259"/>
    </row>
    <row r="136" spans="1:5" ht="12" customHeight="1" x14ac:dyDescent="0.25">
      <c r="A136" s="14" t="s">
        <v>80</v>
      </c>
      <c r="B136" s="8" t="s">
        <v>440</v>
      </c>
      <c r="C136" s="397"/>
      <c r="D136" s="397"/>
      <c r="E136" s="259"/>
    </row>
    <row r="137" spans="1:5" ht="12" customHeight="1" x14ac:dyDescent="0.25">
      <c r="A137" s="14" t="s">
        <v>159</v>
      </c>
      <c r="B137" s="8" t="s">
        <v>441</v>
      </c>
      <c r="C137" s="397"/>
      <c r="D137" s="397"/>
      <c r="E137" s="259"/>
    </row>
    <row r="138" spans="1:5" ht="12" customHeight="1" x14ac:dyDescent="0.25">
      <c r="A138" s="14" t="s">
        <v>160</v>
      </c>
      <c r="B138" s="8" t="s">
        <v>442</v>
      </c>
      <c r="C138" s="397"/>
      <c r="D138" s="397"/>
      <c r="E138" s="259"/>
    </row>
    <row r="139" spans="1:5" ht="12" customHeight="1" thickBot="1" x14ac:dyDescent="0.3">
      <c r="A139" s="12" t="s">
        <v>161</v>
      </c>
      <c r="B139" s="8" t="s">
        <v>443</v>
      </c>
      <c r="C139" s="397"/>
      <c r="D139" s="397"/>
      <c r="E139" s="259"/>
    </row>
    <row r="140" spans="1:5" ht="12" customHeight="1" thickBot="1" x14ac:dyDescent="0.3">
      <c r="A140" s="19" t="s">
        <v>22</v>
      </c>
      <c r="B140" s="108" t="s">
        <v>451</v>
      </c>
      <c r="C140" s="403">
        <f>+C141+C142+C143+C144</f>
        <v>1177523</v>
      </c>
      <c r="D140" s="403">
        <f>+D141+D142+D143+D144</f>
        <v>1418602</v>
      </c>
      <c r="E140" s="447">
        <f>+E141+E142+E143+E144</f>
        <v>1498802</v>
      </c>
    </row>
    <row r="141" spans="1:5" ht="12" customHeight="1" x14ac:dyDescent="0.25">
      <c r="A141" s="14" t="s">
        <v>81</v>
      </c>
      <c r="B141" s="8" t="s">
        <v>360</v>
      </c>
      <c r="C141" s="397"/>
      <c r="D141" s="397"/>
      <c r="E141" s="259"/>
    </row>
    <row r="142" spans="1:5" ht="12" customHeight="1" x14ac:dyDescent="0.25">
      <c r="A142" s="14" t="s">
        <v>82</v>
      </c>
      <c r="B142" s="8" t="s">
        <v>361</v>
      </c>
      <c r="C142" s="397">
        <v>1177523</v>
      </c>
      <c r="D142" s="397">
        <v>1418602</v>
      </c>
      <c r="E142" s="259">
        <v>1498802</v>
      </c>
    </row>
    <row r="143" spans="1:5" ht="12" customHeight="1" x14ac:dyDescent="0.25">
      <c r="A143" s="14" t="s">
        <v>274</v>
      </c>
      <c r="B143" s="8" t="s">
        <v>452</v>
      </c>
      <c r="C143" s="397"/>
      <c r="D143" s="397"/>
      <c r="E143" s="259"/>
    </row>
    <row r="144" spans="1:5" ht="12" customHeight="1" thickBot="1" x14ac:dyDescent="0.3">
      <c r="A144" s="12" t="s">
        <v>275</v>
      </c>
      <c r="B144" s="6" t="s">
        <v>380</v>
      </c>
      <c r="C144" s="397"/>
      <c r="D144" s="397"/>
      <c r="E144" s="259"/>
    </row>
    <row r="145" spans="1:6" ht="12" customHeight="1" thickBot="1" x14ac:dyDescent="0.3">
      <c r="A145" s="19" t="s">
        <v>23</v>
      </c>
      <c r="B145" s="108" t="s">
        <v>453</v>
      </c>
      <c r="C145" s="501">
        <f>SUM(C146:C150)</f>
        <v>0</v>
      </c>
      <c r="D145" s="501">
        <f>SUM(D146:D150)</f>
        <v>0</v>
      </c>
      <c r="E145" s="495">
        <f>SUM(E146:E150)</f>
        <v>0</v>
      </c>
    </row>
    <row r="146" spans="1:6" ht="12" customHeight="1" x14ac:dyDescent="0.25">
      <c r="A146" s="14" t="s">
        <v>83</v>
      </c>
      <c r="B146" s="8" t="s">
        <v>448</v>
      </c>
      <c r="C146" s="397"/>
      <c r="D146" s="397"/>
      <c r="E146" s="259"/>
    </row>
    <row r="147" spans="1:6" ht="12" customHeight="1" x14ac:dyDescent="0.25">
      <c r="A147" s="14" t="s">
        <v>84</v>
      </c>
      <c r="B147" s="8" t="s">
        <v>455</v>
      </c>
      <c r="C147" s="397"/>
      <c r="D147" s="397"/>
      <c r="E147" s="259"/>
    </row>
    <row r="148" spans="1:6" ht="12" customHeight="1" x14ac:dyDescent="0.25">
      <c r="A148" s="14" t="s">
        <v>286</v>
      </c>
      <c r="B148" s="8" t="s">
        <v>450</v>
      </c>
      <c r="C148" s="397"/>
      <c r="D148" s="397"/>
      <c r="E148" s="259"/>
    </row>
    <row r="149" spans="1:6" ht="12" customHeight="1" x14ac:dyDescent="0.25">
      <c r="A149" s="14" t="s">
        <v>287</v>
      </c>
      <c r="B149" s="8" t="s">
        <v>456</v>
      </c>
      <c r="C149" s="397"/>
      <c r="D149" s="397"/>
      <c r="E149" s="259"/>
    </row>
    <row r="150" spans="1:6" ht="12" customHeight="1" thickBot="1" x14ac:dyDescent="0.3">
      <c r="A150" s="14" t="s">
        <v>454</v>
      </c>
      <c r="B150" s="8" t="s">
        <v>457</v>
      </c>
      <c r="C150" s="397"/>
      <c r="D150" s="397"/>
      <c r="E150" s="259"/>
    </row>
    <row r="151" spans="1:6" ht="12" customHeight="1" thickBot="1" x14ac:dyDescent="0.3">
      <c r="A151" s="19" t="s">
        <v>24</v>
      </c>
      <c r="B151" s="108" t="s">
        <v>458</v>
      </c>
      <c r="C151" s="502"/>
      <c r="D151" s="502"/>
      <c r="E151" s="496"/>
    </row>
    <row r="152" spans="1:6" ht="12" customHeight="1" thickBot="1" x14ac:dyDescent="0.3">
      <c r="A152" s="19" t="s">
        <v>25</v>
      </c>
      <c r="B152" s="108" t="s">
        <v>459</v>
      </c>
      <c r="C152" s="502"/>
      <c r="D152" s="502"/>
      <c r="E152" s="496"/>
    </row>
    <row r="153" spans="1:6" ht="15" customHeight="1" thickBot="1" x14ac:dyDescent="0.3">
      <c r="A153" s="19" t="s">
        <v>26</v>
      </c>
      <c r="B153" s="108" t="s">
        <v>461</v>
      </c>
      <c r="C153" s="503">
        <f>+C129+C133+C140+C145+C151+C152</f>
        <v>1177523</v>
      </c>
      <c r="D153" s="503">
        <f>+D129+D133+D140+D145+D151+D152</f>
        <v>1418602</v>
      </c>
      <c r="E153" s="497">
        <f>+E129+E133+E140+E145+E151+E152</f>
        <v>1498802</v>
      </c>
      <c r="F153" s="109"/>
    </row>
    <row r="154" spans="1:6" s="1" customFormat="1" ht="12.95" customHeight="1" thickBot="1" x14ac:dyDescent="0.25">
      <c r="A154" s="285" t="s">
        <v>27</v>
      </c>
      <c r="B154" s="378" t="s">
        <v>460</v>
      </c>
      <c r="C154" s="503">
        <f>+C128+C153</f>
        <v>161359077</v>
      </c>
      <c r="D154" s="503">
        <f>+D128+D153</f>
        <v>207296156</v>
      </c>
      <c r="E154" s="497">
        <f>+E128+E153</f>
        <v>193891775</v>
      </c>
    </row>
    <row r="155" spans="1:6" x14ac:dyDescent="0.25">
      <c r="C155" s="381"/>
    </row>
    <row r="156" spans="1:6" x14ac:dyDescent="0.25">
      <c r="C156" s="381"/>
    </row>
    <row r="157" spans="1:6" x14ac:dyDescent="0.25">
      <c r="C157" s="381"/>
    </row>
    <row r="158" spans="1:6" ht="16.5" customHeight="1" x14ac:dyDescent="0.25">
      <c r="C158" s="381"/>
    </row>
    <row r="159" spans="1:6" x14ac:dyDescent="0.25">
      <c r="C159" s="381"/>
    </row>
    <row r="160" spans="1:6" x14ac:dyDescent="0.25">
      <c r="C160" s="381"/>
    </row>
    <row r="161" spans="3:3" x14ac:dyDescent="0.25">
      <c r="C161" s="381"/>
    </row>
    <row r="162" spans="3:3" x14ac:dyDescent="0.25">
      <c r="C162" s="381"/>
    </row>
    <row r="163" spans="3:3" x14ac:dyDescent="0.25">
      <c r="C163" s="381"/>
    </row>
    <row r="164" spans="3:3" x14ac:dyDescent="0.25">
      <c r="C164" s="381"/>
    </row>
    <row r="165" spans="3:3" x14ac:dyDescent="0.25">
      <c r="C165" s="381"/>
    </row>
    <row r="166" spans="3:3" x14ac:dyDescent="0.25">
      <c r="C166" s="381"/>
    </row>
    <row r="167" spans="3:3" x14ac:dyDescent="0.25">
      <c r="C167" s="381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&amp;C&amp;12&amp;UTájékoztató kimutatások, mérlegek
&amp;U Ura Község Önkormányzat
2017. ÉVI KÖLTSÉGVETÉSÉNEK ÖSSZEVONT MÉRLEGE&amp;R&amp;11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view="pageLayout" zoomScaleNormal="100" workbookViewId="0">
      <selection activeCell="N15" sqref="N15"/>
    </sheetView>
  </sheetViews>
  <sheetFormatPr defaultRowHeight="12.75" x14ac:dyDescent="0.2"/>
  <cols>
    <col min="1" max="1" width="6.83203125" style="176" customWidth="1"/>
    <col min="2" max="2" width="49.6640625" style="55" customWidth="1"/>
    <col min="3" max="8" width="12.83203125" style="55" customWidth="1"/>
    <col min="9" max="9" width="14.33203125" style="55" customWidth="1"/>
    <col min="10" max="10" width="3.33203125" style="55" customWidth="1"/>
    <col min="11" max="16384" width="9.33203125" style="55"/>
  </cols>
  <sheetData>
    <row r="1" spans="1:10" ht="27.75" customHeight="1" x14ac:dyDescent="0.2">
      <c r="A1" s="608" t="s">
        <v>4</v>
      </c>
      <c r="B1" s="608"/>
      <c r="C1" s="608"/>
      <c r="D1" s="608"/>
      <c r="E1" s="608"/>
      <c r="F1" s="608"/>
      <c r="G1" s="608"/>
      <c r="H1" s="608"/>
      <c r="I1" s="608"/>
    </row>
    <row r="2" spans="1:10" ht="20.25" customHeight="1" thickBot="1" x14ac:dyDescent="0.3">
      <c r="I2" s="476" t="str">
        <f>'1. sz tájékoztató t.'!E2</f>
        <v>Forintban!</v>
      </c>
    </row>
    <row r="3" spans="1:10" s="477" customFormat="1" ht="26.25" customHeight="1" x14ac:dyDescent="0.2">
      <c r="A3" s="616" t="s">
        <v>68</v>
      </c>
      <c r="B3" s="611" t="s">
        <v>72</v>
      </c>
      <c r="C3" s="616" t="s">
        <v>73</v>
      </c>
      <c r="D3" s="616" t="str">
        <f>+CONCATENATE(LEFT(ÖSSZEFÜGGÉSEK!A5,4)," előtti kifizetés")</f>
        <v>2018 előtti kifizetés</v>
      </c>
      <c r="E3" s="613" t="s">
        <v>67</v>
      </c>
      <c r="F3" s="614"/>
      <c r="G3" s="614"/>
      <c r="H3" s="615"/>
      <c r="I3" s="611" t="s">
        <v>50</v>
      </c>
    </row>
    <row r="4" spans="1:10" s="478" customFormat="1" ht="32.25" customHeight="1" thickBot="1" x14ac:dyDescent="0.25">
      <c r="A4" s="617"/>
      <c r="B4" s="612"/>
      <c r="C4" s="612"/>
      <c r="D4" s="617"/>
      <c r="E4" s="264" t="str">
        <f>+CONCATENATE(LEFT(ÖSSZEFÜGGÉSEK!A5,4),".")</f>
        <v>2018.</v>
      </c>
      <c r="F4" s="264" t="str">
        <f>+CONCATENATE(LEFT(ÖSSZEFÜGGÉSEK!A5,4)+1,".")</f>
        <v>2019.</v>
      </c>
      <c r="G4" s="264" t="str">
        <f>+CONCATENATE(LEFT(ÖSSZEFÜGGÉSEK!A5,4)+2,".")</f>
        <v>2020.</v>
      </c>
      <c r="H4" s="265" t="str">
        <f>+CONCATENATE(LEFT(ÖSSZEFÜGGÉSEK!A5,4)+2,".",CHAR(10)," után")</f>
        <v>2020.
 után</v>
      </c>
      <c r="I4" s="612"/>
    </row>
    <row r="5" spans="1:10" s="479" customFormat="1" ht="12.95" customHeight="1" thickBot="1" x14ac:dyDescent="0.25">
      <c r="A5" s="266" t="s">
        <v>481</v>
      </c>
      <c r="B5" s="267" t="s">
        <v>482</v>
      </c>
      <c r="C5" s="268" t="s">
        <v>483</v>
      </c>
      <c r="D5" s="267" t="s">
        <v>485</v>
      </c>
      <c r="E5" s="266" t="s">
        <v>484</v>
      </c>
      <c r="F5" s="268" t="s">
        <v>486</v>
      </c>
      <c r="G5" s="268" t="s">
        <v>487</v>
      </c>
      <c r="H5" s="269" t="s">
        <v>488</v>
      </c>
      <c r="I5" s="270" t="s">
        <v>489</v>
      </c>
    </row>
    <row r="6" spans="1:10" ht="24.75" customHeight="1" thickBot="1" x14ac:dyDescent="0.25">
      <c r="A6" s="271" t="s">
        <v>17</v>
      </c>
      <c r="B6" s="272" t="s">
        <v>5</v>
      </c>
      <c r="C6" s="530"/>
      <c r="D6" s="531">
        <f>+D7+D8</f>
        <v>0</v>
      </c>
      <c r="E6" s="532">
        <f>+E7+E8</f>
        <v>0</v>
      </c>
      <c r="F6" s="533">
        <f>+F7+F8</f>
        <v>0</v>
      </c>
      <c r="G6" s="533">
        <f>+G7+G8</f>
        <v>0</v>
      </c>
      <c r="H6" s="534">
        <f>+H7+H8</f>
        <v>0</v>
      </c>
      <c r="I6" s="70">
        <f t="shared" ref="I6:I17" si="0">SUM(D6:H6)</f>
        <v>0</v>
      </c>
    </row>
    <row r="7" spans="1:10" ht="20.100000000000001" customHeight="1" x14ac:dyDescent="0.2">
      <c r="A7" s="273" t="s">
        <v>18</v>
      </c>
      <c r="B7" s="71" t="s">
        <v>69</v>
      </c>
      <c r="C7" s="535"/>
      <c r="D7" s="536"/>
      <c r="E7" s="537"/>
      <c r="F7" s="538"/>
      <c r="G7" s="538"/>
      <c r="H7" s="539"/>
      <c r="I7" s="274">
        <f t="shared" si="0"/>
        <v>0</v>
      </c>
      <c r="J7" s="607" t="s">
        <v>516</v>
      </c>
    </row>
    <row r="8" spans="1:10" ht="20.100000000000001" customHeight="1" thickBot="1" x14ac:dyDescent="0.25">
      <c r="A8" s="273" t="s">
        <v>19</v>
      </c>
      <c r="B8" s="71" t="s">
        <v>69</v>
      </c>
      <c r="C8" s="535"/>
      <c r="D8" s="536"/>
      <c r="E8" s="537"/>
      <c r="F8" s="538"/>
      <c r="G8" s="538"/>
      <c r="H8" s="539"/>
      <c r="I8" s="274">
        <f t="shared" si="0"/>
        <v>0</v>
      </c>
      <c r="J8" s="607"/>
    </row>
    <row r="9" spans="1:10" ht="26.1" customHeight="1" thickBot="1" x14ac:dyDescent="0.25">
      <c r="A9" s="271" t="s">
        <v>20</v>
      </c>
      <c r="B9" s="272" t="s">
        <v>6</v>
      </c>
      <c r="C9" s="530"/>
      <c r="D9" s="531">
        <f>+D10+D11</f>
        <v>0</v>
      </c>
      <c r="E9" s="532">
        <f>+E10+E11</f>
        <v>0</v>
      </c>
      <c r="F9" s="533">
        <f>+F10+F11</f>
        <v>0</v>
      </c>
      <c r="G9" s="533">
        <f>+G10+G11</f>
        <v>0</v>
      </c>
      <c r="H9" s="534">
        <f>+H10+H11</f>
        <v>0</v>
      </c>
      <c r="I9" s="70">
        <f t="shared" si="0"/>
        <v>0</v>
      </c>
      <c r="J9" s="607"/>
    </row>
    <row r="10" spans="1:10" ht="20.100000000000001" customHeight="1" x14ac:dyDescent="0.2">
      <c r="A10" s="273" t="s">
        <v>21</v>
      </c>
      <c r="B10" s="71" t="s">
        <v>69</v>
      </c>
      <c r="C10" s="535"/>
      <c r="D10" s="536"/>
      <c r="E10" s="537"/>
      <c r="F10" s="538"/>
      <c r="G10" s="538"/>
      <c r="H10" s="539"/>
      <c r="I10" s="274">
        <f t="shared" si="0"/>
        <v>0</v>
      </c>
      <c r="J10" s="607"/>
    </row>
    <row r="11" spans="1:10" ht="20.100000000000001" customHeight="1" thickBot="1" x14ac:dyDescent="0.25">
      <c r="A11" s="273" t="s">
        <v>22</v>
      </c>
      <c r="B11" s="71" t="s">
        <v>69</v>
      </c>
      <c r="C11" s="535"/>
      <c r="D11" s="536"/>
      <c r="E11" s="537"/>
      <c r="F11" s="538"/>
      <c r="G11" s="538"/>
      <c r="H11" s="539"/>
      <c r="I11" s="274">
        <f t="shared" si="0"/>
        <v>0</v>
      </c>
      <c r="J11" s="607"/>
    </row>
    <row r="12" spans="1:10" ht="20.100000000000001" customHeight="1" thickBot="1" x14ac:dyDescent="0.25">
      <c r="A12" s="271" t="s">
        <v>23</v>
      </c>
      <c r="B12" s="272" t="s">
        <v>192</v>
      </c>
      <c r="C12" s="530"/>
      <c r="D12" s="531">
        <f>+D13</f>
        <v>0</v>
      </c>
      <c r="E12" s="532">
        <f>+E13</f>
        <v>0</v>
      </c>
      <c r="F12" s="533">
        <f>+F13</f>
        <v>0</v>
      </c>
      <c r="G12" s="533">
        <f>+G13</f>
        <v>0</v>
      </c>
      <c r="H12" s="534">
        <f>+H13</f>
        <v>0</v>
      </c>
      <c r="I12" s="70">
        <f t="shared" si="0"/>
        <v>0</v>
      </c>
      <c r="J12" s="607"/>
    </row>
    <row r="13" spans="1:10" ht="20.100000000000001" customHeight="1" thickBot="1" x14ac:dyDescent="0.25">
      <c r="A13" s="273" t="s">
        <v>24</v>
      </c>
      <c r="B13" s="71" t="s">
        <v>69</v>
      </c>
      <c r="C13" s="535"/>
      <c r="D13" s="536"/>
      <c r="E13" s="537"/>
      <c r="F13" s="538"/>
      <c r="G13" s="538"/>
      <c r="H13" s="539"/>
      <c r="I13" s="274">
        <f t="shared" si="0"/>
        <v>0</v>
      </c>
      <c r="J13" s="607"/>
    </row>
    <row r="14" spans="1:10" ht="20.100000000000001" customHeight="1" thickBot="1" x14ac:dyDescent="0.25">
      <c r="A14" s="271" t="s">
        <v>25</v>
      </c>
      <c r="B14" s="272" t="s">
        <v>193</v>
      </c>
      <c r="C14" s="530"/>
      <c r="D14" s="531">
        <f>+D15</f>
        <v>0</v>
      </c>
      <c r="E14" s="532">
        <f>+E15</f>
        <v>0</v>
      </c>
      <c r="F14" s="533">
        <f>+F15</f>
        <v>0</v>
      </c>
      <c r="G14" s="533">
        <f>+G15</f>
        <v>0</v>
      </c>
      <c r="H14" s="534">
        <f>+H15</f>
        <v>0</v>
      </c>
      <c r="I14" s="70">
        <f t="shared" si="0"/>
        <v>0</v>
      </c>
      <c r="J14" s="607"/>
    </row>
    <row r="15" spans="1:10" ht="20.100000000000001" customHeight="1" thickBot="1" x14ac:dyDescent="0.25">
      <c r="A15" s="275" t="s">
        <v>26</v>
      </c>
      <c r="B15" s="72" t="s">
        <v>69</v>
      </c>
      <c r="C15" s="540"/>
      <c r="D15" s="541"/>
      <c r="E15" s="542"/>
      <c r="F15" s="543"/>
      <c r="G15" s="543"/>
      <c r="H15" s="544"/>
      <c r="I15" s="276">
        <f t="shared" si="0"/>
        <v>0</v>
      </c>
      <c r="J15" s="607"/>
    </row>
    <row r="16" spans="1:10" ht="20.100000000000001" customHeight="1" thickBot="1" x14ac:dyDescent="0.25">
      <c r="A16" s="271" t="s">
        <v>27</v>
      </c>
      <c r="B16" s="277" t="s">
        <v>194</v>
      </c>
      <c r="C16" s="530"/>
      <c r="D16" s="531">
        <f>+D17</f>
        <v>0</v>
      </c>
      <c r="E16" s="532">
        <f>+E17</f>
        <v>0</v>
      </c>
      <c r="F16" s="533">
        <f>+F17</f>
        <v>0</v>
      </c>
      <c r="G16" s="533">
        <f>+G17</f>
        <v>0</v>
      </c>
      <c r="H16" s="534">
        <f>+H17</f>
        <v>0</v>
      </c>
      <c r="I16" s="70">
        <f t="shared" si="0"/>
        <v>0</v>
      </c>
      <c r="J16" s="607"/>
    </row>
    <row r="17" spans="1:10" ht="20.100000000000001" customHeight="1" thickBot="1" x14ac:dyDescent="0.25">
      <c r="A17" s="278" t="s">
        <v>28</v>
      </c>
      <c r="B17" s="73" t="s">
        <v>69</v>
      </c>
      <c r="C17" s="545"/>
      <c r="D17" s="546"/>
      <c r="E17" s="547"/>
      <c r="F17" s="548"/>
      <c r="G17" s="548"/>
      <c r="H17" s="549"/>
      <c r="I17" s="279">
        <f t="shared" si="0"/>
        <v>0</v>
      </c>
      <c r="J17" s="607"/>
    </row>
    <row r="18" spans="1:10" ht="20.100000000000001" customHeight="1" thickBot="1" x14ac:dyDescent="0.25">
      <c r="A18" s="609" t="s">
        <v>130</v>
      </c>
      <c r="B18" s="610"/>
      <c r="C18" s="550"/>
      <c r="D18" s="531">
        <f t="shared" ref="D18:I18" si="1">+D6+D9+D12+D14+D16</f>
        <v>0</v>
      </c>
      <c r="E18" s="532">
        <f t="shared" si="1"/>
        <v>0</v>
      </c>
      <c r="F18" s="533">
        <f t="shared" si="1"/>
        <v>0</v>
      </c>
      <c r="G18" s="533">
        <f t="shared" si="1"/>
        <v>0</v>
      </c>
      <c r="H18" s="534">
        <f t="shared" si="1"/>
        <v>0</v>
      </c>
      <c r="I18" s="70">
        <f t="shared" si="1"/>
        <v>0</v>
      </c>
      <c r="J18" s="607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="82" zoomScaleNormal="98" zoomScaleSheetLayoutView="100" zoomScalePageLayoutView="82" workbookViewId="0">
      <selection activeCell="C143" sqref="C143"/>
    </sheetView>
  </sheetViews>
  <sheetFormatPr defaultRowHeight="15.75" x14ac:dyDescent="0.25"/>
  <cols>
    <col min="1" max="1" width="9.5" style="379" customWidth="1"/>
    <col min="2" max="2" width="91.6640625" style="379" customWidth="1"/>
    <col min="3" max="3" width="21.6640625" style="380" customWidth="1"/>
    <col min="4" max="4" width="9" style="413" customWidth="1"/>
    <col min="5" max="16384" width="9.33203125" style="413"/>
  </cols>
  <sheetData>
    <row r="1" spans="1:3" ht="15.95" customHeight="1" x14ac:dyDescent="0.25">
      <c r="A1" s="559" t="s">
        <v>14</v>
      </c>
      <c r="B1" s="559"/>
      <c r="C1" s="559"/>
    </row>
    <row r="2" spans="1:3" ht="15.95" customHeight="1" thickBot="1" x14ac:dyDescent="0.3">
      <c r="A2" s="560" t="s">
        <v>136</v>
      </c>
      <c r="B2" s="560"/>
      <c r="C2" s="297" t="str">
        <f>'1.1.sz.mell.'!C2</f>
        <v>Forintban!</v>
      </c>
    </row>
    <row r="3" spans="1:3" ht="38.1" customHeight="1" thickBot="1" x14ac:dyDescent="0.3">
      <c r="A3" s="22" t="s">
        <v>68</v>
      </c>
      <c r="B3" s="23" t="s">
        <v>16</v>
      </c>
      <c r="C3" s="38" t="str">
        <f>+CONCATENATE(LEFT(ÖSSZEFÜGGÉSEK!A5,4),". évi előirányzat")</f>
        <v>2018. évi előirányzat</v>
      </c>
    </row>
    <row r="4" spans="1:3" s="414" customFormat="1" ht="12" customHeight="1" thickBot="1" x14ac:dyDescent="0.25">
      <c r="A4" s="408"/>
      <c r="B4" s="409" t="s">
        <v>481</v>
      </c>
      <c r="C4" s="410" t="s">
        <v>482</v>
      </c>
    </row>
    <row r="5" spans="1:3" s="415" customFormat="1" ht="12" customHeight="1" thickBot="1" x14ac:dyDescent="0.25">
      <c r="A5" s="19" t="s">
        <v>17</v>
      </c>
      <c r="B5" s="20" t="s">
        <v>238</v>
      </c>
      <c r="C5" s="287">
        <f>+C6+C7+C8+C9+C10+C11</f>
        <v>37470032</v>
      </c>
    </row>
    <row r="6" spans="1:3" s="415" customFormat="1" ht="12" customHeight="1" x14ac:dyDescent="0.2">
      <c r="A6" s="14" t="s">
        <v>85</v>
      </c>
      <c r="B6" s="416" t="s">
        <v>239</v>
      </c>
      <c r="C6" s="290">
        <v>17796854</v>
      </c>
    </row>
    <row r="7" spans="1:3" s="415" customFormat="1" ht="12" customHeight="1" x14ac:dyDescent="0.2">
      <c r="A7" s="13" t="s">
        <v>86</v>
      </c>
      <c r="B7" s="417" t="s">
        <v>240</v>
      </c>
      <c r="C7" s="289"/>
    </row>
    <row r="8" spans="1:3" s="415" customFormat="1" ht="12" customHeight="1" x14ac:dyDescent="0.2">
      <c r="A8" s="13" t="s">
        <v>87</v>
      </c>
      <c r="B8" s="417" t="s">
        <v>540</v>
      </c>
      <c r="C8" s="289">
        <v>17873178</v>
      </c>
    </row>
    <row r="9" spans="1:3" s="415" customFormat="1" ht="12" customHeight="1" x14ac:dyDescent="0.2">
      <c r="A9" s="13" t="s">
        <v>88</v>
      </c>
      <c r="B9" s="417" t="s">
        <v>242</v>
      </c>
      <c r="C9" s="289">
        <v>1800000</v>
      </c>
    </row>
    <row r="10" spans="1:3" s="415" customFormat="1" ht="12" customHeight="1" x14ac:dyDescent="0.2">
      <c r="A10" s="13" t="s">
        <v>132</v>
      </c>
      <c r="B10" s="283" t="s">
        <v>420</v>
      </c>
      <c r="C10" s="289"/>
    </row>
    <row r="11" spans="1:3" s="415" customFormat="1" ht="12" customHeight="1" thickBot="1" x14ac:dyDescent="0.25">
      <c r="A11" s="15" t="s">
        <v>89</v>
      </c>
      <c r="B11" s="284" t="s">
        <v>421</v>
      </c>
      <c r="C11" s="289"/>
    </row>
    <row r="12" spans="1:3" s="415" customFormat="1" ht="12" customHeight="1" thickBot="1" x14ac:dyDescent="0.25">
      <c r="A12" s="19" t="s">
        <v>18</v>
      </c>
      <c r="B12" s="282" t="s">
        <v>243</v>
      </c>
      <c r="C12" s="287">
        <f>+C13+C14+C15+C16+C17</f>
        <v>72032994</v>
      </c>
    </row>
    <row r="13" spans="1:3" s="415" customFormat="1" ht="12" customHeight="1" x14ac:dyDescent="0.2">
      <c r="A13" s="14" t="s">
        <v>91</v>
      </c>
      <c r="B13" s="416" t="s">
        <v>244</v>
      </c>
      <c r="C13" s="290"/>
    </row>
    <row r="14" spans="1:3" s="415" customFormat="1" ht="12" customHeight="1" x14ac:dyDescent="0.2">
      <c r="A14" s="13" t="s">
        <v>92</v>
      </c>
      <c r="B14" s="417" t="s">
        <v>245</v>
      </c>
      <c r="C14" s="289"/>
    </row>
    <row r="15" spans="1:3" s="415" customFormat="1" ht="12" customHeight="1" x14ac:dyDescent="0.2">
      <c r="A15" s="13" t="s">
        <v>93</v>
      </c>
      <c r="B15" s="417" t="s">
        <v>410</v>
      </c>
      <c r="C15" s="289"/>
    </row>
    <row r="16" spans="1:3" s="415" customFormat="1" ht="12" customHeight="1" x14ac:dyDescent="0.2">
      <c r="A16" s="13" t="s">
        <v>94</v>
      </c>
      <c r="B16" s="417" t="s">
        <v>411</v>
      </c>
      <c r="C16" s="289"/>
    </row>
    <row r="17" spans="1:3" s="415" customFormat="1" ht="12" customHeight="1" x14ac:dyDescent="0.2">
      <c r="A17" s="13" t="s">
        <v>95</v>
      </c>
      <c r="B17" s="417" t="s">
        <v>246</v>
      </c>
      <c r="C17" s="289">
        <v>72032994</v>
      </c>
    </row>
    <row r="18" spans="1:3" s="415" customFormat="1" ht="12" customHeight="1" thickBot="1" x14ac:dyDescent="0.25">
      <c r="A18" s="15" t="s">
        <v>101</v>
      </c>
      <c r="B18" s="284" t="s">
        <v>247</v>
      </c>
      <c r="C18" s="291"/>
    </row>
    <row r="19" spans="1:3" s="415" customFormat="1" ht="12" customHeight="1" thickBot="1" x14ac:dyDescent="0.25">
      <c r="A19" s="19" t="s">
        <v>19</v>
      </c>
      <c r="B19" s="20" t="s">
        <v>248</v>
      </c>
      <c r="C19" s="287">
        <f>+C20+C21+C22+C23+C24</f>
        <v>48319850</v>
      </c>
    </row>
    <row r="20" spans="1:3" s="415" customFormat="1" ht="12" customHeight="1" x14ac:dyDescent="0.2">
      <c r="A20" s="14" t="s">
        <v>74</v>
      </c>
      <c r="B20" s="416" t="s">
        <v>249</v>
      </c>
      <c r="C20" s="290"/>
    </row>
    <row r="21" spans="1:3" s="415" customFormat="1" ht="12" customHeight="1" x14ac:dyDescent="0.2">
      <c r="A21" s="13" t="s">
        <v>75</v>
      </c>
      <c r="B21" s="417" t="s">
        <v>250</v>
      </c>
      <c r="C21" s="289"/>
    </row>
    <row r="22" spans="1:3" s="415" customFormat="1" ht="12" customHeight="1" x14ac:dyDescent="0.2">
      <c r="A22" s="13" t="s">
        <v>76</v>
      </c>
      <c r="B22" s="417" t="s">
        <v>412</v>
      </c>
      <c r="C22" s="289"/>
    </row>
    <row r="23" spans="1:3" s="415" customFormat="1" ht="12" customHeight="1" x14ac:dyDescent="0.2">
      <c r="A23" s="13" t="s">
        <v>77</v>
      </c>
      <c r="B23" s="417" t="s">
        <v>413</v>
      </c>
      <c r="C23" s="289"/>
    </row>
    <row r="24" spans="1:3" s="415" customFormat="1" ht="12" customHeight="1" x14ac:dyDescent="0.2">
      <c r="A24" s="13" t="s">
        <v>155</v>
      </c>
      <c r="B24" s="417" t="s">
        <v>251</v>
      </c>
      <c r="C24" s="289">
        <v>48319850</v>
      </c>
    </row>
    <row r="25" spans="1:3" s="415" customFormat="1" ht="12" customHeight="1" thickBot="1" x14ac:dyDescent="0.25">
      <c r="A25" s="15" t="s">
        <v>156</v>
      </c>
      <c r="B25" s="418" t="s">
        <v>252</v>
      </c>
      <c r="C25" s="291"/>
    </row>
    <row r="26" spans="1:3" s="415" customFormat="1" ht="12" customHeight="1" thickBot="1" x14ac:dyDescent="0.25">
      <c r="A26" s="19" t="s">
        <v>157</v>
      </c>
      <c r="B26" s="20" t="s">
        <v>550</v>
      </c>
      <c r="C26" s="293">
        <f>SUM(C27:C33)</f>
        <v>1690000</v>
      </c>
    </row>
    <row r="27" spans="1:3" s="415" customFormat="1" ht="12" customHeight="1" x14ac:dyDescent="0.2">
      <c r="A27" s="14" t="s">
        <v>254</v>
      </c>
      <c r="B27" s="416" t="s">
        <v>545</v>
      </c>
      <c r="C27" s="290">
        <v>350000</v>
      </c>
    </row>
    <row r="28" spans="1:3" s="415" customFormat="1" ht="12" customHeight="1" x14ac:dyDescent="0.2">
      <c r="A28" s="13" t="s">
        <v>255</v>
      </c>
      <c r="B28" s="417" t="s">
        <v>546</v>
      </c>
      <c r="C28" s="289"/>
    </row>
    <row r="29" spans="1:3" s="415" customFormat="1" ht="12" customHeight="1" x14ac:dyDescent="0.2">
      <c r="A29" s="13" t="s">
        <v>256</v>
      </c>
      <c r="B29" s="417" t="s">
        <v>547</v>
      </c>
      <c r="C29" s="289">
        <v>680000</v>
      </c>
    </row>
    <row r="30" spans="1:3" s="415" customFormat="1" ht="12" customHeight="1" x14ac:dyDescent="0.2">
      <c r="A30" s="13" t="s">
        <v>257</v>
      </c>
      <c r="B30" s="417" t="s">
        <v>548</v>
      </c>
      <c r="C30" s="289"/>
    </row>
    <row r="31" spans="1:3" s="415" customFormat="1" ht="12" customHeight="1" x14ac:dyDescent="0.2">
      <c r="A31" s="13" t="s">
        <v>542</v>
      </c>
      <c r="B31" s="417" t="s">
        <v>258</v>
      </c>
      <c r="C31" s="289">
        <v>660000</v>
      </c>
    </row>
    <row r="32" spans="1:3" s="415" customFormat="1" ht="12" customHeight="1" x14ac:dyDescent="0.2">
      <c r="A32" s="13" t="s">
        <v>543</v>
      </c>
      <c r="B32" s="417" t="s">
        <v>259</v>
      </c>
      <c r="C32" s="289"/>
    </row>
    <row r="33" spans="1:3" s="415" customFormat="1" ht="12" customHeight="1" thickBot="1" x14ac:dyDescent="0.25">
      <c r="A33" s="15" t="s">
        <v>544</v>
      </c>
      <c r="B33" s="515" t="s">
        <v>260</v>
      </c>
      <c r="C33" s="291"/>
    </row>
    <row r="34" spans="1:3" s="415" customFormat="1" ht="12" customHeight="1" thickBot="1" x14ac:dyDescent="0.25">
      <c r="A34" s="19" t="s">
        <v>21</v>
      </c>
      <c r="B34" s="20" t="s">
        <v>422</v>
      </c>
      <c r="C34" s="287">
        <f>SUM(C35:C45)</f>
        <v>13128014</v>
      </c>
    </row>
    <row r="35" spans="1:3" s="415" customFormat="1" ht="12" customHeight="1" x14ac:dyDescent="0.2">
      <c r="A35" s="14" t="s">
        <v>78</v>
      </c>
      <c r="B35" s="416" t="s">
        <v>263</v>
      </c>
      <c r="C35" s="290">
        <v>2653543</v>
      </c>
    </row>
    <row r="36" spans="1:3" s="415" customFormat="1" ht="12" customHeight="1" x14ac:dyDescent="0.2">
      <c r="A36" s="13" t="s">
        <v>79</v>
      </c>
      <c r="B36" s="417" t="s">
        <v>264</v>
      </c>
      <c r="C36" s="289">
        <v>6909617</v>
      </c>
    </row>
    <row r="37" spans="1:3" s="415" customFormat="1" ht="12" customHeight="1" x14ac:dyDescent="0.2">
      <c r="A37" s="13" t="s">
        <v>80</v>
      </c>
      <c r="B37" s="417" t="s">
        <v>265</v>
      </c>
      <c r="C37" s="289"/>
    </row>
    <row r="38" spans="1:3" s="415" customFormat="1" ht="12" customHeight="1" x14ac:dyDescent="0.2">
      <c r="A38" s="13" t="s">
        <v>159</v>
      </c>
      <c r="B38" s="417" t="s">
        <v>266</v>
      </c>
      <c r="C38" s="289"/>
    </row>
    <row r="39" spans="1:3" s="415" customFormat="1" ht="12" customHeight="1" x14ac:dyDescent="0.2">
      <c r="A39" s="13" t="s">
        <v>160</v>
      </c>
      <c r="B39" s="417" t="s">
        <v>267</v>
      </c>
      <c r="C39" s="289"/>
    </row>
    <row r="40" spans="1:3" s="415" customFormat="1" ht="12" customHeight="1" x14ac:dyDescent="0.2">
      <c r="A40" s="13" t="s">
        <v>161</v>
      </c>
      <c r="B40" s="417" t="s">
        <v>268</v>
      </c>
      <c r="C40" s="289">
        <v>3564854</v>
      </c>
    </row>
    <row r="41" spans="1:3" s="415" customFormat="1" ht="12" customHeight="1" x14ac:dyDescent="0.2">
      <c r="A41" s="13" t="s">
        <v>162</v>
      </c>
      <c r="B41" s="417" t="s">
        <v>269</v>
      </c>
      <c r="C41" s="289"/>
    </row>
    <row r="42" spans="1:3" s="415" customFormat="1" ht="12" customHeight="1" x14ac:dyDescent="0.2">
      <c r="A42" s="13" t="s">
        <v>163</v>
      </c>
      <c r="B42" s="417" t="s">
        <v>549</v>
      </c>
      <c r="C42" s="289"/>
    </row>
    <row r="43" spans="1:3" s="415" customFormat="1" ht="12" customHeight="1" x14ac:dyDescent="0.2">
      <c r="A43" s="13" t="s">
        <v>261</v>
      </c>
      <c r="B43" s="417" t="s">
        <v>271</v>
      </c>
      <c r="C43" s="292"/>
    </row>
    <row r="44" spans="1:3" s="415" customFormat="1" ht="12" customHeight="1" x14ac:dyDescent="0.2">
      <c r="A44" s="15" t="s">
        <v>262</v>
      </c>
      <c r="B44" s="418" t="s">
        <v>424</v>
      </c>
      <c r="C44" s="402"/>
    </row>
    <row r="45" spans="1:3" s="415" customFormat="1" ht="12" customHeight="1" thickBot="1" x14ac:dyDescent="0.25">
      <c r="A45" s="15" t="s">
        <v>423</v>
      </c>
      <c r="B45" s="284" t="s">
        <v>272</v>
      </c>
      <c r="C45" s="402"/>
    </row>
    <row r="46" spans="1:3" s="415" customFormat="1" ht="12" customHeight="1" thickBot="1" x14ac:dyDescent="0.25">
      <c r="A46" s="19" t="s">
        <v>22</v>
      </c>
      <c r="B46" s="20" t="s">
        <v>273</v>
      </c>
      <c r="C46" s="287">
        <f>SUM(C47:C51)</f>
        <v>3640000</v>
      </c>
    </row>
    <row r="47" spans="1:3" s="415" customFormat="1" ht="12" customHeight="1" x14ac:dyDescent="0.2">
      <c r="A47" s="14" t="s">
        <v>81</v>
      </c>
      <c r="B47" s="416" t="s">
        <v>277</v>
      </c>
      <c r="C47" s="460"/>
    </row>
    <row r="48" spans="1:3" s="415" customFormat="1" ht="12" customHeight="1" x14ac:dyDescent="0.2">
      <c r="A48" s="13" t="s">
        <v>82</v>
      </c>
      <c r="B48" s="417" t="s">
        <v>278</v>
      </c>
      <c r="C48" s="292"/>
    </row>
    <row r="49" spans="1:3" s="415" customFormat="1" ht="12" customHeight="1" x14ac:dyDescent="0.2">
      <c r="A49" s="13" t="s">
        <v>274</v>
      </c>
      <c r="B49" s="417" t="s">
        <v>279</v>
      </c>
      <c r="C49" s="292">
        <v>3640000</v>
      </c>
    </row>
    <row r="50" spans="1:3" s="415" customFormat="1" ht="12" customHeight="1" x14ac:dyDescent="0.2">
      <c r="A50" s="13" t="s">
        <v>275</v>
      </c>
      <c r="B50" s="417" t="s">
        <v>280</v>
      </c>
      <c r="C50" s="292"/>
    </row>
    <row r="51" spans="1:3" s="415" customFormat="1" ht="12" customHeight="1" thickBot="1" x14ac:dyDescent="0.25">
      <c r="A51" s="15" t="s">
        <v>276</v>
      </c>
      <c r="B51" s="284" t="s">
        <v>281</v>
      </c>
      <c r="C51" s="402"/>
    </row>
    <row r="52" spans="1:3" s="415" customFormat="1" ht="12" customHeight="1" thickBot="1" x14ac:dyDescent="0.25">
      <c r="A52" s="19" t="s">
        <v>164</v>
      </c>
      <c r="B52" s="20" t="s">
        <v>282</v>
      </c>
      <c r="C52" s="287">
        <f>SUM(C53:C55)</f>
        <v>0</v>
      </c>
    </row>
    <row r="53" spans="1:3" s="415" customFormat="1" ht="12" customHeight="1" x14ac:dyDescent="0.2">
      <c r="A53" s="14" t="s">
        <v>83</v>
      </c>
      <c r="B53" s="416" t="s">
        <v>283</v>
      </c>
      <c r="C53" s="290"/>
    </row>
    <row r="54" spans="1:3" s="415" customFormat="1" ht="12" customHeight="1" x14ac:dyDescent="0.2">
      <c r="A54" s="13" t="s">
        <v>84</v>
      </c>
      <c r="B54" s="417" t="s">
        <v>414</v>
      </c>
      <c r="C54" s="289"/>
    </row>
    <row r="55" spans="1:3" s="415" customFormat="1" ht="12" customHeight="1" x14ac:dyDescent="0.2">
      <c r="A55" s="13" t="s">
        <v>286</v>
      </c>
      <c r="B55" s="417" t="s">
        <v>284</v>
      </c>
      <c r="C55" s="289"/>
    </row>
    <row r="56" spans="1:3" s="415" customFormat="1" ht="12" customHeight="1" thickBot="1" x14ac:dyDescent="0.25">
      <c r="A56" s="15" t="s">
        <v>287</v>
      </c>
      <c r="B56" s="284" t="s">
        <v>285</v>
      </c>
      <c r="C56" s="291"/>
    </row>
    <row r="57" spans="1:3" s="415" customFormat="1" ht="12" customHeight="1" thickBot="1" x14ac:dyDescent="0.25">
      <c r="A57" s="19" t="s">
        <v>24</v>
      </c>
      <c r="B57" s="282" t="s">
        <v>288</v>
      </c>
      <c r="C57" s="287">
        <f>SUM(C58:C60)</f>
        <v>0</v>
      </c>
    </row>
    <row r="58" spans="1:3" s="415" customFormat="1" ht="12" customHeight="1" x14ac:dyDescent="0.2">
      <c r="A58" s="14" t="s">
        <v>165</v>
      </c>
      <c r="B58" s="416" t="s">
        <v>290</v>
      </c>
      <c r="C58" s="292"/>
    </row>
    <row r="59" spans="1:3" s="415" customFormat="1" ht="12" customHeight="1" x14ac:dyDescent="0.2">
      <c r="A59" s="13" t="s">
        <v>166</v>
      </c>
      <c r="B59" s="417" t="s">
        <v>415</v>
      </c>
      <c r="C59" s="292"/>
    </row>
    <row r="60" spans="1:3" s="415" customFormat="1" ht="12" customHeight="1" x14ac:dyDescent="0.2">
      <c r="A60" s="13" t="s">
        <v>216</v>
      </c>
      <c r="B60" s="417" t="s">
        <v>291</v>
      </c>
      <c r="C60" s="292"/>
    </row>
    <row r="61" spans="1:3" s="415" customFormat="1" ht="12" customHeight="1" thickBot="1" x14ac:dyDescent="0.25">
      <c r="A61" s="15" t="s">
        <v>289</v>
      </c>
      <c r="B61" s="284" t="s">
        <v>292</v>
      </c>
      <c r="C61" s="292"/>
    </row>
    <row r="62" spans="1:3" s="415" customFormat="1" ht="12" customHeight="1" thickBot="1" x14ac:dyDescent="0.25">
      <c r="A62" s="487" t="s">
        <v>464</v>
      </c>
      <c r="B62" s="20" t="s">
        <v>293</v>
      </c>
      <c r="C62" s="293">
        <f>+C5+C12+C19+C26+C34+C46+C52+C57</f>
        <v>176280890</v>
      </c>
    </row>
    <row r="63" spans="1:3" s="415" customFormat="1" ht="12" customHeight="1" thickBot="1" x14ac:dyDescent="0.25">
      <c r="A63" s="463" t="s">
        <v>294</v>
      </c>
      <c r="B63" s="282" t="s">
        <v>295</v>
      </c>
      <c r="C63" s="287">
        <f>SUM(C64:C66)</f>
        <v>0</v>
      </c>
    </row>
    <row r="64" spans="1:3" s="415" customFormat="1" ht="12" customHeight="1" x14ac:dyDescent="0.2">
      <c r="A64" s="14" t="s">
        <v>326</v>
      </c>
      <c r="B64" s="416" t="s">
        <v>296</v>
      </c>
      <c r="C64" s="292"/>
    </row>
    <row r="65" spans="1:3" s="415" customFormat="1" ht="12" customHeight="1" x14ac:dyDescent="0.2">
      <c r="A65" s="13" t="s">
        <v>335</v>
      </c>
      <c r="B65" s="417" t="s">
        <v>297</v>
      </c>
      <c r="C65" s="292"/>
    </row>
    <row r="66" spans="1:3" s="415" customFormat="1" ht="12" customHeight="1" thickBot="1" x14ac:dyDescent="0.25">
      <c r="A66" s="15" t="s">
        <v>336</v>
      </c>
      <c r="B66" s="481" t="s">
        <v>449</v>
      </c>
      <c r="C66" s="292"/>
    </row>
    <row r="67" spans="1:3" s="415" customFormat="1" ht="12" customHeight="1" thickBot="1" x14ac:dyDescent="0.25">
      <c r="A67" s="463" t="s">
        <v>299</v>
      </c>
      <c r="B67" s="282" t="s">
        <v>300</v>
      </c>
      <c r="C67" s="287">
        <f>SUM(C68:C71)</f>
        <v>0</v>
      </c>
    </row>
    <row r="68" spans="1:3" s="415" customFormat="1" ht="12" customHeight="1" x14ac:dyDescent="0.2">
      <c r="A68" s="14" t="s">
        <v>133</v>
      </c>
      <c r="B68" s="416" t="s">
        <v>301</v>
      </c>
      <c r="C68" s="292"/>
    </row>
    <row r="69" spans="1:3" s="415" customFormat="1" ht="12" customHeight="1" x14ac:dyDescent="0.2">
      <c r="A69" s="13" t="s">
        <v>134</v>
      </c>
      <c r="B69" s="417" t="s">
        <v>302</v>
      </c>
      <c r="C69" s="292"/>
    </row>
    <row r="70" spans="1:3" s="415" customFormat="1" ht="12" customHeight="1" x14ac:dyDescent="0.2">
      <c r="A70" s="13" t="s">
        <v>327</v>
      </c>
      <c r="B70" s="417" t="s">
        <v>303</v>
      </c>
      <c r="C70" s="292"/>
    </row>
    <row r="71" spans="1:3" s="415" customFormat="1" ht="12" customHeight="1" thickBot="1" x14ac:dyDescent="0.25">
      <c r="A71" s="15" t="s">
        <v>328</v>
      </c>
      <c r="B71" s="284" t="s">
        <v>304</v>
      </c>
      <c r="C71" s="292"/>
    </row>
    <row r="72" spans="1:3" s="415" customFormat="1" ht="12" customHeight="1" thickBot="1" x14ac:dyDescent="0.25">
      <c r="A72" s="463" t="s">
        <v>305</v>
      </c>
      <c r="B72" s="282" t="s">
        <v>306</v>
      </c>
      <c r="C72" s="287">
        <f>SUM(C73:C74)</f>
        <v>17610885</v>
      </c>
    </row>
    <row r="73" spans="1:3" s="415" customFormat="1" ht="12" customHeight="1" x14ac:dyDescent="0.2">
      <c r="A73" s="14" t="s">
        <v>329</v>
      </c>
      <c r="B73" s="416" t="s">
        <v>307</v>
      </c>
      <c r="C73" s="292">
        <v>17610885</v>
      </c>
    </row>
    <row r="74" spans="1:3" s="415" customFormat="1" ht="12" customHeight="1" thickBot="1" x14ac:dyDescent="0.25">
      <c r="A74" s="15" t="s">
        <v>330</v>
      </c>
      <c r="B74" s="284" t="s">
        <v>308</v>
      </c>
      <c r="C74" s="292"/>
    </row>
    <row r="75" spans="1:3" s="415" customFormat="1" ht="12" customHeight="1" thickBot="1" x14ac:dyDescent="0.25">
      <c r="A75" s="463" t="s">
        <v>309</v>
      </c>
      <c r="B75" s="282" t="s">
        <v>310</v>
      </c>
      <c r="C75" s="287">
        <f>SUM(C76:C78)</f>
        <v>0</v>
      </c>
    </row>
    <row r="76" spans="1:3" s="415" customFormat="1" ht="12" customHeight="1" x14ac:dyDescent="0.2">
      <c r="A76" s="14" t="s">
        <v>331</v>
      </c>
      <c r="B76" s="416" t="s">
        <v>311</v>
      </c>
      <c r="C76" s="292"/>
    </row>
    <row r="77" spans="1:3" s="415" customFormat="1" ht="12" customHeight="1" x14ac:dyDescent="0.2">
      <c r="A77" s="13" t="s">
        <v>332</v>
      </c>
      <c r="B77" s="417" t="s">
        <v>312</v>
      </c>
      <c r="C77" s="292"/>
    </row>
    <row r="78" spans="1:3" s="415" customFormat="1" ht="12" customHeight="1" thickBot="1" x14ac:dyDescent="0.25">
      <c r="A78" s="15" t="s">
        <v>333</v>
      </c>
      <c r="B78" s="284" t="s">
        <v>313</v>
      </c>
      <c r="C78" s="292"/>
    </row>
    <row r="79" spans="1:3" s="415" customFormat="1" ht="12" customHeight="1" thickBot="1" x14ac:dyDescent="0.25">
      <c r="A79" s="463" t="s">
        <v>314</v>
      </c>
      <c r="B79" s="282" t="s">
        <v>334</v>
      </c>
      <c r="C79" s="287">
        <f>SUM(C80:C83)</f>
        <v>0</v>
      </c>
    </row>
    <row r="80" spans="1:3" s="415" customFormat="1" ht="12" customHeight="1" x14ac:dyDescent="0.2">
      <c r="A80" s="420" t="s">
        <v>315</v>
      </c>
      <c r="B80" s="416" t="s">
        <v>316</v>
      </c>
      <c r="C80" s="292"/>
    </row>
    <row r="81" spans="1:3" s="415" customFormat="1" ht="12" customHeight="1" x14ac:dyDescent="0.2">
      <c r="A81" s="421" t="s">
        <v>317</v>
      </c>
      <c r="B81" s="417" t="s">
        <v>318</v>
      </c>
      <c r="C81" s="292"/>
    </row>
    <row r="82" spans="1:3" s="415" customFormat="1" ht="12" customHeight="1" x14ac:dyDescent="0.2">
      <c r="A82" s="421" t="s">
        <v>319</v>
      </c>
      <c r="B82" s="417" t="s">
        <v>320</v>
      </c>
      <c r="C82" s="292"/>
    </row>
    <row r="83" spans="1:3" s="415" customFormat="1" ht="12" customHeight="1" thickBot="1" x14ac:dyDescent="0.25">
      <c r="A83" s="422" t="s">
        <v>321</v>
      </c>
      <c r="B83" s="284" t="s">
        <v>322</v>
      </c>
      <c r="C83" s="292"/>
    </row>
    <row r="84" spans="1:3" s="415" customFormat="1" ht="12" customHeight="1" thickBot="1" x14ac:dyDescent="0.25">
      <c r="A84" s="463" t="s">
        <v>323</v>
      </c>
      <c r="B84" s="282" t="s">
        <v>463</v>
      </c>
      <c r="C84" s="461"/>
    </row>
    <row r="85" spans="1:3" s="415" customFormat="1" ht="13.5" customHeight="1" thickBot="1" x14ac:dyDescent="0.25">
      <c r="A85" s="463" t="s">
        <v>325</v>
      </c>
      <c r="B85" s="282" t="s">
        <v>324</v>
      </c>
      <c r="C85" s="461"/>
    </row>
    <row r="86" spans="1:3" s="415" customFormat="1" ht="15.75" customHeight="1" thickBot="1" x14ac:dyDescent="0.25">
      <c r="A86" s="463" t="s">
        <v>337</v>
      </c>
      <c r="B86" s="423" t="s">
        <v>466</v>
      </c>
      <c r="C86" s="293">
        <f>+C63+C67+C72+C75+C79+C85+C84</f>
        <v>17610885</v>
      </c>
    </row>
    <row r="87" spans="1:3" s="415" customFormat="1" ht="16.5" customHeight="1" thickBot="1" x14ac:dyDescent="0.25">
      <c r="A87" s="464" t="s">
        <v>465</v>
      </c>
      <c r="B87" s="424" t="s">
        <v>467</v>
      </c>
      <c r="C87" s="293">
        <f>+C62+C86</f>
        <v>193891775</v>
      </c>
    </row>
    <row r="88" spans="1:3" s="415" customFormat="1" ht="83.25" customHeight="1" x14ac:dyDescent="0.2">
      <c r="A88" s="4"/>
      <c r="B88" s="5"/>
      <c r="C88" s="294"/>
    </row>
    <row r="89" spans="1:3" ht="16.5" customHeight="1" x14ac:dyDescent="0.25">
      <c r="A89" s="559" t="s">
        <v>46</v>
      </c>
      <c r="B89" s="559"/>
      <c r="C89" s="559"/>
    </row>
    <row r="90" spans="1:3" s="425" customFormat="1" ht="16.5" customHeight="1" thickBot="1" x14ac:dyDescent="0.3">
      <c r="A90" s="561" t="s">
        <v>137</v>
      </c>
      <c r="B90" s="561"/>
      <c r="C90" s="124" t="str">
        <f>C2</f>
        <v>Forintban!</v>
      </c>
    </row>
    <row r="91" spans="1:3" ht="38.1" customHeight="1" thickBot="1" x14ac:dyDescent="0.3">
      <c r="A91" s="22" t="s">
        <v>68</v>
      </c>
      <c r="B91" s="23" t="s">
        <v>47</v>
      </c>
      <c r="C91" s="38" t="str">
        <f>+C3</f>
        <v>2018. évi előirányzat</v>
      </c>
    </row>
    <row r="92" spans="1:3" s="414" customFormat="1" ht="12" customHeight="1" thickBot="1" x14ac:dyDescent="0.25">
      <c r="A92" s="31"/>
      <c r="B92" s="32" t="s">
        <v>481</v>
      </c>
      <c r="C92" s="33" t="s">
        <v>482</v>
      </c>
    </row>
    <row r="93" spans="1:3" ht="12" customHeight="1" thickBot="1" x14ac:dyDescent="0.3">
      <c r="A93" s="21" t="s">
        <v>17</v>
      </c>
      <c r="B93" s="27" t="s">
        <v>425</v>
      </c>
      <c r="C93" s="286">
        <f>C94+C95+C96+C97+C98+C111</f>
        <v>144073123</v>
      </c>
    </row>
    <row r="94" spans="1:3" ht="12" customHeight="1" x14ac:dyDescent="0.25">
      <c r="A94" s="16" t="s">
        <v>85</v>
      </c>
      <c r="B94" s="9" t="s">
        <v>48</v>
      </c>
      <c r="C94" s="288">
        <v>74316649</v>
      </c>
    </row>
    <row r="95" spans="1:3" ht="12" customHeight="1" x14ac:dyDescent="0.25">
      <c r="A95" s="13" t="s">
        <v>86</v>
      </c>
      <c r="B95" s="7" t="s">
        <v>167</v>
      </c>
      <c r="C95" s="289">
        <v>9211914</v>
      </c>
    </row>
    <row r="96" spans="1:3" ht="12" customHeight="1" x14ac:dyDescent="0.25">
      <c r="A96" s="13" t="s">
        <v>87</v>
      </c>
      <c r="B96" s="7" t="s">
        <v>124</v>
      </c>
      <c r="C96" s="291">
        <v>41390560</v>
      </c>
    </row>
    <row r="97" spans="1:3" ht="12" customHeight="1" x14ac:dyDescent="0.25">
      <c r="A97" s="13" t="s">
        <v>88</v>
      </c>
      <c r="B97" s="10" t="s">
        <v>168</v>
      </c>
      <c r="C97" s="291">
        <v>12554000</v>
      </c>
    </row>
    <row r="98" spans="1:3" ht="12" customHeight="1" x14ac:dyDescent="0.25">
      <c r="A98" s="13" t="s">
        <v>96</v>
      </c>
      <c r="B98" s="18" t="s">
        <v>169</v>
      </c>
      <c r="C98" s="291">
        <v>6600000</v>
      </c>
    </row>
    <row r="99" spans="1:3" ht="12" customHeight="1" x14ac:dyDescent="0.25">
      <c r="A99" s="13" t="s">
        <v>89</v>
      </c>
      <c r="B99" s="7" t="s">
        <v>430</v>
      </c>
      <c r="C99" s="291"/>
    </row>
    <row r="100" spans="1:3" ht="12" customHeight="1" x14ac:dyDescent="0.25">
      <c r="A100" s="13" t="s">
        <v>90</v>
      </c>
      <c r="B100" s="129" t="s">
        <v>429</v>
      </c>
      <c r="C100" s="291"/>
    </row>
    <row r="101" spans="1:3" ht="12" customHeight="1" x14ac:dyDescent="0.25">
      <c r="A101" s="13" t="s">
        <v>97</v>
      </c>
      <c r="B101" s="129" t="s">
        <v>428</v>
      </c>
      <c r="C101" s="291"/>
    </row>
    <row r="102" spans="1:3" ht="12" customHeight="1" x14ac:dyDescent="0.25">
      <c r="A102" s="13" t="s">
        <v>98</v>
      </c>
      <c r="B102" s="127" t="s">
        <v>340</v>
      </c>
      <c r="C102" s="291"/>
    </row>
    <row r="103" spans="1:3" ht="12" customHeight="1" x14ac:dyDescent="0.25">
      <c r="A103" s="13" t="s">
        <v>99</v>
      </c>
      <c r="B103" s="128" t="s">
        <v>341</v>
      </c>
      <c r="C103" s="291"/>
    </row>
    <row r="104" spans="1:3" ht="12" customHeight="1" x14ac:dyDescent="0.25">
      <c r="A104" s="13" t="s">
        <v>100</v>
      </c>
      <c r="B104" s="128" t="s">
        <v>342</v>
      </c>
      <c r="C104" s="291"/>
    </row>
    <row r="105" spans="1:3" ht="12" customHeight="1" x14ac:dyDescent="0.25">
      <c r="A105" s="13" t="s">
        <v>102</v>
      </c>
      <c r="B105" s="127" t="s">
        <v>343</v>
      </c>
      <c r="C105" s="291">
        <v>5900000</v>
      </c>
    </row>
    <row r="106" spans="1:3" ht="12" customHeight="1" x14ac:dyDescent="0.25">
      <c r="A106" s="13" t="s">
        <v>170</v>
      </c>
      <c r="B106" s="127" t="s">
        <v>344</v>
      </c>
      <c r="C106" s="291"/>
    </row>
    <row r="107" spans="1:3" ht="12" customHeight="1" x14ac:dyDescent="0.25">
      <c r="A107" s="13" t="s">
        <v>338</v>
      </c>
      <c r="B107" s="128" t="s">
        <v>345</v>
      </c>
      <c r="C107" s="291"/>
    </row>
    <row r="108" spans="1:3" ht="12" customHeight="1" x14ac:dyDescent="0.25">
      <c r="A108" s="12" t="s">
        <v>339</v>
      </c>
      <c r="B108" s="129" t="s">
        <v>346</v>
      </c>
      <c r="C108" s="291"/>
    </row>
    <row r="109" spans="1:3" ht="12" customHeight="1" x14ac:dyDescent="0.25">
      <c r="A109" s="13" t="s">
        <v>426</v>
      </c>
      <c r="B109" s="129" t="s">
        <v>347</v>
      </c>
      <c r="C109" s="291"/>
    </row>
    <row r="110" spans="1:3" ht="12" customHeight="1" x14ac:dyDescent="0.25">
      <c r="A110" s="15" t="s">
        <v>427</v>
      </c>
      <c r="B110" s="129" t="s">
        <v>348</v>
      </c>
      <c r="C110" s="291">
        <v>700000</v>
      </c>
    </row>
    <row r="111" spans="1:3" ht="12" customHeight="1" x14ac:dyDescent="0.25">
      <c r="A111" s="13" t="s">
        <v>431</v>
      </c>
      <c r="B111" s="10" t="s">
        <v>49</v>
      </c>
      <c r="C111" s="289"/>
    </row>
    <row r="112" spans="1:3" ht="12" customHeight="1" x14ac:dyDescent="0.25">
      <c r="A112" s="13" t="s">
        <v>432</v>
      </c>
      <c r="B112" s="7" t="s">
        <v>434</v>
      </c>
      <c r="C112" s="289"/>
    </row>
    <row r="113" spans="1:3" ht="12" customHeight="1" thickBot="1" x14ac:dyDescent="0.3">
      <c r="A113" s="17" t="s">
        <v>433</v>
      </c>
      <c r="B113" s="485" t="s">
        <v>435</v>
      </c>
      <c r="C113" s="295"/>
    </row>
    <row r="114" spans="1:3" ht="12" customHeight="1" thickBot="1" x14ac:dyDescent="0.3">
      <c r="A114" s="482" t="s">
        <v>18</v>
      </c>
      <c r="B114" s="483" t="s">
        <v>349</v>
      </c>
      <c r="C114" s="484">
        <f>+C115+C117+C119</f>
        <v>48319850</v>
      </c>
    </row>
    <row r="115" spans="1:3" ht="12" customHeight="1" x14ac:dyDescent="0.25">
      <c r="A115" s="14" t="s">
        <v>91</v>
      </c>
      <c r="B115" s="7" t="s">
        <v>215</v>
      </c>
      <c r="C115" s="290">
        <v>2669210</v>
      </c>
    </row>
    <row r="116" spans="1:3" ht="12" customHeight="1" x14ac:dyDescent="0.25">
      <c r="A116" s="14" t="s">
        <v>92</v>
      </c>
      <c r="B116" s="11" t="s">
        <v>353</v>
      </c>
      <c r="C116" s="290"/>
    </row>
    <row r="117" spans="1:3" ht="12" customHeight="1" x14ac:dyDescent="0.25">
      <c r="A117" s="14" t="s">
        <v>93</v>
      </c>
      <c r="B117" s="11" t="s">
        <v>171</v>
      </c>
      <c r="C117" s="289">
        <v>45650640</v>
      </c>
    </row>
    <row r="118" spans="1:3" ht="12" customHeight="1" x14ac:dyDescent="0.25">
      <c r="A118" s="14" t="s">
        <v>94</v>
      </c>
      <c r="B118" s="11" t="s">
        <v>354</v>
      </c>
      <c r="C118" s="259">
        <v>45650640</v>
      </c>
    </row>
    <row r="119" spans="1:3" ht="12" customHeight="1" x14ac:dyDescent="0.25">
      <c r="A119" s="14" t="s">
        <v>95</v>
      </c>
      <c r="B119" s="284" t="s">
        <v>217</v>
      </c>
      <c r="C119" s="259"/>
    </row>
    <row r="120" spans="1:3" ht="12" customHeight="1" x14ac:dyDescent="0.25">
      <c r="A120" s="14" t="s">
        <v>101</v>
      </c>
      <c r="B120" s="283" t="s">
        <v>416</v>
      </c>
      <c r="C120" s="259"/>
    </row>
    <row r="121" spans="1:3" ht="12" customHeight="1" x14ac:dyDescent="0.25">
      <c r="A121" s="14" t="s">
        <v>103</v>
      </c>
      <c r="B121" s="412" t="s">
        <v>359</v>
      </c>
      <c r="C121" s="259"/>
    </row>
    <row r="122" spans="1:3" x14ac:dyDescent="0.25">
      <c r="A122" s="14" t="s">
        <v>172</v>
      </c>
      <c r="B122" s="128" t="s">
        <v>342</v>
      </c>
      <c r="C122" s="259"/>
    </row>
    <row r="123" spans="1:3" ht="12" customHeight="1" x14ac:dyDescent="0.25">
      <c r="A123" s="14" t="s">
        <v>173</v>
      </c>
      <c r="B123" s="128" t="s">
        <v>358</v>
      </c>
      <c r="C123" s="259"/>
    </row>
    <row r="124" spans="1:3" ht="12" customHeight="1" x14ac:dyDescent="0.25">
      <c r="A124" s="14" t="s">
        <v>174</v>
      </c>
      <c r="B124" s="128" t="s">
        <v>357</v>
      </c>
      <c r="C124" s="259"/>
    </row>
    <row r="125" spans="1:3" ht="12" customHeight="1" x14ac:dyDescent="0.25">
      <c r="A125" s="14" t="s">
        <v>350</v>
      </c>
      <c r="B125" s="128" t="s">
        <v>345</v>
      </c>
      <c r="C125" s="259"/>
    </row>
    <row r="126" spans="1:3" ht="12" customHeight="1" x14ac:dyDescent="0.25">
      <c r="A126" s="14" t="s">
        <v>351</v>
      </c>
      <c r="B126" s="128" t="s">
        <v>356</v>
      </c>
      <c r="C126" s="259"/>
    </row>
    <row r="127" spans="1:3" ht="16.5" thickBot="1" x14ac:dyDescent="0.3">
      <c r="A127" s="12" t="s">
        <v>352</v>
      </c>
      <c r="B127" s="128" t="s">
        <v>355</v>
      </c>
      <c r="C127" s="261"/>
    </row>
    <row r="128" spans="1:3" ht="12" customHeight="1" thickBot="1" x14ac:dyDescent="0.3">
      <c r="A128" s="19" t="s">
        <v>19</v>
      </c>
      <c r="B128" s="108" t="s">
        <v>436</v>
      </c>
      <c r="C128" s="287">
        <f>+C93+C114</f>
        <v>192392973</v>
      </c>
    </row>
    <row r="129" spans="1:3" ht="12" customHeight="1" thickBot="1" x14ac:dyDescent="0.3">
      <c r="A129" s="19" t="s">
        <v>20</v>
      </c>
      <c r="B129" s="108" t="s">
        <v>437</v>
      </c>
      <c r="C129" s="287">
        <f>+C130+C131+C132</f>
        <v>0</v>
      </c>
    </row>
    <row r="130" spans="1:3" ht="12" customHeight="1" x14ac:dyDescent="0.25">
      <c r="A130" s="14" t="s">
        <v>254</v>
      </c>
      <c r="B130" s="11" t="s">
        <v>444</v>
      </c>
      <c r="C130" s="259"/>
    </row>
    <row r="131" spans="1:3" ht="12" customHeight="1" x14ac:dyDescent="0.25">
      <c r="A131" s="14" t="s">
        <v>255</v>
      </c>
      <c r="B131" s="11" t="s">
        <v>445</v>
      </c>
      <c r="C131" s="259"/>
    </row>
    <row r="132" spans="1:3" ht="12" customHeight="1" thickBot="1" x14ac:dyDescent="0.3">
      <c r="A132" s="12" t="s">
        <v>256</v>
      </c>
      <c r="B132" s="11" t="s">
        <v>446</v>
      </c>
      <c r="C132" s="259"/>
    </row>
    <row r="133" spans="1:3" ht="12" customHeight="1" thickBot="1" x14ac:dyDescent="0.3">
      <c r="A133" s="19" t="s">
        <v>21</v>
      </c>
      <c r="B133" s="108" t="s">
        <v>438</v>
      </c>
      <c r="C133" s="287">
        <f>SUM(C134:C139)</f>
        <v>0</v>
      </c>
    </row>
    <row r="134" spans="1:3" ht="12" customHeight="1" x14ac:dyDescent="0.25">
      <c r="A134" s="14" t="s">
        <v>78</v>
      </c>
      <c r="B134" s="8" t="s">
        <v>447</v>
      </c>
      <c r="C134" s="259"/>
    </row>
    <row r="135" spans="1:3" ht="12" customHeight="1" x14ac:dyDescent="0.25">
      <c r="A135" s="14" t="s">
        <v>79</v>
      </c>
      <c r="B135" s="8" t="s">
        <v>439</v>
      </c>
      <c r="C135" s="259"/>
    </row>
    <row r="136" spans="1:3" ht="12" customHeight="1" x14ac:dyDescent="0.25">
      <c r="A136" s="14" t="s">
        <v>80</v>
      </c>
      <c r="B136" s="8" t="s">
        <v>440</v>
      </c>
      <c r="C136" s="259"/>
    </row>
    <row r="137" spans="1:3" ht="12" customHeight="1" x14ac:dyDescent="0.25">
      <c r="A137" s="14" t="s">
        <v>159</v>
      </c>
      <c r="B137" s="8" t="s">
        <v>441</v>
      </c>
      <c r="C137" s="259"/>
    </row>
    <row r="138" spans="1:3" ht="12" customHeight="1" x14ac:dyDescent="0.25">
      <c r="A138" s="14" t="s">
        <v>160</v>
      </c>
      <c r="B138" s="8" t="s">
        <v>442</v>
      </c>
      <c r="C138" s="259"/>
    </row>
    <row r="139" spans="1:3" ht="12" customHeight="1" thickBot="1" x14ac:dyDescent="0.3">
      <c r="A139" s="12" t="s">
        <v>161</v>
      </c>
      <c r="B139" s="8" t="s">
        <v>443</v>
      </c>
      <c r="C139" s="259"/>
    </row>
    <row r="140" spans="1:3" ht="12" customHeight="1" thickBot="1" x14ac:dyDescent="0.3">
      <c r="A140" s="19" t="s">
        <v>22</v>
      </c>
      <c r="B140" s="108" t="s">
        <v>451</v>
      </c>
      <c r="C140" s="293">
        <f>+C141+C142+C143+C144</f>
        <v>1498802</v>
      </c>
    </row>
    <row r="141" spans="1:3" ht="12" customHeight="1" x14ac:dyDescent="0.25">
      <c r="A141" s="14" t="s">
        <v>81</v>
      </c>
      <c r="B141" s="8" t="s">
        <v>360</v>
      </c>
      <c r="C141" s="259"/>
    </row>
    <row r="142" spans="1:3" ht="12" customHeight="1" x14ac:dyDescent="0.25">
      <c r="A142" s="14" t="s">
        <v>82</v>
      </c>
      <c r="B142" s="8" t="s">
        <v>361</v>
      </c>
      <c r="C142" s="259">
        <v>1498802</v>
      </c>
    </row>
    <row r="143" spans="1:3" ht="12" customHeight="1" x14ac:dyDescent="0.25">
      <c r="A143" s="14" t="s">
        <v>274</v>
      </c>
      <c r="B143" s="8" t="s">
        <v>452</v>
      </c>
      <c r="C143" s="259"/>
    </row>
    <row r="144" spans="1:3" ht="12" customHeight="1" thickBot="1" x14ac:dyDescent="0.3">
      <c r="A144" s="12" t="s">
        <v>275</v>
      </c>
      <c r="B144" s="6" t="s">
        <v>380</v>
      </c>
      <c r="C144" s="259"/>
    </row>
    <row r="145" spans="1:9" ht="12" customHeight="1" thickBot="1" x14ac:dyDescent="0.3">
      <c r="A145" s="19" t="s">
        <v>23</v>
      </c>
      <c r="B145" s="108" t="s">
        <v>453</v>
      </c>
      <c r="C145" s="296">
        <f>SUM(C146:C150)</f>
        <v>0</v>
      </c>
    </row>
    <row r="146" spans="1:9" ht="12" customHeight="1" x14ac:dyDescent="0.25">
      <c r="A146" s="14" t="s">
        <v>83</v>
      </c>
      <c r="B146" s="8" t="s">
        <v>448</v>
      </c>
      <c r="C146" s="259"/>
    </row>
    <row r="147" spans="1:9" ht="12" customHeight="1" x14ac:dyDescent="0.25">
      <c r="A147" s="14" t="s">
        <v>84</v>
      </c>
      <c r="B147" s="8" t="s">
        <v>455</v>
      </c>
      <c r="C147" s="259"/>
    </row>
    <row r="148" spans="1:9" ht="12" customHeight="1" x14ac:dyDescent="0.25">
      <c r="A148" s="14" t="s">
        <v>286</v>
      </c>
      <c r="B148" s="8" t="s">
        <v>450</v>
      </c>
      <c r="C148" s="259"/>
    </row>
    <row r="149" spans="1:9" ht="12" customHeight="1" x14ac:dyDescent="0.25">
      <c r="A149" s="14" t="s">
        <v>287</v>
      </c>
      <c r="B149" s="8" t="s">
        <v>456</v>
      </c>
      <c r="C149" s="259"/>
    </row>
    <row r="150" spans="1:9" ht="12" customHeight="1" thickBot="1" x14ac:dyDescent="0.3">
      <c r="A150" s="14" t="s">
        <v>454</v>
      </c>
      <c r="B150" s="8" t="s">
        <v>457</v>
      </c>
      <c r="C150" s="259"/>
    </row>
    <row r="151" spans="1:9" ht="12" customHeight="1" thickBot="1" x14ac:dyDescent="0.3">
      <c r="A151" s="19" t="s">
        <v>24</v>
      </c>
      <c r="B151" s="108" t="s">
        <v>458</v>
      </c>
      <c r="C151" s="486"/>
    </row>
    <row r="152" spans="1:9" ht="12" customHeight="1" thickBot="1" x14ac:dyDescent="0.3">
      <c r="A152" s="19" t="s">
        <v>25</v>
      </c>
      <c r="B152" s="108" t="s">
        <v>459</v>
      </c>
      <c r="C152" s="486"/>
    </row>
    <row r="153" spans="1:9" ht="15" customHeight="1" thickBot="1" x14ac:dyDescent="0.3">
      <c r="A153" s="19" t="s">
        <v>26</v>
      </c>
      <c r="B153" s="108" t="s">
        <v>461</v>
      </c>
      <c r="C153" s="426">
        <f>+C129+C133+C140+C145+C151+C152</f>
        <v>1498802</v>
      </c>
      <c r="F153" s="427"/>
      <c r="G153" s="428"/>
      <c r="H153" s="428"/>
      <c r="I153" s="428"/>
    </row>
    <row r="154" spans="1:9" s="415" customFormat="1" ht="12.95" customHeight="1" thickBot="1" x14ac:dyDescent="0.25">
      <c r="A154" s="285" t="s">
        <v>27</v>
      </c>
      <c r="B154" s="378" t="s">
        <v>460</v>
      </c>
      <c r="C154" s="426">
        <f>+C128+C153</f>
        <v>193891775</v>
      </c>
    </row>
    <row r="155" spans="1:9" ht="7.5" customHeight="1" x14ac:dyDescent="0.25"/>
    <row r="156" spans="1:9" x14ac:dyDescent="0.25">
      <c r="A156" s="562" t="s">
        <v>362</v>
      </c>
      <c r="B156" s="562"/>
      <c r="C156" s="562"/>
    </row>
    <row r="157" spans="1:9" ht="15" customHeight="1" thickBot="1" x14ac:dyDescent="0.3">
      <c r="A157" s="560" t="s">
        <v>138</v>
      </c>
      <c r="B157" s="560"/>
      <c r="C157" s="297" t="str">
        <f>C90</f>
        <v>Forintban!</v>
      </c>
    </row>
    <row r="158" spans="1:9" ht="13.5" customHeight="1" thickBot="1" x14ac:dyDescent="0.3">
      <c r="A158" s="19">
        <v>1</v>
      </c>
      <c r="B158" s="26" t="s">
        <v>462</v>
      </c>
      <c r="C158" s="287">
        <f>+C62-C128</f>
        <v>-16112083</v>
      </c>
      <c r="D158" s="429"/>
    </row>
    <row r="159" spans="1:9" ht="27.75" customHeight="1" thickBot="1" x14ac:dyDescent="0.3">
      <c r="A159" s="19" t="s">
        <v>18</v>
      </c>
      <c r="B159" s="26" t="s">
        <v>468</v>
      </c>
      <c r="C159" s="287">
        <f>+C86-C153</f>
        <v>16112083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2018. ÉVI KÖLTSÉGVETÉSKÖTELEZŐ FELADATAINAK MÉRLEGE &amp;R&amp;11 1.2. melléklet az  1/2018. (III.14)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topLeftCell="A58" zoomScaleNormal="100" workbookViewId="0">
      <selection activeCell="C7" sqref="C7"/>
    </sheetView>
  </sheetViews>
  <sheetFormatPr defaultRowHeight="12.75" x14ac:dyDescent="0.2"/>
  <cols>
    <col min="1" max="1" width="5.83203125" style="87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19" t="s">
        <v>7</v>
      </c>
      <c r="C1" s="619"/>
      <c r="D1" s="619"/>
    </row>
    <row r="2" spans="1:4" s="75" customFormat="1" ht="16.5" thickBot="1" x14ac:dyDescent="0.3">
      <c r="A2" s="74"/>
      <c r="B2" s="370"/>
      <c r="D2" s="43" t="str">
        <f>'2. sz tájékoztató t'!I2</f>
        <v>Forintban!</v>
      </c>
    </row>
    <row r="3" spans="1:4" s="77" customFormat="1" ht="48" customHeight="1" thickBot="1" x14ac:dyDescent="0.25">
      <c r="A3" s="76" t="s">
        <v>15</v>
      </c>
      <c r="B3" s="182" t="s">
        <v>16</v>
      </c>
      <c r="C3" s="182" t="s">
        <v>70</v>
      </c>
      <c r="D3" s="183" t="s">
        <v>71</v>
      </c>
    </row>
    <row r="4" spans="1:4" s="77" customFormat="1" ht="14.1" customHeight="1" thickBot="1" x14ac:dyDescent="0.25">
      <c r="A4" s="35" t="s">
        <v>481</v>
      </c>
      <c r="B4" s="185" t="s">
        <v>482</v>
      </c>
      <c r="C4" s="185" t="s">
        <v>483</v>
      </c>
      <c r="D4" s="186" t="s">
        <v>485</v>
      </c>
    </row>
    <row r="5" spans="1:4" ht="18" customHeight="1" x14ac:dyDescent="0.2">
      <c r="A5" s="118" t="s">
        <v>17</v>
      </c>
      <c r="B5" s="187" t="s">
        <v>151</v>
      </c>
      <c r="C5" s="116"/>
      <c r="D5" s="78"/>
    </row>
    <row r="6" spans="1:4" ht="18" customHeight="1" x14ac:dyDescent="0.2">
      <c r="A6" s="79" t="s">
        <v>18</v>
      </c>
      <c r="B6" s="188" t="s">
        <v>152</v>
      </c>
      <c r="C6" s="117"/>
      <c r="D6" s="81"/>
    </row>
    <row r="7" spans="1:4" ht="18" customHeight="1" x14ac:dyDescent="0.2">
      <c r="A7" s="79" t="s">
        <v>19</v>
      </c>
      <c r="B7" s="188" t="s">
        <v>104</v>
      </c>
      <c r="C7" s="117"/>
      <c r="D7" s="81"/>
    </row>
    <row r="8" spans="1:4" ht="18" customHeight="1" x14ac:dyDescent="0.2">
      <c r="A8" s="79" t="s">
        <v>20</v>
      </c>
      <c r="B8" s="188" t="s">
        <v>105</v>
      </c>
      <c r="C8" s="117"/>
      <c r="D8" s="81"/>
    </row>
    <row r="9" spans="1:4" ht="18" customHeight="1" x14ac:dyDescent="0.2">
      <c r="A9" s="79" t="s">
        <v>21</v>
      </c>
      <c r="B9" s="188" t="s">
        <v>144</v>
      </c>
      <c r="C9" s="117"/>
      <c r="D9" s="81"/>
    </row>
    <row r="10" spans="1:4" ht="18" customHeight="1" x14ac:dyDescent="0.2">
      <c r="A10" s="79" t="s">
        <v>22</v>
      </c>
      <c r="B10" s="188" t="s">
        <v>145</v>
      </c>
      <c r="C10" s="117"/>
      <c r="D10" s="81"/>
    </row>
    <row r="11" spans="1:4" ht="18" customHeight="1" x14ac:dyDescent="0.2">
      <c r="A11" s="79" t="s">
        <v>23</v>
      </c>
      <c r="B11" s="189" t="s">
        <v>146</v>
      </c>
      <c r="C11" s="117"/>
      <c r="D11" s="81"/>
    </row>
    <row r="12" spans="1:4" ht="18" customHeight="1" x14ac:dyDescent="0.2">
      <c r="A12" s="79" t="s">
        <v>25</v>
      </c>
      <c r="B12" s="189" t="s">
        <v>147</v>
      </c>
      <c r="C12" s="117"/>
      <c r="D12" s="81"/>
    </row>
    <row r="13" spans="1:4" ht="18" customHeight="1" x14ac:dyDescent="0.2">
      <c r="A13" s="79" t="s">
        <v>26</v>
      </c>
      <c r="B13" s="189" t="s">
        <v>148</v>
      </c>
      <c r="C13" s="117"/>
      <c r="D13" s="81"/>
    </row>
    <row r="14" spans="1:4" ht="18" customHeight="1" x14ac:dyDescent="0.2">
      <c r="A14" s="79" t="s">
        <v>27</v>
      </c>
      <c r="B14" s="189" t="s">
        <v>149</v>
      </c>
      <c r="C14" s="117"/>
      <c r="D14" s="81"/>
    </row>
    <row r="15" spans="1:4" ht="22.5" customHeight="1" x14ac:dyDescent="0.2">
      <c r="A15" s="79" t="s">
        <v>28</v>
      </c>
      <c r="B15" s="189" t="s">
        <v>150</v>
      </c>
      <c r="C15" s="117"/>
      <c r="D15" s="81"/>
    </row>
    <row r="16" spans="1:4" ht="18" customHeight="1" x14ac:dyDescent="0.2">
      <c r="A16" s="79" t="s">
        <v>29</v>
      </c>
      <c r="B16" s="188" t="s">
        <v>106</v>
      </c>
      <c r="C16" s="117"/>
      <c r="D16" s="81"/>
    </row>
    <row r="17" spans="1:4" ht="18" customHeight="1" x14ac:dyDescent="0.2">
      <c r="A17" s="79" t="s">
        <v>30</v>
      </c>
      <c r="B17" s="188" t="s">
        <v>9</v>
      </c>
      <c r="C17" s="117"/>
      <c r="D17" s="81"/>
    </row>
    <row r="18" spans="1:4" ht="18" customHeight="1" x14ac:dyDescent="0.2">
      <c r="A18" s="79" t="s">
        <v>31</v>
      </c>
      <c r="B18" s="188" t="s">
        <v>8</v>
      </c>
      <c r="C18" s="117"/>
      <c r="D18" s="81"/>
    </row>
    <row r="19" spans="1:4" ht="18" customHeight="1" x14ac:dyDescent="0.2">
      <c r="A19" s="79" t="s">
        <v>32</v>
      </c>
      <c r="B19" s="188" t="s">
        <v>107</v>
      </c>
      <c r="C19" s="117"/>
      <c r="D19" s="81"/>
    </row>
    <row r="20" spans="1:4" ht="18" customHeight="1" x14ac:dyDescent="0.2">
      <c r="A20" s="79" t="s">
        <v>33</v>
      </c>
      <c r="B20" s="188" t="s">
        <v>108</v>
      </c>
      <c r="C20" s="117"/>
      <c r="D20" s="81"/>
    </row>
    <row r="21" spans="1:4" ht="18" customHeight="1" x14ac:dyDescent="0.2">
      <c r="A21" s="79" t="s">
        <v>34</v>
      </c>
      <c r="B21" s="107"/>
      <c r="C21" s="80"/>
      <c r="D21" s="81"/>
    </row>
    <row r="22" spans="1:4" ht="18" customHeight="1" x14ac:dyDescent="0.2">
      <c r="A22" s="79" t="s">
        <v>35</v>
      </c>
      <c r="B22" s="82"/>
      <c r="C22" s="80"/>
      <c r="D22" s="81"/>
    </row>
    <row r="23" spans="1:4" ht="18" customHeight="1" x14ac:dyDescent="0.2">
      <c r="A23" s="79" t="s">
        <v>36</v>
      </c>
      <c r="B23" s="82"/>
      <c r="C23" s="80"/>
      <c r="D23" s="81"/>
    </row>
    <row r="24" spans="1:4" ht="18" customHeight="1" x14ac:dyDescent="0.2">
      <c r="A24" s="79" t="s">
        <v>37</v>
      </c>
      <c r="B24" s="82"/>
      <c r="C24" s="80"/>
      <c r="D24" s="81"/>
    </row>
    <row r="25" spans="1:4" ht="18" customHeight="1" x14ac:dyDescent="0.2">
      <c r="A25" s="79" t="s">
        <v>38</v>
      </c>
      <c r="B25" s="82"/>
      <c r="C25" s="80"/>
      <c r="D25" s="81"/>
    </row>
    <row r="26" spans="1:4" ht="18" customHeight="1" x14ac:dyDescent="0.2">
      <c r="A26" s="79" t="s">
        <v>39</v>
      </c>
      <c r="B26" s="82"/>
      <c r="C26" s="80"/>
      <c r="D26" s="81"/>
    </row>
    <row r="27" spans="1:4" ht="18" customHeight="1" x14ac:dyDescent="0.2">
      <c r="A27" s="79" t="s">
        <v>40</v>
      </c>
      <c r="B27" s="82"/>
      <c r="C27" s="80"/>
      <c r="D27" s="81"/>
    </row>
    <row r="28" spans="1:4" ht="18" customHeight="1" x14ac:dyDescent="0.2">
      <c r="A28" s="79" t="s">
        <v>41</v>
      </c>
      <c r="B28" s="82"/>
      <c r="C28" s="80"/>
      <c r="D28" s="81"/>
    </row>
    <row r="29" spans="1:4" ht="18" customHeight="1" thickBot="1" x14ac:dyDescent="0.25">
      <c r="A29" s="119" t="s">
        <v>42</v>
      </c>
      <c r="B29" s="83"/>
      <c r="C29" s="84"/>
      <c r="D29" s="85"/>
    </row>
    <row r="30" spans="1:4" ht="18" customHeight="1" thickBot="1" x14ac:dyDescent="0.25">
      <c r="A30" s="36" t="s">
        <v>43</v>
      </c>
      <c r="B30" s="193" t="s">
        <v>52</v>
      </c>
      <c r="C30" s="194">
        <f>+C5+C6+C7+C8+C9+C16+C17+C18+C19+C20+C21+C22+C23+C24+C25+C26+C27+C28+C29</f>
        <v>0</v>
      </c>
      <c r="D30" s="195">
        <f>+D5+D6+D7+D8+D9+D16+D17+D18+D19+D20+D21+D22+D23+D24+D25+D26+D27+D28+D29</f>
        <v>0</v>
      </c>
    </row>
    <row r="31" spans="1:4" ht="8.25" customHeight="1" x14ac:dyDescent="0.2">
      <c r="A31" s="86"/>
      <c r="B31" s="618"/>
      <c r="C31" s="618"/>
      <c r="D31" s="618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view="pageLayout" zoomScaleNormal="100" workbookViewId="0">
      <selection activeCell="B8" sqref="B8"/>
    </sheetView>
  </sheetViews>
  <sheetFormatPr defaultRowHeight="12.75" x14ac:dyDescent="0.2"/>
  <cols>
    <col min="1" max="1" width="88.6640625" style="46" customWidth="1"/>
    <col min="2" max="2" width="27.83203125" style="46" customWidth="1"/>
    <col min="3" max="3" width="3.5" style="46" customWidth="1"/>
    <col min="4" max="16384" width="9.33203125" style="46"/>
  </cols>
  <sheetData>
    <row r="1" spans="1:3" ht="47.25" customHeight="1" x14ac:dyDescent="0.2">
      <c r="A1" s="620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20"/>
    </row>
    <row r="2" spans="1:3" ht="22.5" customHeight="1" thickBot="1" x14ac:dyDescent="0.25">
      <c r="A2" s="373"/>
      <c r="B2" s="374" t="s">
        <v>12</v>
      </c>
    </row>
    <row r="3" spans="1:3" s="47" customFormat="1" ht="24" customHeight="1" thickBot="1" x14ac:dyDescent="0.25">
      <c r="A3" s="281" t="s">
        <v>51</v>
      </c>
      <c r="B3" s="372" t="str">
        <f>+CONCATENATE(LEFT(ÖSSZEFÜGGÉSEK!A5,4),". évi támogatás összesen")</f>
        <v>2018. évi támogatás összesen</v>
      </c>
    </row>
    <row r="4" spans="1:3" s="48" customFormat="1" ht="13.5" thickBot="1" x14ac:dyDescent="0.25">
      <c r="A4" s="174" t="s">
        <v>481</v>
      </c>
      <c r="B4" s="175" t="s">
        <v>482</v>
      </c>
    </row>
    <row r="5" spans="1:3" x14ac:dyDescent="0.2">
      <c r="A5" s="100" t="s">
        <v>239</v>
      </c>
      <c r="B5" s="405">
        <v>17796854</v>
      </c>
    </row>
    <row r="6" spans="1:3" ht="12.75" customHeight="1" x14ac:dyDescent="0.2">
      <c r="A6" s="101" t="s">
        <v>540</v>
      </c>
      <c r="B6" s="405">
        <v>17873178</v>
      </c>
    </row>
    <row r="7" spans="1:3" x14ac:dyDescent="0.2">
      <c r="A7" s="101" t="s">
        <v>242</v>
      </c>
      <c r="B7" s="405">
        <v>1800000</v>
      </c>
    </row>
    <row r="8" spans="1:3" x14ac:dyDescent="0.2">
      <c r="A8" s="101"/>
      <c r="B8" s="405"/>
    </row>
    <row r="9" spans="1:3" x14ac:dyDescent="0.2">
      <c r="A9" s="101"/>
      <c r="B9" s="405"/>
    </row>
    <row r="10" spans="1:3" x14ac:dyDescent="0.2">
      <c r="A10" s="101"/>
      <c r="B10" s="405"/>
    </row>
    <row r="11" spans="1:3" x14ac:dyDescent="0.2">
      <c r="A11" s="101"/>
      <c r="B11" s="405"/>
    </row>
    <row r="12" spans="1:3" x14ac:dyDescent="0.2">
      <c r="A12" s="101"/>
      <c r="B12" s="405"/>
    </row>
    <row r="13" spans="1:3" x14ac:dyDescent="0.2">
      <c r="A13" s="101"/>
      <c r="B13" s="405"/>
      <c r="C13" s="621" t="s">
        <v>517</v>
      </c>
    </row>
    <row r="14" spans="1:3" x14ac:dyDescent="0.2">
      <c r="A14" s="101"/>
      <c r="B14" s="405"/>
      <c r="C14" s="621"/>
    </row>
    <row r="15" spans="1:3" x14ac:dyDescent="0.2">
      <c r="A15" s="101"/>
      <c r="B15" s="405"/>
      <c r="C15" s="621"/>
    </row>
    <row r="16" spans="1:3" x14ac:dyDescent="0.2">
      <c r="A16" s="101"/>
      <c r="B16" s="405"/>
      <c r="C16" s="621"/>
    </row>
    <row r="17" spans="1:3" x14ac:dyDescent="0.2">
      <c r="A17" s="101"/>
      <c r="B17" s="405"/>
      <c r="C17" s="621"/>
    </row>
    <row r="18" spans="1:3" x14ac:dyDescent="0.2">
      <c r="A18" s="101"/>
      <c r="B18" s="405"/>
      <c r="C18" s="621"/>
    </row>
    <row r="19" spans="1:3" x14ac:dyDescent="0.2">
      <c r="A19" s="101"/>
      <c r="B19" s="405"/>
      <c r="C19" s="621"/>
    </row>
    <row r="20" spans="1:3" x14ac:dyDescent="0.2">
      <c r="A20" s="101"/>
      <c r="B20" s="405"/>
      <c r="C20" s="621"/>
    </row>
    <row r="21" spans="1:3" x14ac:dyDescent="0.2">
      <c r="A21" s="101"/>
      <c r="B21" s="405"/>
      <c r="C21" s="621"/>
    </row>
    <row r="22" spans="1:3" x14ac:dyDescent="0.2">
      <c r="A22" s="101"/>
      <c r="B22" s="405"/>
      <c r="C22" s="621"/>
    </row>
    <row r="23" spans="1:3" x14ac:dyDescent="0.2">
      <c r="A23" s="101"/>
      <c r="B23" s="405"/>
      <c r="C23" s="621"/>
    </row>
    <row r="24" spans="1:3" ht="13.5" thickBot="1" x14ac:dyDescent="0.25">
      <c r="A24" s="102"/>
      <c r="B24" s="405"/>
      <c r="C24" s="621"/>
    </row>
    <row r="25" spans="1:3" s="50" customFormat="1" ht="19.5" customHeight="1" thickBot="1" x14ac:dyDescent="0.25">
      <c r="A25" s="34" t="s">
        <v>52</v>
      </c>
      <c r="B25" s="49">
        <f>SUM(B5:B24)</f>
        <v>37470032</v>
      </c>
      <c r="C25" s="621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view="pageLayout" topLeftCell="A22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25" t="str">
        <f>+CONCATENATE("K I M U T A T Á S",CHAR(10),"a ",LEFT(ÖSSZEFÜGGÉSEK!A5,4),". évben céljelleggel juttatott támogatásokról")</f>
        <v>K I M U T A T Á S
a 2018. évben céljelleggel juttatott támogatásokról</v>
      </c>
      <c r="B1" s="625"/>
      <c r="C1" s="625"/>
      <c r="D1" s="625"/>
    </row>
    <row r="2" spans="1:4" ht="17.25" customHeight="1" x14ac:dyDescent="0.25">
      <c r="A2" s="371"/>
      <c r="B2" s="371"/>
      <c r="C2" s="371"/>
      <c r="D2" s="371"/>
    </row>
    <row r="3" spans="1:4" ht="13.5" thickBot="1" x14ac:dyDescent="0.25">
      <c r="A3" s="196"/>
      <c r="B3" s="196"/>
      <c r="C3" s="622" t="e">
        <f>#REF!</f>
        <v>#REF!</v>
      </c>
      <c r="D3" s="622"/>
    </row>
    <row r="4" spans="1:4" ht="42.75" customHeight="1" thickBot="1" x14ac:dyDescent="0.25">
      <c r="A4" s="375" t="s">
        <v>68</v>
      </c>
      <c r="B4" s="376" t="s">
        <v>109</v>
      </c>
      <c r="C4" s="376" t="s">
        <v>110</v>
      </c>
      <c r="D4" s="377" t="s">
        <v>13</v>
      </c>
    </row>
    <row r="5" spans="1:4" ht="15.95" customHeight="1" x14ac:dyDescent="0.2">
      <c r="A5" s="197" t="s">
        <v>17</v>
      </c>
      <c r="B5" s="28"/>
      <c r="C5" s="28"/>
      <c r="D5" s="551"/>
    </row>
    <row r="6" spans="1:4" ht="15.95" customHeight="1" x14ac:dyDescent="0.2">
      <c r="A6" s="198" t="s">
        <v>18</v>
      </c>
      <c r="B6" s="29"/>
      <c r="C6" s="29"/>
      <c r="D6" s="552"/>
    </row>
    <row r="7" spans="1:4" ht="15.95" customHeight="1" x14ac:dyDescent="0.2">
      <c r="A7" s="198" t="s">
        <v>19</v>
      </c>
      <c r="B7" s="29"/>
      <c r="C7" s="29"/>
      <c r="D7" s="552"/>
    </row>
    <row r="8" spans="1:4" ht="15.95" customHeight="1" x14ac:dyDescent="0.2">
      <c r="A8" s="198" t="s">
        <v>20</v>
      </c>
      <c r="B8" s="29"/>
      <c r="C8" s="29"/>
      <c r="D8" s="552"/>
    </row>
    <row r="9" spans="1:4" ht="15.95" customHeight="1" x14ac:dyDescent="0.2">
      <c r="A9" s="198" t="s">
        <v>21</v>
      </c>
      <c r="B9" s="29"/>
      <c r="C9" s="29"/>
      <c r="D9" s="552"/>
    </row>
    <row r="10" spans="1:4" ht="15.95" customHeight="1" x14ac:dyDescent="0.2">
      <c r="A10" s="198" t="s">
        <v>22</v>
      </c>
      <c r="B10" s="29"/>
      <c r="C10" s="29"/>
      <c r="D10" s="552"/>
    </row>
    <row r="11" spans="1:4" ht="15.95" customHeight="1" x14ac:dyDescent="0.2">
      <c r="A11" s="198" t="s">
        <v>23</v>
      </c>
      <c r="B11" s="29"/>
      <c r="C11" s="29"/>
      <c r="D11" s="552"/>
    </row>
    <row r="12" spans="1:4" ht="15.95" customHeight="1" x14ac:dyDescent="0.2">
      <c r="A12" s="198" t="s">
        <v>24</v>
      </c>
      <c r="B12" s="29"/>
      <c r="C12" s="29"/>
      <c r="D12" s="552"/>
    </row>
    <row r="13" spans="1:4" ht="15.95" customHeight="1" x14ac:dyDescent="0.2">
      <c r="A13" s="198" t="s">
        <v>25</v>
      </c>
      <c r="B13" s="29"/>
      <c r="C13" s="29"/>
      <c r="D13" s="552"/>
    </row>
    <row r="14" spans="1:4" ht="15.95" customHeight="1" x14ac:dyDescent="0.2">
      <c r="A14" s="198" t="s">
        <v>26</v>
      </c>
      <c r="B14" s="29"/>
      <c r="C14" s="29"/>
      <c r="D14" s="552"/>
    </row>
    <row r="15" spans="1:4" ht="15.95" customHeight="1" x14ac:dyDescent="0.2">
      <c r="A15" s="198" t="s">
        <v>27</v>
      </c>
      <c r="B15" s="29"/>
      <c r="C15" s="29"/>
      <c r="D15" s="552"/>
    </row>
    <row r="16" spans="1:4" ht="15.95" customHeight="1" x14ac:dyDescent="0.2">
      <c r="A16" s="198" t="s">
        <v>28</v>
      </c>
      <c r="B16" s="29"/>
      <c r="C16" s="29"/>
      <c r="D16" s="552"/>
    </row>
    <row r="17" spans="1:4" ht="15.95" customHeight="1" x14ac:dyDescent="0.2">
      <c r="A17" s="198" t="s">
        <v>29</v>
      </c>
      <c r="B17" s="29"/>
      <c r="C17" s="29"/>
      <c r="D17" s="552"/>
    </row>
    <row r="18" spans="1:4" ht="15.95" customHeight="1" x14ac:dyDescent="0.2">
      <c r="A18" s="198" t="s">
        <v>30</v>
      </c>
      <c r="B18" s="29"/>
      <c r="C18" s="29"/>
      <c r="D18" s="552"/>
    </row>
    <row r="19" spans="1:4" ht="15.95" customHeight="1" x14ac:dyDescent="0.2">
      <c r="A19" s="198" t="s">
        <v>31</v>
      </c>
      <c r="B19" s="29"/>
      <c r="C19" s="29"/>
      <c r="D19" s="552"/>
    </row>
    <row r="20" spans="1:4" ht="15.95" customHeight="1" x14ac:dyDescent="0.2">
      <c r="A20" s="198" t="s">
        <v>32</v>
      </c>
      <c r="B20" s="29"/>
      <c r="C20" s="29"/>
      <c r="D20" s="552"/>
    </row>
    <row r="21" spans="1:4" ht="15.95" customHeight="1" x14ac:dyDescent="0.2">
      <c r="A21" s="198" t="s">
        <v>33</v>
      </c>
      <c r="B21" s="29"/>
      <c r="C21" s="29"/>
      <c r="D21" s="552"/>
    </row>
    <row r="22" spans="1:4" ht="15.95" customHeight="1" x14ac:dyDescent="0.2">
      <c r="A22" s="198" t="s">
        <v>34</v>
      </c>
      <c r="B22" s="29"/>
      <c r="C22" s="29"/>
      <c r="D22" s="552"/>
    </row>
    <row r="23" spans="1:4" ht="15.95" customHeight="1" x14ac:dyDescent="0.2">
      <c r="A23" s="198" t="s">
        <v>35</v>
      </c>
      <c r="B23" s="29"/>
      <c r="C23" s="29"/>
      <c r="D23" s="552"/>
    </row>
    <row r="24" spans="1:4" ht="15.95" customHeight="1" x14ac:dyDescent="0.2">
      <c r="A24" s="198" t="s">
        <v>36</v>
      </c>
      <c r="B24" s="29"/>
      <c r="C24" s="29"/>
      <c r="D24" s="552"/>
    </row>
    <row r="25" spans="1:4" ht="15.95" customHeight="1" x14ac:dyDescent="0.2">
      <c r="A25" s="198" t="s">
        <v>37</v>
      </c>
      <c r="B25" s="29"/>
      <c r="C25" s="29"/>
      <c r="D25" s="552"/>
    </row>
    <row r="26" spans="1:4" ht="15.95" customHeight="1" x14ac:dyDescent="0.2">
      <c r="A26" s="198" t="s">
        <v>38</v>
      </c>
      <c r="B26" s="29"/>
      <c r="C26" s="29"/>
      <c r="D26" s="552"/>
    </row>
    <row r="27" spans="1:4" ht="15.95" customHeight="1" x14ac:dyDescent="0.2">
      <c r="A27" s="198" t="s">
        <v>39</v>
      </c>
      <c r="B27" s="29"/>
      <c r="C27" s="29"/>
      <c r="D27" s="552"/>
    </row>
    <row r="28" spans="1:4" ht="15.95" customHeight="1" x14ac:dyDescent="0.2">
      <c r="A28" s="198" t="s">
        <v>40</v>
      </c>
      <c r="B28" s="29"/>
      <c r="C28" s="29"/>
      <c r="D28" s="552"/>
    </row>
    <row r="29" spans="1:4" ht="15.95" customHeight="1" x14ac:dyDescent="0.2">
      <c r="A29" s="198" t="s">
        <v>41</v>
      </c>
      <c r="B29" s="29"/>
      <c r="C29" s="29"/>
      <c r="D29" s="552"/>
    </row>
    <row r="30" spans="1:4" ht="15.95" customHeight="1" x14ac:dyDescent="0.2">
      <c r="A30" s="198" t="s">
        <v>42</v>
      </c>
      <c r="B30" s="29"/>
      <c r="C30" s="29"/>
      <c r="D30" s="552"/>
    </row>
    <row r="31" spans="1:4" ht="15.95" customHeight="1" x14ac:dyDescent="0.2">
      <c r="A31" s="198" t="s">
        <v>43</v>
      </c>
      <c r="B31" s="29"/>
      <c r="C31" s="29"/>
      <c r="D31" s="552"/>
    </row>
    <row r="32" spans="1:4" ht="15.95" customHeight="1" x14ac:dyDescent="0.2">
      <c r="A32" s="198" t="s">
        <v>44</v>
      </c>
      <c r="B32" s="29"/>
      <c r="C32" s="29"/>
      <c r="D32" s="552"/>
    </row>
    <row r="33" spans="1:4" ht="15.95" customHeight="1" x14ac:dyDescent="0.2">
      <c r="A33" s="198" t="s">
        <v>45</v>
      </c>
      <c r="B33" s="29"/>
      <c r="C33" s="29"/>
      <c r="D33" s="552"/>
    </row>
    <row r="34" spans="1:4" ht="15.95" customHeight="1" x14ac:dyDescent="0.2">
      <c r="A34" s="198" t="s">
        <v>111</v>
      </c>
      <c r="B34" s="29"/>
      <c r="C34" s="29"/>
      <c r="D34" s="553"/>
    </row>
    <row r="35" spans="1:4" ht="15.95" customHeight="1" x14ac:dyDescent="0.2">
      <c r="A35" s="198" t="s">
        <v>112</v>
      </c>
      <c r="B35" s="29"/>
      <c r="C35" s="29"/>
      <c r="D35" s="553"/>
    </row>
    <row r="36" spans="1:4" ht="15.95" customHeight="1" x14ac:dyDescent="0.2">
      <c r="A36" s="198" t="s">
        <v>113</v>
      </c>
      <c r="B36" s="29"/>
      <c r="C36" s="29"/>
      <c r="D36" s="553"/>
    </row>
    <row r="37" spans="1:4" ht="15.95" customHeight="1" thickBot="1" x14ac:dyDescent="0.25">
      <c r="A37" s="199" t="s">
        <v>114</v>
      </c>
      <c r="B37" s="30"/>
      <c r="C37" s="30"/>
      <c r="D37" s="554"/>
    </row>
    <row r="38" spans="1:4" ht="15.95" customHeight="1" thickBot="1" x14ac:dyDescent="0.25">
      <c r="A38" s="623" t="s">
        <v>52</v>
      </c>
      <c r="B38" s="624"/>
      <c r="C38" s="200"/>
      <c r="D38" s="555">
        <f>SUM(D5:D37)</f>
        <v>0</v>
      </c>
    </row>
    <row r="39" spans="1:4" x14ac:dyDescent="0.2">
      <c r="A39" t="s">
        <v>186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view="pageLayout" topLeftCell="A10" zoomScaleNormal="120" zoomScaleSheetLayoutView="100" workbookViewId="0">
      <selection activeCell="F8" sqref="F8"/>
    </sheetView>
  </sheetViews>
  <sheetFormatPr defaultRowHeight="15.75" x14ac:dyDescent="0.25"/>
  <cols>
    <col min="1" max="1" width="9" style="379" customWidth="1"/>
    <col min="2" max="2" width="66.33203125" style="379" bestFit="1" customWidth="1"/>
    <col min="3" max="3" width="15.5" style="380" customWidth="1"/>
    <col min="4" max="5" width="15.5" style="379" customWidth="1"/>
    <col min="6" max="6" width="9" style="413" customWidth="1"/>
    <col min="7" max="16384" width="9.33203125" style="413"/>
  </cols>
  <sheetData>
    <row r="1" spans="1:5" ht="15.95" customHeight="1" x14ac:dyDescent="0.25">
      <c r="A1" s="559" t="s">
        <v>14</v>
      </c>
      <c r="B1" s="559"/>
      <c r="C1" s="559"/>
      <c r="D1" s="559"/>
      <c r="E1" s="559"/>
    </row>
    <row r="2" spans="1:5" ht="15.95" customHeight="1" thickBot="1" x14ac:dyDescent="0.3">
      <c r="A2" s="560" t="s">
        <v>136</v>
      </c>
      <c r="B2" s="560"/>
      <c r="D2" s="125"/>
      <c r="E2" s="297" t="e">
        <f>#REF!</f>
        <v>#REF!</v>
      </c>
    </row>
    <row r="3" spans="1:5" ht="38.1" customHeight="1" thickBot="1" x14ac:dyDescent="0.3">
      <c r="A3" s="22" t="s">
        <v>68</v>
      </c>
      <c r="B3" s="23" t="s">
        <v>16</v>
      </c>
      <c r="C3" s="23" t="str">
        <f>+CONCATENATE(LEFT(ÖSSZEFÜGGÉSEK!A5,4)+1,". évi")</f>
        <v>2019. évi</v>
      </c>
      <c r="D3" s="404" t="str">
        <f>+CONCATENATE(LEFT(ÖSSZEFÜGGÉSEK!A5,4)+2,". évi")</f>
        <v>2020. évi</v>
      </c>
      <c r="E3" s="145" t="str">
        <f>+CONCATENATE(LEFT(ÖSSZEFÜGGÉSEK!A5,4)+3,". évi")</f>
        <v>2021. évi</v>
      </c>
    </row>
    <row r="4" spans="1:5" s="414" customFormat="1" ht="12" customHeight="1" thickBot="1" x14ac:dyDescent="0.25">
      <c r="A4" s="31" t="s">
        <v>481</v>
      </c>
      <c r="B4" s="32" t="s">
        <v>482</v>
      </c>
      <c r="C4" s="32" t="s">
        <v>483</v>
      </c>
      <c r="D4" s="32" t="s">
        <v>485</v>
      </c>
      <c r="E4" s="448" t="s">
        <v>484</v>
      </c>
    </row>
    <row r="5" spans="1:5" s="415" customFormat="1" ht="12" customHeight="1" thickBot="1" x14ac:dyDescent="0.25">
      <c r="A5" s="19" t="s">
        <v>17</v>
      </c>
      <c r="B5" s="20" t="s">
        <v>521</v>
      </c>
      <c r="C5" s="465">
        <v>36000000</v>
      </c>
      <c r="D5" s="465">
        <v>36500000</v>
      </c>
      <c r="E5" s="466">
        <v>37000000</v>
      </c>
    </row>
    <row r="6" spans="1:5" s="415" customFormat="1" ht="12" customHeight="1" thickBot="1" x14ac:dyDescent="0.25">
      <c r="A6" s="19" t="s">
        <v>18</v>
      </c>
      <c r="B6" s="282" t="s">
        <v>364</v>
      </c>
      <c r="C6" s="465">
        <v>65000000</v>
      </c>
      <c r="D6" s="465">
        <v>60000000</v>
      </c>
      <c r="E6" s="466">
        <v>58000000</v>
      </c>
    </row>
    <row r="7" spans="1:5" s="415" customFormat="1" ht="12" customHeight="1" thickBot="1" x14ac:dyDescent="0.25">
      <c r="A7" s="19" t="s">
        <v>19</v>
      </c>
      <c r="B7" s="20" t="s">
        <v>372</v>
      </c>
      <c r="C7" s="465">
        <v>40000000</v>
      </c>
      <c r="D7" s="465"/>
      <c r="E7" s="466"/>
    </row>
    <row r="8" spans="1:5" s="415" customFormat="1" ht="12" customHeight="1" thickBot="1" x14ac:dyDescent="0.25">
      <c r="A8" s="19" t="s">
        <v>157</v>
      </c>
      <c r="B8" s="20" t="s">
        <v>253</v>
      </c>
      <c r="C8" s="403">
        <f>SUM(C9:C15)</f>
        <v>1700000</v>
      </c>
      <c r="D8" s="403">
        <f>SUM(D9:D15)</f>
        <v>1730000</v>
      </c>
      <c r="E8" s="447">
        <f>SUM(E9:E15)</f>
        <v>1760000</v>
      </c>
    </row>
    <row r="9" spans="1:5" s="415" customFormat="1" ht="12" customHeight="1" x14ac:dyDescent="0.2">
      <c r="A9" s="14" t="s">
        <v>254</v>
      </c>
      <c r="B9" s="416" t="s">
        <v>545</v>
      </c>
      <c r="C9" s="398">
        <v>360000</v>
      </c>
      <c r="D9" s="398">
        <v>370000</v>
      </c>
      <c r="E9" s="260">
        <v>380000</v>
      </c>
    </row>
    <row r="10" spans="1:5" s="415" customFormat="1" ht="12" customHeight="1" x14ac:dyDescent="0.2">
      <c r="A10" s="13" t="s">
        <v>255</v>
      </c>
      <c r="B10" s="417" t="s">
        <v>546</v>
      </c>
      <c r="C10" s="397"/>
      <c r="D10" s="397"/>
      <c r="E10" s="259"/>
    </row>
    <row r="11" spans="1:5" s="415" customFormat="1" ht="12" customHeight="1" x14ac:dyDescent="0.2">
      <c r="A11" s="13" t="s">
        <v>256</v>
      </c>
      <c r="B11" s="417" t="s">
        <v>547</v>
      </c>
      <c r="C11" s="397">
        <v>680000</v>
      </c>
      <c r="D11" s="397">
        <v>690000</v>
      </c>
      <c r="E11" s="259">
        <v>700000</v>
      </c>
    </row>
    <row r="12" spans="1:5" s="415" customFormat="1" ht="12" customHeight="1" x14ac:dyDescent="0.2">
      <c r="A12" s="13" t="s">
        <v>257</v>
      </c>
      <c r="B12" s="417" t="s">
        <v>548</v>
      </c>
      <c r="C12" s="397"/>
      <c r="D12" s="397"/>
      <c r="E12" s="259"/>
    </row>
    <row r="13" spans="1:5" s="415" customFormat="1" ht="12" customHeight="1" x14ac:dyDescent="0.2">
      <c r="A13" s="13" t="s">
        <v>542</v>
      </c>
      <c r="B13" s="417" t="s">
        <v>258</v>
      </c>
      <c r="C13" s="397">
        <v>660000</v>
      </c>
      <c r="D13" s="397">
        <v>670000</v>
      </c>
      <c r="E13" s="259">
        <v>680000</v>
      </c>
    </row>
    <row r="14" spans="1:5" s="415" customFormat="1" ht="12" customHeight="1" x14ac:dyDescent="0.2">
      <c r="A14" s="13" t="s">
        <v>543</v>
      </c>
      <c r="B14" s="417" t="s">
        <v>259</v>
      </c>
      <c r="C14" s="397"/>
      <c r="D14" s="397"/>
      <c r="E14" s="259"/>
    </row>
    <row r="15" spans="1:5" s="415" customFormat="1" ht="12" customHeight="1" thickBot="1" x14ac:dyDescent="0.25">
      <c r="A15" s="15" t="s">
        <v>544</v>
      </c>
      <c r="B15" s="418" t="s">
        <v>260</v>
      </c>
      <c r="C15" s="399"/>
      <c r="D15" s="399"/>
      <c r="E15" s="261"/>
    </row>
    <row r="16" spans="1:5" s="415" customFormat="1" ht="12" customHeight="1" thickBot="1" x14ac:dyDescent="0.25">
      <c r="A16" s="19" t="s">
        <v>21</v>
      </c>
      <c r="B16" s="20" t="s">
        <v>524</v>
      </c>
      <c r="C16" s="465">
        <v>19000000</v>
      </c>
      <c r="D16" s="465">
        <v>19200000</v>
      </c>
      <c r="E16" s="466">
        <v>19300000</v>
      </c>
    </row>
    <row r="17" spans="1:6" s="415" customFormat="1" ht="12" customHeight="1" thickBot="1" x14ac:dyDescent="0.25">
      <c r="A17" s="19" t="s">
        <v>22</v>
      </c>
      <c r="B17" s="20" t="s">
        <v>10</v>
      </c>
      <c r="C17" s="465">
        <v>3600000</v>
      </c>
      <c r="D17" s="465">
        <v>3620000</v>
      </c>
      <c r="E17" s="466">
        <v>3670000</v>
      </c>
    </row>
    <row r="18" spans="1:6" s="415" customFormat="1" ht="12" customHeight="1" thickBot="1" x14ac:dyDescent="0.25">
      <c r="A18" s="19" t="s">
        <v>164</v>
      </c>
      <c r="B18" s="20" t="s">
        <v>523</v>
      </c>
      <c r="C18" s="465"/>
      <c r="D18" s="465"/>
      <c r="E18" s="466"/>
    </row>
    <row r="19" spans="1:6" s="415" customFormat="1" ht="12" customHeight="1" thickBot="1" x14ac:dyDescent="0.25">
      <c r="A19" s="19" t="s">
        <v>24</v>
      </c>
      <c r="B19" s="282" t="s">
        <v>522</v>
      </c>
      <c r="C19" s="465"/>
      <c r="D19" s="465"/>
      <c r="E19" s="466"/>
    </row>
    <row r="20" spans="1:6" s="415" customFormat="1" ht="12" customHeight="1" thickBot="1" x14ac:dyDescent="0.25">
      <c r="A20" s="19" t="s">
        <v>25</v>
      </c>
      <c r="B20" s="20" t="s">
        <v>293</v>
      </c>
      <c r="C20" s="403">
        <f>+C5+C6+C7+C8+C16+C17+C18+C19</f>
        <v>165300000</v>
      </c>
      <c r="D20" s="403">
        <f>+D5+D6+D7+D8+D16+D17+D18+D19</f>
        <v>121050000</v>
      </c>
      <c r="E20" s="293">
        <f>+E5+E6+E7+E8+E16+E17+E18+E19</f>
        <v>119730000</v>
      </c>
    </row>
    <row r="21" spans="1:6" s="415" customFormat="1" ht="12" customHeight="1" thickBot="1" x14ac:dyDescent="0.25">
      <c r="A21" s="19" t="s">
        <v>26</v>
      </c>
      <c r="B21" s="20" t="s">
        <v>525</v>
      </c>
      <c r="C21" s="511">
        <v>20000000</v>
      </c>
      <c r="D21" s="511">
        <v>18000000</v>
      </c>
      <c r="E21" s="512">
        <v>22000000</v>
      </c>
    </row>
    <row r="22" spans="1:6" s="415" customFormat="1" ht="12" customHeight="1" thickBot="1" x14ac:dyDescent="0.25">
      <c r="A22" s="19" t="s">
        <v>27</v>
      </c>
      <c r="B22" s="20" t="s">
        <v>526</v>
      </c>
      <c r="C22" s="403">
        <f>+C20+C21</f>
        <v>185300000</v>
      </c>
      <c r="D22" s="403">
        <f>+D20+D21</f>
        <v>139050000</v>
      </c>
      <c r="E22" s="447">
        <f>+E20+E21</f>
        <v>141730000</v>
      </c>
    </row>
    <row r="23" spans="1:6" s="415" customFormat="1" ht="12" customHeight="1" x14ac:dyDescent="0.2">
      <c r="A23" s="365"/>
      <c r="B23" s="366"/>
      <c r="C23" s="367"/>
      <c r="D23" s="508"/>
      <c r="E23" s="509"/>
    </row>
    <row r="24" spans="1:6" s="415" customFormat="1" ht="12" customHeight="1" x14ac:dyDescent="0.2">
      <c r="A24" s="559" t="s">
        <v>46</v>
      </c>
      <c r="B24" s="559"/>
      <c r="C24" s="559"/>
      <c r="D24" s="559"/>
      <c r="E24" s="559"/>
    </row>
    <row r="25" spans="1:6" s="415" customFormat="1" ht="12" customHeight="1" thickBot="1" x14ac:dyDescent="0.25">
      <c r="A25" s="561" t="s">
        <v>137</v>
      </c>
      <c r="B25" s="561"/>
      <c r="C25" s="380"/>
      <c r="D25" s="125"/>
      <c r="E25" s="297" t="e">
        <f>E2</f>
        <v>#REF!</v>
      </c>
    </row>
    <row r="26" spans="1:6" s="415" customFormat="1" ht="24" customHeight="1" thickBot="1" x14ac:dyDescent="0.25">
      <c r="A26" s="22" t="s">
        <v>15</v>
      </c>
      <c r="B26" s="23" t="s">
        <v>47</v>
      </c>
      <c r="C26" s="23" t="str">
        <f>+C3</f>
        <v>2019. évi</v>
      </c>
      <c r="D26" s="23" t="str">
        <f>+D3</f>
        <v>2020. évi</v>
      </c>
      <c r="E26" s="145" t="str">
        <f>+E3</f>
        <v>2021. évi</v>
      </c>
      <c r="F26" s="510"/>
    </row>
    <row r="27" spans="1:6" s="415" customFormat="1" ht="12" customHeight="1" thickBot="1" x14ac:dyDescent="0.25">
      <c r="A27" s="408" t="s">
        <v>481</v>
      </c>
      <c r="B27" s="409" t="s">
        <v>482</v>
      </c>
      <c r="C27" s="409" t="s">
        <v>483</v>
      </c>
      <c r="D27" s="409" t="s">
        <v>485</v>
      </c>
      <c r="E27" s="504" t="s">
        <v>484</v>
      </c>
      <c r="F27" s="510"/>
    </row>
    <row r="28" spans="1:6" s="415" customFormat="1" ht="15" customHeight="1" thickBot="1" x14ac:dyDescent="0.25">
      <c r="A28" s="19" t="s">
        <v>17</v>
      </c>
      <c r="B28" s="26" t="s">
        <v>527</v>
      </c>
      <c r="C28" s="465">
        <v>141700000</v>
      </c>
      <c r="D28" s="465">
        <v>135430000</v>
      </c>
      <c r="E28" s="461">
        <v>138060000</v>
      </c>
      <c r="F28" s="510"/>
    </row>
    <row r="29" spans="1:6" ht="12" customHeight="1" thickBot="1" x14ac:dyDescent="0.3">
      <c r="A29" s="482" t="s">
        <v>18</v>
      </c>
      <c r="B29" s="505" t="s">
        <v>532</v>
      </c>
      <c r="C29" s="506">
        <f>+C30+C31+C32</f>
        <v>43600000</v>
      </c>
      <c r="D29" s="506">
        <f>+D30+D31+D32</f>
        <v>3620000</v>
      </c>
      <c r="E29" s="507">
        <f>+E30+E31+E32</f>
        <v>3670000</v>
      </c>
    </row>
    <row r="30" spans="1:6" ht="12" customHeight="1" x14ac:dyDescent="0.25">
      <c r="A30" s="14" t="s">
        <v>91</v>
      </c>
      <c r="B30" s="7" t="s">
        <v>215</v>
      </c>
      <c r="C30" s="398">
        <v>3600000</v>
      </c>
      <c r="D30" s="398">
        <v>3620000</v>
      </c>
      <c r="E30" s="260">
        <v>3670000</v>
      </c>
    </row>
    <row r="31" spans="1:6" ht="12" customHeight="1" x14ac:dyDescent="0.25">
      <c r="A31" s="14" t="s">
        <v>92</v>
      </c>
      <c r="B31" s="11" t="s">
        <v>171</v>
      </c>
      <c r="C31" s="397">
        <v>40000000</v>
      </c>
      <c r="D31" s="397"/>
      <c r="E31" s="259"/>
    </row>
    <row r="32" spans="1:6" ht="12" customHeight="1" thickBot="1" x14ac:dyDescent="0.3">
      <c r="A32" s="14" t="s">
        <v>93</v>
      </c>
      <c r="B32" s="284" t="s">
        <v>217</v>
      </c>
      <c r="C32" s="397"/>
      <c r="D32" s="397"/>
      <c r="E32" s="259"/>
    </row>
    <row r="33" spans="1:7" ht="12" customHeight="1" thickBot="1" x14ac:dyDescent="0.3">
      <c r="A33" s="19" t="s">
        <v>19</v>
      </c>
      <c r="B33" s="108" t="s">
        <v>436</v>
      </c>
      <c r="C33" s="396">
        <f>+C28+C29</f>
        <v>185300000</v>
      </c>
      <c r="D33" s="396">
        <f>+D28+D29</f>
        <v>139050000</v>
      </c>
      <c r="E33" s="258">
        <f>+E28+E29</f>
        <v>141730000</v>
      </c>
    </row>
    <row r="34" spans="1:7" ht="15" customHeight="1" thickBot="1" x14ac:dyDescent="0.3">
      <c r="A34" s="19" t="s">
        <v>20</v>
      </c>
      <c r="B34" s="108" t="s">
        <v>528</v>
      </c>
      <c r="C34" s="513"/>
      <c r="D34" s="513"/>
      <c r="E34" s="514"/>
      <c r="F34" s="428"/>
    </row>
    <row r="35" spans="1:7" s="415" customFormat="1" ht="12.95" customHeight="1" thickBot="1" x14ac:dyDescent="0.25">
      <c r="A35" s="285" t="s">
        <v>21</v>
      </c>
      <c r="B35" s="378" t="s">
        <v>529</v>
      </c>
      <c r="C35" s="503">
        <f>+C33+C34</f>
        <v>185300000</v>
      </c>
      <c r="D35" s="503">
        <f>+D33+D34</f>
        <v>139050000</v>
      </c>
      <c r="E35" s="497">
        <f>+E33+E34</f>
        <v>141730000</v>
      </c>
    </row>
    <row r="36" spans="1:7" x14ac:dyDescent="0.25">
      <c r="C36" s="379"/>
    </row>
    <row r="37" spans="1:7" x14ac:dyDescent="0.25">
      <c r="C37" s="379"/>
    </row>
    <row r="38" spans="1:7" x14ac:dyDescent="0.25">
      <c r="C38" s="379"/>
    </row>
    <row r="39" spans="1:7" ht="16.5" customHeight="1" x14ac:dyDescent="0.25">
      <c r="C39" s="379"/>
    </row>
    <row r="40" spans="1:7" x14ac:dyDescent="0.25">
      <c r="C40" s="379"/>
    </row>
    <row r="41" spans="1:7" x14ac:dyDescent="0.25">
      <c r="C41" s="379"/>
    </row>
    <row r="42" spans="1:7" s="379" customFormat="1" x14ac:dyDescent="0.25">
      <c r="F42" s="413"/>
      <c r="G42" s="413"/>
    </row>
    <row r="43" spans="1:7" s="379" customFormat="1" x14ac:dyDescent="0.25">
      <c r="F43" s="413"/>
      <c r="G43" s="413"/>
    </row>
    <row r="44" spans="1:7" s="379" customFormat="1" x14ac:dyDescent="0.25">
      <c r="F44" s="413"/>
      <c r="G44" s="413"/>
    </row>
    <row r="45" spans="1:7" s="379" customFormat="1" x14ac:dyDescent="0.25">
      <c r="F45" s="413"/>
      <c r="G45" s="413"/>
    </row>
    <row r="46" spans="1:7" s="379" customFormat="1" x14ac:dyDescent="0.25">
      <c r="F46" s="413"/>
      <c r="G46" s="413"/>
    </row>
    <row r="47" spans="1:7" s="379" customFormat="1" x14ac:dyDescent="0.25">
      <c r="F47" s="413"/>
      <c r="G47" s="413"/>
    </row>
    <row r="48" spans="1:7" s="379" customFormat="1" x14ac:dyDescent="0.25">
      <c r="F48" s="413"/>
      <c r="G48" s="41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&amp;C&amp;12
Ura Község Önkormányzat
2017. ÉVI KÖLTSÉGVETÉSI ÉVET KÖVETŐ 3 ÉV TERVEZETT BEVÉTELEI, KIADÁSAI&amp;R&amp;11 7.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130" zoomScaleSheetLayoutView="100" workbookViewId="0">
      <selection activeCell="C158" sqref="C158"/>
    </sheetView>
  </sheetViews>
  <sheetFormatPr defaultRowHeight="15.75" x14ac:dyDescent="0.25"/>
  <cols>
    <col min="1" max="1" width="9.5" style="379" customWidth="1"/>
    <col min="2" max="2" width="91.6640625" style="379" customWidth="1"/>
    <col min="3" max="3" width="21.6640625" style="380" customWidth="1"/>
    <col min="4" max="4" width="9" style="413" customWidth="1"/>
    <col min="5" max="16384" width="9.33203125" style="413"/>
  </cols>
  <sheetData>
    <row r="1" spans="1:3" ht="15.95" customHeight="1" x14ac:dyDescent="0.25">
      <c r="A1" s="559" t="s">
        <v>14</v>
      </c>
      <c r="B1" s="559"/>
      <c r="C1" s="559"/>
    </row>
    <row r="2" spans="1:3" ht="15.95" customHeight="1" thickBot="1" x14ac:dyDescent="0.3">
      <c r="A2" s="560" t="s">
        <v>136</v>
      </c>
      <c r="B2" s="560"/>
      <c r="C2" s="297" t="str">
        <f>'1.2.sz.mell.'!C2</f>
        <v>Forintban!</v>
      </c>
    </row>
    <row r="3" spans="1:3" ht="38.1" customHeight="1" thickBot="1" x14ac:dyDescent="0.3">
      <c r="A3" s="22" t="s">
        <v>68</v>
      </c>
      <c r="B3" s="23" t="s">
        <v>16</v>
      </c>
      <c r="C3" s="38" t="str">
        <f>+CONCATENATE(LEFT(ÖSSZEFÜGGÉSEK!A5,4),". évi előirányzat")</f>
        <v>2018. évi előirányzat</v>
      </c>
    </row>
    <row r="4" spans="1:3" s="414" customFormat="1" ht="12" customHeight="1" thickBot="1" x14ac:dyDescent="0.25">
      <c r="A4" s="408"/>
      <c r="B4" s="409" t="s">
        <v>481</v>
      </c>
      <c r="C4" s="410" t="s">
        <v>482</v>
      </c>
    </row>
    <row r="5" spans="1:3" s="415" customFormat="1" ht="12" customHeight="1" thickBot="1" x14ac:dyDescent="0.25">
      <c r="A5" s="19" t="s">
        <v>17</v>
      </c>
      <c r="B5" s="20" t="s">
        <v>238</v>
      </c>
      <c r="C5" s="287">
        <f>+C6+C7+C8+C9+C10+C11</f>
        <v>0</v>
      </c>
    </row>
    <row r="6" spans="1:3" s="415" customFormat="1" ht="12" customHeight="1" x14ac:dyDescent="0.2">
      <c r="A6" s="14" t="s">
        <v>85</v>
      </c>
      <c r="B6" s="416" t="s">
        <v>239</v>
      </c>
      <c r="C6" s="290"/>
    </row>
    <row r="7" spans="1:3" s="415" customFormat="1" ht="12" customHeight="1" x14ac:dyDescent="0.2">
      <c r="A7" s="13" t="s">
        <v>86</v>
      </c>
      <c r="B7" s="417" t="s">
        <v>240</v>
      </c>
      <c r="C7" s="289"/>
    </row>
    <row r="8" spans="1:3" s="415" customFormat="1" ht="12" customHeight="1" x14ac:dyDescent="0.2">
      <c r="A8" s="13" t="s">
        <v>87</v>
      </c>
      <c r="B8" s="417" t="s">
        <v>540</v>
      </c>
      <c r="C8" s="289"/>
    </row>
    <row r="9" spans="1:3" s="415" customFormat="1" ht="12" customHeight="1" x14ac:dyDescent="0.2">
      <c r="A9" s="13" t="s">
        <v>88</v>
      </c>
      <c r="B9" s="417" t="s">
        <v>242</v>
      </c>
      <c r="C9" s="289"/>
    </row>
    <row r="10" spans="1:3" s="415" customFormat="1" ht="12" customHeight="1" x14ac:dyDescent="0.2">
      <c r="A10" s="13" t="s">
        <v>132</v>
      </c>
      <c r="B10" s="283" t="s">
        <v>420</v>
      </c>
      <c r="C10" s="289"/>
    </row>
    <row r="11" spans="1:3" s="415" customFormat="1" ht="12" customHeight="1" thickBot="1" x14ac:dyDescent="0.25">
      <c r="A11" s="15" t="s">
        <v>89</v>
      </c>
      <c r="B11" s="284" t="s">
        <v>421</v>
      </c>
      <c r="C11" s="289"/>
    </row>
    <row r="12" spans="1:3" s="415" customFormat="1" ht="12" customHeight="1" thickBot="1" x14ac:dyDescent="0.25">
      <c r="A12" s="19" t="s">
        <v>18</v>
      </c>
      <c r="B12" s="282" t="s">
        <v>243</v>
      </c>
      <c r="C12" s="287">
        <f>+C13+C14+C15+C16+C17</f>
        <v>0</v>
      </c>
    </row>
    <row r="13" spans="1:3" s="415" customFormat="1" ht="12" customHeight="1" x14ac:dyDescent="0.2">
      <c r="A13" s="14" t="s">
        <v>91</v>
      </c>
      <c r="B13" s="416" t="s">
        <v>244</v>
      </c>
      <c r="C13" s="290"/>
    </row>
    <row r="14" spans="1:3" s="415" customFormat="1" ht="12" customHeight="1" x14ac:dyDescent="0.2">
      <c r="A14" s="13" t="s">
        <v>92</v>
      </c>
      <c r="B14" s="417" t="s">
        <v>245</v>
      </c>
      <c r="C14" s="289"/>
    </row>
    <row r="15" spans="1:3" s="415" customFormat="1" ht="12" customHeight="1" x14ac:dyDescent="0.2">
      <c r="A15" s="13" t="s">
        <v>93</v>
      </c>
      <c r="B15" s="417" t="s">
        <v>410</v>
      </c>
      <c r="C15" s="289"/>
    </row>
    <row r="16" spans="1:3" s="415" customFormat="1" ht="12" customHeight="1" x14ac:dyDescent="0.2">
      <c r="A16" s="13" t="s">
        <v>94</v>
      </c>
      <c r="B16" s="417" t="s">
        <v>411</v>
      </c>
      <c r="C16" s="289"/>
    </row>
    <row r="17" spans="1:3" s="415" customFormat="1" ht="12" customHeight="1" x14ac:dyDescent="0.2">
      <c r="A17" s="13" t="s">
        <v>95</v>
      </c>
      <c r="B17" s="417" t="s">
        <v>246</v>
      </c>
      <c r="C17" s="289"/>
    </row>
    <row r="18" spans="1:3" s="415" customFormat="1" ht="12" customHeight="1" thickBot="1" x14ac:dyDescent="0.25">
      <c r="A18" s="15" t="s">
        <v>101</v>
      </c>
      <c r="B18" s="284" t="s">
        <v>247</v>
      </c>
      <c r="C18" s="291"/>
    </row>
    <row r="19" spans="1:3" s="415" customFormat="1" ht="12" customHeight="1" thickBot="1" x14ac:dyDescent="0.25">
      <c r="A19" s="19" t="s">
        <v>19</v>
      </c>
      <c r="B19" s="20" t="s">
        <v>248</v>
      </c>
      <c r="C19" s="287">
        <f>+C20+C21+C22+C23+C24</f>
        <v>0</v>
      </c>
    </row>
    <row r="20" spans="1:3" s="415" customFormat="1" ht="12" customHeight="1" x14ac:dyDescent="0.2">
      <c r="A20" s="14" t="s">
        <v>74</v>
      </c>
      <c r="B20" s="416" t="s">
        <v>249</v>
      </c>
      <c r="C20" s="290"/>
    </row>
    <row r="21" spans="1:3" s="415" customFormat="1" ht="12" customHeight="1" x14ac:dyDescent="0.2">
      <c r="A21" s="13" t="s">
        <v>75</v>
      </c>
      <c r="B21" s="417" t="s">
        <v>250</v>
      </c>
      <c r="C21" s="289"/>
    </row>
    <row r="22" spans="1:3" s="415" customFormat="1" ht="12" customHeight="1" x14ac:dyDescent="0.2">
      <c r="A22" s="13" t="s">
        <v>76</v>
      </c>
      <c r="B22" s="417" t="s">
        <v>412</v>
      </c>
      <c r="C22" s="289"/>
    </row>
    <row r="23" spans="1:3" s="415" customFormat="1" ht="12" customHeight="1" x14ac:dyDescent="0.2">
      <c r="A23" s="13" t="s">
        <v>77</v>
      </c>
      <c r="B23" s="417" t="s">
        <v>413</v>
      </c>
      <c r="C23" s="289"/>
    </row>
    <row r="24" spans="1:3" s="415" customFormat="1" ht="12" customHeight="1" x14ac:dyDescent="0.2">
      <c r="A24" s="13" t="s">
        <v>155</v>
      </c>
      <c r="B24" s="417" t="s">
        <v>251</v>
      </c>
      <c r="C24" s="289"/>
    </row>
    <row r="25" spans="1:3" s="415" customFormat="1" ht="12" customHeight="1" thickBot="1" x14ac:dyDescent="0.25">
      <c r="A25" s="15" t="s">
        <v>156</v>
      </c>
      <c r="B25" s="418" t="s">
        <v>252</v>
      </c>
      <c r="C25" s="291"/>
    </row>
    <row r="26" spans="1:3" s="415" customFormat="1" ht="12" customHeight="1" thickBot="1" x14ac:dyDescent="0.25">
      <c r="A26" s="19" t="s">
        <v>157</v>
      </c>
      <c r="B26" s="20" t="s">
        <v>541</v>
      </c>
      <c r="C26" s="293">
        <f>SUM(C27:C33)</f>
        <v>0</v>
      </c>
    </row>
    <row r="27" spans="1:3" s="415" customFormat="1" ht="12" customHeight="1" x14ac:dyDescent="0.2">
      <c r="A27" s="14" t="s">
        <v>254</v>
      </c>
      <c r="B27" s="416" t="s">
        <v>545</v>
      </c>
      <c r="C27" s="290"/>
    </row>
    <row r="28" spans="1:3" s="415" customFormat="1" ht="12" customHeight="1" x14ac:dyDescent="0.2">
      <c r="A28" s="13" t="s">
        <v>255</v>
      </c>
      <c r="B28" s="417" t="s">
        <v>546</v>
      </c>
      <c r="C28" s="289"/>
    </row>
    <row r="29" spans="1:3" s="415" customFormat="1" ht="12" customHeight="1" x14ac:dyDescent="0.2">
      <c r="A29" s="13" t="s">
        <v>256</v>
      </c>
      <c r="B29" s="417" t="s">
        <v>547</v>
      </c>
      <c r="C29" s="289"/>
    </row>
    <row r="30" spans="1:3" s="415" customFormat="1" ht="12" customHeight="1" x14ac:dyDescent="0.2">
      <c r="A30" s="13" t="s">
        <v>257</v>
      </c>
      <c r="B30" s="417" t="s">
        <v>548</v>
      </c>
      <c r="C30" s="289"/>
    </row>
    <row r="31" spans="1:3" s="415" customFormat="1" ht="12" customHeight="1" x14ac:dyDescent="0.2">
      <c r="A31" s="13" t="s">
        <v>542</v>
      </c>
      <c r="B31" s="417" t="s">
        <v>258</v>
      </c>
      <c r="C31" s="289"/>
    </row>
    <row r="32" spans="1:3" s="415" customFormat="1" ht="12" customHeight="1" x14ac:dyDescent="0.2">
      <c r="A32" s="13" t="s">
        <v>543</v>
      </c>
      <c r="B32" s="417" t="s">
        <v>259</v>
      </c>
      <c r="C32" s="289"/>
    </row>
    <row r="33" spans="1:3" s="415" customFormat="1" ht="12" customHeight="1" thickBot="1" x14ac:dyDescent="0.25">
      <c r="A33" s="15" t="s">
        <v>544</v>
      </c>
      <c r="B33" s="515" t="s">
        <v>260</v>
      </c>
      <c r="C33" s="291"/>
    </row>
    <row r="34" spans="1:3" s="415" customFormat="1" ht="12" customHeight="1" thickBot="1" x14ac:dyDescent="0.25">
      <c r="A34" s="19" t="s">
        <v>21</v>
      </c>
      <c r="B34" s="20" t="s">
        <v>422</v>
      </c>
      <c r="C34" s="287">
        <f>SUM(C35:C45)</f>
        <v>0</v>
      </c>
    </row>
    <row r="35" spans="1:3" s="415" customFormat="1" ht="12" customHeight="1" x14ac:dyDescent="0.2">
      <c r="A35" s="14" t="s">
        <v>78</v>
      </c>
      <c r="B35" s="416" t="s">
        <v>263</v>
      </c>
      <c r="C35" s="290"/>
    </row>
    <row r="36" spans="1:3" s="415" customFormat="1" ht="12" customHeight="1" x14ac:dyDescent="0.2">
      <c r="A36" s="13" t="s">
        <v>79</v>
      </c>
      <c r="B36" s="417" t="s">
        <v>264</v>
      </c>
      <c r="C36" s="289"/>
    </row>
    <row r="37" spans="1:3" s="415" customFormat="1" ht="12" customHeight="1" x14ac:dyDescent="0.2">
      <c r="A37" s="13" t="s">
        <v>80</v>
      </c>
      <c r="B37" s="417" t="s">
        <v>265</v>
      </c>
      <c r="C37" s="289"/>
    </row>
    <row r="38" spans="1:3" s="415" customFormat="1" ht="12" customHeight="1" x14ac:dyDescent="0.2">
      <c r="A38" s="13" t="s">
        <v>159</v>
      </c>
      <c r="B38" s="417" t="s">
        <v>266</v>
      </c>
      <c r="C38" s="289"/>
    </row>
    <row r="39" spans="1:3" s="415" customFormat="1" ht="12" customHeight="1" x14ac:dyDescent="0.2">
      <c r="A39" s="13" t="s">
        <v>160</v>
      </c>
      <c r="B39" s="417" t="s">
        <v>267</v>
      </c>
      <c r="C39" s="289"/>
    </row>
    <row r="40" spans="1:3" s="415" customFormat="1" ht="12" customHeight="1" x14ac:dyDescent="0.2">
      <c r="A40" s="13" t="s">
        <v>161</v>
      </c>
      <c r="B40" s="417" t="s">
        <v>268</v>
      </c>
      <c r="C40" s="289"/>
    </row>
    <row r="41" spans="1:3" s="415" customFormat="1" ht="12" customHeight="1" x14ac:dyDescent="0.2">
      <c r="A41" s="13" t="s">
        <v>162</v>
      </c>
      <c r="B41" s="417" t="s">
        <v>269</v>
      </c>
      <c r="C41" s="289"/>
    </row>
    <row r="42" spans="1:3" s="415" customFormat="1" ht="12" customHeight="1" x14ac:dyDescent="0.2">
      <c r="A42" s="13" t="s">
        <v>163</v>
      </c>
      <c r="B42" s="417" t="s">
        <v>549</v>
      </c>
      <c r="C42" s="289"/>
    </row>
    <row r="43" spans="1:3" s="415" customFormat="1" ht="12" customHeight="1" x14ac:dyDescent="0.2">
      <c r="A43" s="13" t="s">
        <v>261</v>
      </c>
      <c r="B43" s="417" t="s">
        <v>271</v>
      </c>
      <c r="C43" s="292"/>
    </row>
    <row r="44" spans="1:3" s="415" customFormat="1" ht="12" customHeight="1" x14ac:dyDescent="0.2">
      <c r="A44" s="15" t="s">
        <v>262</v>
      </c>
      <c r="B44" s="418" t="s">
        <v>424</v>
      </c>
      <c r="C44" s="402"/>
    </row>
    <row r="45" spans="1:3" s="415" customFormat="1" ht="12" customHeight="1" thickBot="1" x14ac:dyDescent="0.25">
      <c r="A45" s="15" t="s">
        <v>423</v>
      </c>
      <c r="B45" s="284" t="s">
        <v>272</v>
      </c>
      <c r="C45" s="402"/>
    </row>
    <row r="46" spans="1:3" s="415" customFormat="1" ht="12" customHeight="1" thickBot="1" x14ac:dyDescent="0.25">
      <c r="A46" s="19" t="s">
        <v>22</v>
      </c>
      <c r="B46" s="20" t="s">
        <v>273</v>
      </c>
      <c r="C46" s="287">
        <f>SUM(C47:C51)</f>
        <v>0</v>
      </c>
    </row>
    <row r="47" spans="1:3" s="415" customFormat="1" ht="12" customHeight="1" x14ac:dyDescent="0.2">
      <c r="A47" s="14" t="s">
        <v>81</v>
      </c>
      <c r="B47" s="416" t="s">
        <v>277</v>
      </c>
      <c r="C47" s="460"/>
    </row>
    <row r="48" spans="1:3" s="415" customFormat="1" ht="12" customHeight="1" x14ac:dyDescent="0.2">
      <c r="A48" s="13" t="s">
        <v>82</v>
      </c>
      <c r="B48" s="417" t="s">
        <v>278</v>
      </c>
      <c r="C48" s="292"/>
    </row>
    <row r="49" spans="1:3" s="415" customFormat="1" ht="12" customHeight="1" x14ac:dyDescent="0.2">
      <c r="A49" s="13" t="s">
        <v>274</v>
      </c>
      <c r="B49" s="417" t="s">
        <v>279</v>
      </c>
      <c r="C49" s="292"/>
    </row>
    <row r="50" spans="1:3" s="415" customFormat="1" ht="12" customHeight="1" x14ac:dyDescent="0.2">
      <c r="A50" s="13" t="s">
        <v>275</v>
      </c>
      <c r="B50" s="417" t="s">
        <v>280</v>
      </c>
      <c r="C50" s="292"/>
    </row>
    <row r="51" spans="1:3" s="415" customFormat="1" ht="12" customHeight="1" thickBot="1" x14ac:dyDescent="0.25">
      <c r="A51" s="15" t="s">
        <v>276</v>
      </c>
      <c r="B51" s="284" t="s">
        <v>281</v>
      </c>
      <c r="C51" s="402"/>
    </row>
    <row r="52" spans="1:3" s="415" customFormat="1" ht="12" customHeight="1" thickBot="1" x14ac:dyDescent="0.25">
      <c r="A52" s="19" t="s">
        <v>164</v>
      </c>
      <c r="B52" s="20" t="s">
        <v>282</v>
      </c>
      <c r="C52" s="287">
        <f>SUM(C53:C55)</f>
        <v>0</v>
      </c>
    </row>
    <row r="53" spans="1:3" s="415" customFormat="1" ht="12" customHeight="1" x14ac:dyDescent="0.2">
      <c r="A53" s="14" t="s">
        <v>83</v>
      </c>
      <c r="B53" s="416" t="s">
        <v>283</v>
      </c>
      <c r="C53" s="290"/>
    </row>
    <row r="54" spans="1:3" s="415" customFormat="1" ht="12" customHeight="1" x14ac:dyDescent="0.2">
      <c r="A54" s="13" t="s">
        <v>84</v>
      </c>
      <c r="B54" s="417" t="s">
        <v>414</v>
      </c>
      <c r="C54" s="289"/>
    </row>
    <row r="55" spans="1:3" s="415" customFormat="1" ht="12" customHeight="1" x14ac:dyDescent="0.2">
      <c r="A55" s="13" t="s">
        <v>286</v>
      </c>
      <c r="B55" s="417" t="s">
        <v>284</v>
      </c>
      <c r="C55" s="289"/>
    </row>
    <row r="56" spans="1:3" s="415" customFormat="1" ht="12" customHeight="1" thickBot="1" x14ac:dyDescent="0.25">
      <c r="A56" s="15" t="s">
        <v>287</v>
      </c>
      <c r="B56" s="284" t="s">
        <v>285</v>
      </c>
      <c r="C56" s="291"/>
    </row>
    <row r="57" spans="1:3" s="415" customFormat="1" ht="12" customHeight="1" thickBot="1" x14ac:dyDescent="0.25">
      <c r="A57" s="19" t="s">
        <v>24</v>
      </c>
      <c r="B57" s="282" t="s">
        <v>288</v>
      </c>
      <c r="C57" s="287">
        <f>SUM(C58:C60)</f>
        <v>0</v>
      </c>
    </row>
    <row r="58" spans="1:3" s="415" customFormat="1" ht="12" customHeight="1" x14ac:dyDescent="0.2">
      <c r="A58" s="14" t="s">
        <v>165</v>
      </c>
      <c r="B58" s="416" t="s">
        <v>290</v>
      </c>
      <c r="C58" s="292"/>
    </row>
    <row r="59" spans="1:3" s="415" customFormat="1" ht="12" customHeight="1" x14ac:dyDescent="0.2">
      <c r="A59" s="13" t="s">
        <v>166</v>
      </c>
      <c r="B59" s="417" t="s">
        <v>415</v>
      </c>
      <c r="C59" s="292"/>
    </row>
    <row r="60" spans="1:3" s="415" customFormat="1" ht="12" customHeight="1" x14ac:dyDescent="0.2">
      <c r="A60" s="13" t="s">
        <v>216</v>
      </c>
      <c r="B60" s="417" t="s">
        <v>291</v>
      </c>
      <c r="C60" s="292"/>
    </row>
    <row r="61" spans="1:3" s="415" customFormat="1" ht="12" customHeight="1" thickBot="1" x14ac:dyDescent="0.25">
      <c r="A61" s="15" t="s">
        <v>289</v>
      </c>
      <c r="B61" s="284" t="s">
        <v>292</v>
      </c>
      <c r="C61" s="292"/>
    </row>
    <row r="62" spans="1:3" s="415" customFormat="1" ht="12" customHeight="1" thickBot="1" x14ac:dyDescent="0.25">
      <c r="A62" s="487" t="s">
        <v>464</v>
      </c>
      <c r="B62" s="20" t="s">
        <v>293</v>
      </c>
      <c r="C62" s="293">
        <f>+C5+C12+C19+C26+C34+C46+C52+C57</f>
        <v>0</v>
      </c>
    </row>
    <row r="63" spans="1:3" s="415" customFormat="1" ht="12" customHeight="1" thickBot="1" x14ac:dyDescent="0.25">
      <c r="A63" s="463" t="s">
        <v>294</v>
      </c>
      <c r="B63" s="282" t="s">
        <v>295</v>
      </c>
      <c r="C63" s="287">
        <f>SUM(C64:C66)</f>
        <v>0</v>
      </c>
    </row>
    <row r="64" spans="1:3" s="415" customFormat="1" ht="12" customHeight="1" x14ac:dyDescent="0.2">
      <c r="A64" s="14" t="s">
        <v>326</v>
      </c>
      <c r="B64" s="416" t="s">
        <v>296</v>
      </c>
      <c r="C64" s="292"/>
    </row>
    <row r="65" spans="1:3" s="415" customFormat="1" ht="12" customHeight="1" x14ac:dyDescent="0.2">
      <c r="A65" s="13" t="s">
        <v>335</v>
      </c>
      <c r="B65" s="417" t="s">
        <v>297</v>
      </c>
      <c r="C65" s="292"/>
    </row>
    <row r="66" spans="1:3" s="415" customFormat="1" ht="12" customHeight="1" thickBot="1" x14ac:dyDescent="0.25">
      <c r="A66" s="15" t="s">
        <v>336</v>
      </c>
      <c r="B66" s="481" t="s">
        <v>449</v>
      </c>
      <c r="C66" s="292"/>
    </row>
    <row r="67" spans="1:3" s="415" customFormat="1" ht="12" customHeight="1" thickBot="1" x14ac:dyDescent="0.25">
      <c r="A67" s="463" t="s">
        <v>299</v>
      </c>
      <c r="B67" s="282" t="s">
        <v>300</v>
      </c>
      <c r="C67" s="287">
        <f>SUM(C68:C71)</f>
        <v>0</v>
      </c>
    </row>
    <row r="68" spans="1:3" s="415" customFormat="1" ht="12" customHeight="1" x14ac:dyDescent="0.2">
      <c r="A68" s="14" t="s">
        <v>133</v>
      </c>
      <c r="B68" s="416" t="s">
        <v>301</v>
      </c>
      <c r="C68" s="292"/>
    </row>
    <row r="69" spans="1:3" s="415" customFormat="1" ht="12" customHeight="1" x14ac:dyDescent="0.2">
      <c r="A69" s="13" t="s">
        <v>134</v>
      </c>
      <c r="B69" s="417" t="s">
        <v>302</v>
      </c>
      <c r="C69" s="292"/>
    </row>
    <row r="70" spans="1:3" s="415" customFormat="1" ht="12" customHeight="1" x14ac:dyDescent="0.2">
      <c r="A70" s="13" t="s">
        <v>327</v>
      </c>
      <c r="B70" s="417" t="s">
        <v>303</v>
      </c>
      <c r="C70" s="292"/>
    </row>
    <row r="71" spans="1:3" s="415" customFormat="1" ht="12" customHeight="1" thickBot="1" x14ac:dyDescent="0.25">
      <c r="A71" s="15" t="s">
        <v>328</v>
      </c>
      <c r="B71" s="284" t="s">
        <v>304</v>
      </c>
      <c r="C71" s="292"/>
    </row>
    <row r="72" spans="1:3" s="415" customFormat="1" ht="12" customHeight="1" thickBot="1" x14ac:dyDescent="0.25">
      <c r="A72" s="463" t="s">
        <v>305</v>
      </c>
      <c r="B72" s="282" t="s">
        <v>306</v>
      </c>
      <c r="C72" s="287">
        <f>SUM(C73:C74)</f>
        <v>0</v>
      </c>
    </row>
    <row r="73" spans="1:3" s="415" customFormat="1" ht="12" customHeight="1" x14ac:dyDescent="0.2">
      <c r="A73" s="14" t="s">
        <v>329</v>
      </c>
      <c r="B73" s="416" t="s">
        <v>307</v>
      </c>
      <c r="C73" s="292"/>
    </row>
    <row r="74" spans="1:3" s="415" customFormat="1" ht="12" customHeight="1" thickBot="1" x14ac:dyDescent="0.25">
      <c r="A74" s="15" t="s">
        <v>330</v>
      </c>
      <c r="B74" s="284" t="s">
        <v>308</v>
      </c>
      <c r="C74" s="292"/>
    </row>
    <row r="75" spans="1:3" s="415" customFormat="1" ht="12" customHeight="1" thickBot="1" x14ac:dyDescent="0.25">
      <c r="A75" s="463" t="s">
        <v>309</v>
      </c>
      <c r="B75" s="282" t="s">
        <v>310</v>
      </c>
      <c r="C75" s="287">
        <f>SUM(C76:C78)</f>
        <v>0</v>
      </c>
    </row>
    <row r="76" spans="1:3" s="415" customFormat="1" ht="12" customHeight="1" x14ac:dyDescent="0.2">
      <c r="A76" s="14" t="s">
        <v>331</v>
      </c>
      <c r="B76" s="416" t="s">
        <v>311</v>
      </c>
      <c r="C76" s="292"/>
    </row>
    <row r="77" spans="1:3" s="415" customFormat="1" ht="12" customHeight="1" x14ac:dyDescent="0.2">
      <c r="A77" s="13" t="s">
        <v>332</v>
      </c>
      <c r="B77" s="417" t="s">
        <v>312</v>
      </c>
      <c r="C77" s="292"/>
    </row>
    <row r="78" spans="1:3" s="415" customFormat="1" ht="12" customHeight="1" thickBot="1" x14ac:dyDescent="0.25">
      <c r="A78" s="15" t="s">
        <v>333</v>
      </c>
      <c r="B78" s="284" t="s">
        <v>313</v>
      </c>
      <c r="C78" s="292"/>
    </row>
    <row r="79" spans="1:3" s="415" customFormat="1" ht="12" customHeight="1" thickBot="1" x14ac:dyDescent="0.25">
      <c r="A79" s="463" t="s">
        <v>314</v>
      </c>
      <c r="B79" s="282" t="s">
        <v>334</v>
      </c>
      <c r="C79" s="287">
        <f>SUM(C80:C83)</f>
        <v>0</v>
      </c>
    </row>
    <row r="80" spans="1:3" s="415" customFormat="1" ht="12" customHeight="1" x14ac:dyDescent="0.2">
      <c r="A80" s="420" t="s">
        <v>315</v>
      </c>
      <c r="B80" s="416" t="s">
        <v>316</v>
      </c>
      <c r="C80" s="292"/>
    </row>
    <row r="81" spans="1:3" s="415" customFormat="1" ht="12" customHeight="1" x14ac:dyDescent="0.2">
      <c r="A81" s="421" t="s">
        <v>317</v>
      </c>
      <c r="B81" s="417" t="s">
        <v>318</v>
      </c>
      <c r="C81" s="292"/>
    </row>
    <row r="82" spans="1:3" s="415" customFormat="1" ht="12" customHeight="1" x14ac:dyDescent="0.2">
      <c r="A82" s="421" t="s">
        <v>319</v>
      </c>
      <c r="B82" s="417" t="s">
        <v>320</v>
      </c>
      <c r="C82" s="292"/>
    </row>
    <row r="83" spans="1:3" s="415" customFormat="1" ht="12" customHeight="1" thickBot="1" x14ac:dyDescent="0.25">
      <c r="A83" s="422" t="s">
        <v>321</v>
      </c>
      <c r="B83" s="284" t="s">
        <v>322</v>
      </c>
      <c r="C83" s="292"/>
    </row>
    <row r="84" spans="1:3" s="415" customFormat="1" ht="12" customHeight="1" thickBot="1" x14ac:dyDescent="0.25">
      <c r="A84" s="463" t="s">
        <v>323</v>
      </c>
      <c r="B84" s="282" t="s">
        <v>463</v>
      </c>
      <c r="C84" s="461"/>
    </row>
    <row r="85" spans="1:3" s="415" customFormat="1" ht="13.5" customHeight="1" thickBot="1" x14ac:dyDescent="0.25">
      <c r="A85" s="463" t="s">
        <v>325</v>
      </c>
      <c r="B85" s="282" t="s">
        <v>324</v>
      </c>
      <c r="C85" s="461"/>
    </row>
    <row r="86" spans="1:3" s="415" customFormat="1" ht="15.75" customHeight="1" thickBot="1" x14ac:dyDescent="0.25">
      <c r="A86" s="463" t="s">
        <v>337</v>
      </c>
      <c r="B86" s="423" t="s">
        <v>466</v>
      </c>
      <c r="C86" s="293">
        <f>+C63+C67+C72+C75+C79+C85+C84</f>
        <v>0</v>
      </c>
    </row>
    <row r="87" spans="1:3" s="415" customFormat="1" ht="16.5" customHeight="1" thickBot="1" x14ac:dyDescent="0.25">
      <c r="A87" s="464" t="s">
        <v>465</v>
      </c>
      <c r="B87" s="424" t="s">
        <v>467</v>
      </c>
      <c r="C87" s="293">
        <f>+C62+C86</f>
        <v>0</v>
      </c>
    </row>
    <row r="88" spans="1:3" s="415" customFormat="1" ht="83.25" customHeight="1" x14ac:dyDescent="0.2">
      <c r="A88" s="4"/>
      <c r="B88" s="5"/>
      <c r="C88" s="294"/>
    </row>
    <row r="89" spans="1:3" ht="16.5" customHeight="1" x14ac:dyDescent="0.25">
      <c r="A89" s="559" t="s">
        <v>46</v>
      </c>
      <c r="B89" s="559"/>
      <c r="C89" s="559"/>
    </row>
    <row r="90" spans="1:3" s="425" customFormat="1" ht="16.5" customHeight="1" thickBot="1" x14ac:dyDescent="0.3">
      <c r="A90" s="561" t="s">
        <v>137</v>
      </c>
      <c r="B90" s="561"/>
      <c r="C90" s="124" t="str">
        <f>C2</f>
        <v>Forintban!</v>
      </c>
    </row>
    <row r="91" spans="1:3" ht="38.1" customHeight="1" thickBot="1" x14ac:dyDescent="0.3">
      <c r="A91" s="22" t="s">
        <v>68</v>
      </c>
      <c r="B91" s="23" t="s">
        <v>47</v>
      </c>
      <c r="C91" s="38" t="str">
        <f>+C3</f>
        <v>2018. évi előirányzat</v>
      </c>
    </row>
    <row r="92" spans="1:3" s="414" customFormat="1" ht="12" customHeight="1" thickBot="1" x14ac:dyDescent="0.25">
      <c r="A92" s="31"/>
      <c r="B92" s="32" t="s">
        <v>481</v>
      </c>
      <c r="C92" s="33" t="s">
        <v>482</v>
      </c>
    </row>
    <row r="93" spans="1:3" ht="12" customHeight="1" thickBot="1" x14ac:dyDescent="0.3">
      <c r="A93" s="21" t="s">
        <v>17</v>
      </c>
      <c r="B93" s="27" t="s">
        <v>425</v>
      </c>
      <c r="C93" s="286">
        <f>C94+C95+C96+C97+C98+C111</f>
        <v>0</v>
      </c>
    </row>
    <row r="94" spans="1:3" ht="12" customHeight="1" x14ac:dyDescent="0.25">
      <c r="A94" s="16" t="s">
        <v>85</v>
      </c>
      <c r="B94" s="9" t="s">
        <v>48</v>
      </c>
      <c r="C94" s="288"/>
    </row>
    <row r="95" spans="1:3" ht="12" customHeight="1" x14ac:dyDescent="0.25">
      <c r="A95" s="13" t="s">
        <v>86</v>
      </c>
      <c r="B95" s="7" t="s">
        <v>167</v>
      </c>
      <c r="C95" s="289"/>
    </row>
    <row r="96" spans="1:3" ht="12" customHeight="1" x14ac:dyDescent="0.25">
      <c r="A96" s="13" t="s">
        <v>87</v>
      </c>
      <c r="B96" s="7" t="s">
        <v>124</v>
      </c>
      <c r="C96" s="291"/>
    </row>
    <row r="97" spans="1:3" ht="12" customHeight="1" x14ac:dyDescent="0.25">
      <c r="A97" s="13" t="s">
        <v>88</v>
      </c>
      <c r="B97" s="10" t="s">
        <v>168</v>
      </c>
      <c r="C97" s="291"/>
    </row>
    <row r="98" spans="1:3" ht="12" customHeight="1" x14ac:dyDescent="0.25">
      <c r="A98" s="13" t="s">
        <v>96</v>
      </c>
      <c r="B98" s="18" t="s">
        <v>169</v>
      </c>
      <c r="C98" s="291"/>
    </row>
    <row r="99" spans="1:3" ht="12" customHeight="1" x14ac:dyDescent="0.25">
      <c r="A99" s="13" t="s">
        <v>89</v>
      </c>
      <c r="B99" s="7" t="s">
        <v>430</v>
      </c>
      <c r="C99" s="291"/>
    </row>
    <row r="100" spans="1:3" ht="12" customHeight="1" x14ac:dyDescent="0.25">
      <c r="A100" s="13" t="s">
        <v>90</v>
      </c>
      <c r="B100" s="129" t="s">
        <v>429</v>
      </c>
      <c r="C100" s="291"/>
    </row>
    <row r="101" spans="1:3" ht="12" customHeight="1" x14ac:dyDescent="0.25">
      <c r="A101" s="13" t="s">
        <v>97</v>
      </c>
      <c r="B101" s="129" t="s">
        <v>428</v>
      </c>
      <c r="C101" s="291"/>
    </row>
    <row r="102" spans="1:3" ht="12" customHeight="1" x14ac:dyDescent="0.25">
      <c r="A102" s="13" t="s">
        <v>98</v>
      </c>
      <c r="B102" s="127" t="s">
        <v>340</v>
      </c>
      <c r="C102" s="291"/>
    </row>
    <row r="103" spans="1:3" ht="12" customHeight="1" x14ac:dyDescent="0.25">
      <c r="A103" s="13" t="s">
        <v>99</v>
      </c>
      <c r="B103" s="128" t="s">
        <v>341</v>
      </c>
      <c r="C103" s="291"/>
    </row>
    <row r="104" spans="1:3" ht="12" customHeight="1" x14ac:dyDescent="0.25">
      <c r="A104" s="13" t="s">
        <v>100</v>
      </c>
      <c r="B104" s="128" t="s">
        <v>342</v>
      </c>
      <c r="C104" s="291"/>
    </row>
    <row r="105" spans="1:3" ht="12" customHeight="1" x14ac:dyDescent="0.25">
      <c r="A105" s="13" t="s">
        <v>102</v>
      </c>
      <c r="B105" s="127" t="s">
        <v>343</v>
      </c>
      <c r="C105" s="291"/>
    </row>
    <row r="106" spans="1:3" ht="12" customHeight="1" x14ac:dyDescent="0.25">
      <c r="A106" s="13" t="s">
        <v>170</v>
      </c>
      <c r="B106" s="127" t="s">
        <v>344</v>
      </c>
      <c r="C106" s="291"/>
    </row>
    <row r="107" spans="1:3" ht="12" customHeight="1" x14ac:dyDescent="0.25">
      <c r="A107" s="13" t="s">
        <v>338</v>
      </c>
      <c r="B107" s="128" t="s">
        <v>345</v>
      </c>
      <c r="C107" s="291"/>
    </row>
    <row r="108" spans="1:3" ht="12" customHeight="1" x14ac:dyDescent="0.25">
      <c r="A108" s="12" t="s">
        <v>339</v>
      </c>
      <c r="B108" s="129" t="s">
        <v>346</v>
      </c>
      <c r="C108" s="291"/>
    </row>
    <row r="109" spans="1:3" ht="12" customHeight="1" x14ac:dyDescent="0.25">
      <c r="A109" s="13" t="s">
        <v>426</v>
      </c>
      <c r="B109" s="129" t="s">
        <v>347</v>
      </c>
      <c r="C109" s="291"/>
    </row>
    <row r="110" spans="1:3" ht="12" customHeight="1" x14ac:dyDescent="0.25">
      <c r="A110" s="15" t="s">
        <v>427</v>
      </c>
      <c r="B110" s="129" t="s">
        <v>348</v>
      </c>
      <c r="C110" s="291"/>
    </row>
    <row r="111" spans="1:3" ht="12" customHeight="1" x14ac:dyDescent="0.25">
      <c r="A111" s="13" t="s">
        <v>431</v>
      </c>
      <c r="B111" s="10" t="s">
        <v>49</v>
      </c>
      <c r="C111" s="289"/>
    </row>
    <row r="112" spans="1:3" ht="12" customHeight="1" x14ac:dyDescent="0.25">
      <c r="A112" s="13" t="s">
        <v>432</v>
      </c>
      <c r="B112" s="7" t="s">
        <v>434</v>
      </c>
      <c r="C112" s="289"/>
    </row>
    <row r="113" spans="1:3" ht="12" customHeight="1" thickBot="1" x14ac:dyDescent="0.3">
      <c r="A113" s="17" t="s">
        <v>433</v>
      </c>
      <c r="B113" s="485" t="s">
        <v>435</v>
      </c>
      <c r="C113" s="295"/>
    </row>
    <row r="114" spans="1:3" ht="12" customHeight="1" thickBot="1" x14ac:dyDescent="0.3">
      <c r="A114" s="482" t="s">
        <v>18</v>
      </c>
      <c r="B114" s="483" t="s">
        <v>349</v>
      </c>
      <c r="C114" s="484">
        <f>+C115+C117+C119</f>
        <v>0</v>
      </c>
    </row>
    <row r="115" spans="1:3" ht="12" customHeight="1" x14ac:dyDescent="0.25">
      <c r="A115" s="14" t="s">
        <v>91</v>
      </c>
      <c r="B115" s="7" t="s">
        <v>215</v>
      </c>
      <c r="C115" s="290"/>
    </row>
    <row r="116" spans="1:3" ht="12" customHeight="1" x14ac:dyDescent="0.25">
      <c r="A116" s="14" t="s">
        <v>92</v>
      </c>
      <c r="B116" s="11" t="s">
        <v>353</v>
      </c>
      <c r="C116" s="290"/>
    </row>
    <row r="117" spans="1:3" ht="12" customHeight="1" x14ac:dyDescent="0.25">
      <c r="A117" s="14" t="s">
        <v>93</v>
      </c>
      <c r="B117" s="11" t="s">
        <v>171</v>
      </c>
      <c r="C117" s="289"/>
    </row>
    <row r="118" spans="1:3" ht="12" customHeight="1" x14ac:dyDescent="0.25">
      <c r="A118" s="14" t="s">
        <v>94</v>
      </c>
      <c r="B118" s="11" t="s">
        <v>354</v>
      </c>
      <c r="C118" s="259"/>
    </row>
    <row r="119" spans="1:3" ht="12" customHeight="1" x14ac:dyDescent="0.25">
      <c r="A119" s="14" t="s">
        <v>95</v>
      </c>
      <c r="B119" s="284" t="s">
        <v>217</v>
      </c>
      <c r="C119" s="259"/>
    </row>
    <row r="120" spans="1:3" ht="12" customHeight="1" x14ac:dyDescent="0.25">
      <c r="A120" s="14" t="s">
        <v>101</v>
      </c>
      <c r="B120" s="283" t="s">
        <v>416</v>
      </c>
      <c r="C120" s="259"/>
    </row>
    <row r="121" spans="1:3" ht="12" customHeight="1" x14ac:dyDescent="0.25">
      <c r="A121" s="14" t="s">
        <v>103</v>
      </c>
      <c r="B121" s="412" t="s">
        <v>359</v>
      </c>
      <c r="C121" s="259"/>
    </row>
    <row r="122" spans="1:3" x14ac:dyDescent="0.25">
      <c r="A122" s="14" t="s">
        <v>172</v>
      </c>
      <c r="B122" s="128" t="s">
        <v>342</v>
      </c>
      <c r="C122" s="259"/>
    </row>
    <row r="123" spans="1:3" ht="12" customHeight="1" x14ac:dyDescent="0.25">
      <c r="A123" s="14" t="s">
        <v>173</v>
      </c>
      <c r="B123" s="128" t="s">
        <v>358</v>
      </c>
      <c r="C123" s="259"/>
    </row>
    <row r="124" spans="1:3" ht="12" customHeight="1" x14ac:dyDescent="0.25">
      <c r="A124" s="14" t="s">
        <v>174</v>
      </c>
      <c r="B124" s="128" t="s">
        <v>357</v>
      </c>
      <c r="C124" s="259"/>
    </row>
    <row r="125" spans="1:3" ht="12" customHeight="1" x14ac:dyDescent="0.25">
      <c r="A125" s="14" t="s">
        <v>350</v>
      </c>
      <c r="B125" s="128" t="s">
        <v>345</v>
      </c>
      <c r="C125" s="259"/>
    </row>
    <row r="126" spans="1:3" ht="12" customHeight="1" x14ac:dyDescent="0.25">
      <c r="A126" s="14" t="s">
        <v>351</v>
      </c>
      <c r="B126" s="128" t="s">
        <v>356</v>
      </c>
      <c r="C126" s="259"/>
    </row>
    <row r="127" spans="1:3" ht="16.5" thickBot="1" x14ac:dyDescent="0.3">
      <c r="A127" s="12" t="s">
        <v>352</v>
      </c>
      <c r="B127" s="128" t="s">
        <v>355</v>
      </c>
      <c r="C127" s="261"/>
    </row>
    <row r="128" spans="1:3" ht="12" customHeight="1" thickBot="1" x14ac:dyDescent="0.3">
      <c r="A128" s="19" t="s">
        <v>19</v>
      </c>
      <c r="B128" s="108" t="s">
        <v>436</v>
      </c>
      <c r="C128" s="287">
        <f>+C93+C114</f>
        <v>0</v>
      </c>
    </row>
    <row r="129" spans="1:3" ht="12" customHeight="1" thickBot="1" x14ac:dyDescent="0.3">
      <c r="A129" s="19" t="s">
        <v>20</v>
      </c>
      <c r="B129" s="108" t="s">
        <v>437</v>
      </c>
      <c r="C129" s="287">
        <f>+C130+C131+C132</f>
        <v>0</v>
      </c>
    </row>
    <row r="130" spans="1:3" ht="12" customHeight="1" x14ac:dyDescent="0.25">
      <c r="A130" s="14" t="s">
        <v>254</v>
      </c>
      <c r="B130" s="11" t="s">
        <v>444</v>
      </c>
      <c r="C130" s="259"/>
    </row>
    <row r="131" spans="1:3" ht="12" customHeight="1" x14ac:dyDescent="0.25">
      <c r="A131" s="14" t="s">
        <v>255</v>
      </c>
      <c r="B131" s="11" t="s">
        <v>445</v>
      </c>
      <c r="C131" s="259"/>
    </row>
    <row r="132" spans="1:3" ht="12" customHeight="1" thickBot="1" x14ac:dyDescent="0.3">
      <c r="A132" s="12" t="s">
        <v>256</v>
      </c>
      <c r="B132" s="11" t="s">
        <v>446</v>
      </c>
      <c r="C132" s="259"/>
    </row>
    <row r="133" spans="1:3" ht="12" customHeight="1" thickBot="1" x14ac:dyDescent="0.3">
      <c r="A133" s="19" t="s">
        <v>21</v>
      </c>
      <c r="B133" s="108" t="s">
        <v>438</v>
      </c>
      <c r="C133" s="287">
        <f>SUM(C134:C139)</f>
        <v>0</v>
      </c>
    </row>
    <row r="134" spans="1:3" ht="12" customHeight="1" x14ac:dyDescent="0.25">
      <c r="A134" s="14" t="s">
        <v>78</v>
      </c>
      <c r="B134" s="8" t="s">
        <v>447</v>
      </c>
      <c r="C134" s="259"/>
    </row>
    <row r="135" spans="1:3" ht="12" customHeight="1" x14ac:dyDescent="0.25">
      <c r="A135" s="14" t="s">
        <v>79</v>
      </c>
      <c r="B135" s="8" t="s">
        <v>439</v>
      </c>
      <c r="C135" s="259"/>
    </row>
    <row r="136" spans="1:3" ht="12" customHeight="1" x14ac:dyDescent="0.25">
      <c r="A136" s="14" t="s">
        <v>80</v>
      </c>
      <c r="B136" s="8" t="s">
        <v>440</v>
      </c>
      <c r="C136" s="259"/>
    </row>
    <row r="137" spans="1:3" ht="12" customHeight="1" x14ac:dyDescent="0.25">
      <c r="A137" s="14" t="s">
        <v>159</v>
      </c>
      <c r="B137" s="8" t="s">
        <v>441</v>
      </c>
      <c r="C137" s="259"/>
    </row>
    <row r="138" spans="1:3" ht="12" customHeight="1" x14ac:dyDescent="0.25">
      <c r="A138" s="14" t="s">
        <v>160</v>
      </c>
      <c r="B138" s="8" t="s">
        <v>442</v>
      </c>
      <c r="C138" s="259"/>
    </row>
    <row r="139" spans="1:3" ht="12" customHeight="1" thickBot="1" x14ac:dyDescent="0.3">
      <c r="A139" s="12" t="s">
        <v>161</v>
      </c>
      <c r="B139" s="8" t="s">
        <v>443</v>
      </c>
      <c r="C139" s="259"/>
    </row>
    <row r="140" spans="1:3" ht="12" customHeight="1" thickBot="1" x14ac:dyDescent="0.3">
      <c r="A140" s="19" t="s">
        <v>22</v>
      </c>
      <c r="B140" s="108" t="s">
        <v>451</v>
      </c>
      <c r="C140" s="293">
        <f>+C141+C142+C143+C144</f>
        <v>0</v>
      </c>
    </row>
    <row r="141" spans="1:3" ht="12" customHeight="1" x14ac:dyDescent="0.25">
      <c r="A141" s="14" t="s">
        <v>81</v>
      </c>
      <c r="B141" s="8" t="s">
        <v>360</v>
      </c>
      <c r="C141" s="259"/>
    </row>
    <row r="142" spans="1:3" ht="12" customHeight="1" x14ac:dyDescent="0.25">
      <c r="A142" s="14" t="s">
        <v>82</v>
      </c>
      <c r="B142" s="8" t="s">
        <v>361</v>
      </c>
      <c r="C142" s="259"/>
    </row>
    <row r="143" spans="1:3" ht="12" customHeight="1" x14ac:dyDescent="0.25">
      <c r="A143" s="14" t="s">
        <v>274</v>
      </c>
      <c r="B143" s="8" t="s">
        <v>452</v>
      </c>
      <c r="C143" s="259"/>
    </row>
    <row r="144" spans="1:3" ht="12" customHeight="1" thickBot="1" x14ac:dyDescent="0.3">
      <c r="A144" s="12" t="s">
        <v>275</v>
      </c>
      <c r="B144" s="6" t="s">
        <v>380</v>
      </c>
      <c r="C144" s="259"/>
    </row>
    <row r="145" spans="1:9" ht="12" customHeight="1" thickBot="1" x14ac:dyDescent="0.3">
      <c r="A145" s="19" t="s">
        <v>23</v>
      </c>
      <c r="B145" s="108" t="s">
        <v>453</v>
      </c>
      <c r="C145" s="296">
        <f>SUM(C146:C150)</f>
        <v>0</v>
      </c>
    </row>
    <row r="146" spans="1:9" ht="12" customHeight="1" x14ac:dyDescent="0.25">
      <c r="A146" s="14" t="s">
        <v>83</v>
      </c>
      <c r="B146" s="8" t="s">
        <v>448</v>
      </c>
      <c r="C146" s="259"/>
    </row>
    <row r="147" spans="1:9" ht="12" customHeight="1" x14ac:dyDescent="0.25">
      <c r="A147" s="14" t="s">
        <v>84</v>
      </c>
      <c r="B147" s="8" t="s">
        <v>455</v>
      </c>
      <c r="C147" s="259"/>
    </row>
    <row r="148" spans="1:9" ht="12" customHeight="1" x14ac:dyDescent="0.25">
      <c r="A148" s="14" t="s">
        <v>286</v>
      </c>
      <c r="B148" s="8" t="s">
        <v>450</v>
      </c>
      <c r="C148" s="259"/>
    </row>
    <row r="149" spans="1:9" ht="12" customHeight="1" x14ac:dyDescent="0.25">
      <c r="A149" s="14" t="s">
        <v>287</v>
      </c>
      <c r="B149" s="8" t="s">
        <v>456</v>
      </c>
      <c r="C149" s="259"/>
    </row>
    <row r="150" spans="1:9" ht="12" customHeight="1" thickBot="1" x14ac:dyDescent="0.3">
      <c r="A150" s="14" t="s">
        <v>454</v>
      </c>
      <c r="B150" s="8" t="s">
        <v>457</v>
      </c>
      <c r="C150" s="259"/>
    </row>
    <row r="151" spans="1:9" ht="12" customHeight="1" thickBot="1" x14ac:dyDescent="0.3">
      <c r="A151" s="19" t="s">
        <v>24</v>
      </c>
      <c r="B151" s="108" t="s">
        <v>458</v>
      </c>
      <c r="C151" s="486"/>
    </row>
    <row r="152" spans="1:9" ht="12" customHeight="1" thickBot="1" x14ac:dyDescent="0.3">
      <c r="A152" s="19" t="s">
        <v>25</v>
      </c>
      <c r="B152" s="108" t="s">
        <v>459</v>
      </c>
      <c r="C152" s="486"/>
    </row>
    <row r="153" spans="1:9" ht="15" customHeight="1" thickBot="1" x14ac:dyDescent="0.3">
      <c r="A153" s="19" t="s">
        <v>26</v>
      </c>
      <c r="B153" s="108" t="s">
        <v>461</v>
      </c>
      <c r="C153" s="426">
        <f>+C129+C133+C140+C145+C151+C152</f>
        <v>0</v>
      </c>
      <c r="F153" s="427"/>
      <c r="G153" s="428"/>
      <c r="H153" s="428"/>
      <c r="I153" s="428"/>
    </row>
    <row r="154" spans="1:9" s="415" customFormat="1" ht="12.95" customHeight="1" thickBot="1" x14ac:dyDescent="0.25">
      <c r="A154" s="285" t="s">
        <v>27</v>
      </c>
      <c r="B154" s="378" t="s">
        <v>460</v>
      </c>
      <c r="C154" s="426">
        <f>+C128+C153</f>
        <v>0</v>
      </c>
    </row>
    <row r="155" spans="1:9" ht="7.5" customHeight="1" x14ac:dyDescent="0.25"/>
    <row r="156" spans="1:9" x14ac:dyDescent="0.25">
      <c r="A156" s="562" t="s">
        <v>362</v>
      </c>
      <c r="B156" s="562"/>
      <c r="C156" s="562"/>
    </row>
    <row r="157" spans="1:9" ht="15" customHeight="1" thickBot="1" x14ac:dyDescent="0.3">
      <c r="A157" s="560" t="s">
        <v>138</v>
      </c>
      <c r="B157" s="560"/>
      <c r="C157" s="297" t="str">
        <f>C90</f>
        <v>Forintban!</v>
      </c>
    </row>
    <row r="158" spans="1:9" ht="13.5" customHeight="1" thickBot="1" x14ac:dyDescent="0.3">
      <c r="A158" s="19">
        <v>1</v>
      </c>
      <c r="B158" s="26" t="s">
        <v>462</v>
      </c>
      <c r="C158" s="287">
        <f>+C62-C128</f>
        <v>0</v>
      </c>
      <c r="D158" s="429"/>
    </row>
    <row r="159" spans="1:9" ht="27.75" customHeight="1" thickBot="1" x14ac:dyDescent="0.3">
      <c r="A159" s="19" t="s">
        <v>18</v>
      </c>
      <c r="B159" s="26" t="s">
        <v>468</v>
      </c>
      <c r="C159" s="287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2018. ÉVI KÖLTSÉGVETÉSÖNKÉNT VÁLLALT FELADATAINAK MÉRLEGE&amp;R&amp;11 1.3. melléklet az 1/2018. (III.14)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130" zoomScaleSheetLayoutView="100" workbookViewId="0">
      <selection activeCell="C158" sqref="C158"/>
    </sheetView>
  </sheetViews>
  <sheetFormatPr defaultRowHeight="15.75" x14ac:dyDescent="0.25"/>
  <cols>
    <col min="1" max="1" width="9.5" style="379" customWidth="1"/>
    <col min="2" max="2" width="91.6640625" style="379" customWidth="1"/>
    <col min="3" max="3" width="21.6640625" style="380" customWidth="1"/>
    <col min="4" max="4" width="9" style="413" customWidth="1"/>
    <col min="5" max="16384" width="9.33203125" style="413"/>
  </cols>
  <sheetData>
    <row r="1" spans="1:3" ht="15.95" customHeight="1" x14ac:dyDescent="0.25">
      <c r="A1" s="559" t="s">
        <v>14</v>
      </c>
      <c r="B1" s="559"/>
      <c r="C1" s="559"/>
    </row>
    <row r="2" spans="1:3" ht="15.95" customHeight="1" thickBot="1" x14ac:dyDescent="0.3">
      <c r="A2" s="560" t="s">
        <v>136</v>
      </c>
      <c r="B2" s="560"/>
      <c r="C2" s="297" t="str">
        <f>'1.3.sz.mell.'!C2</f>
        <v>Forintban!</v>
      </c>
    </row>
    <row r="3" spans="1:3" ht="38.1" customHeight="1" thickBot="1" x14ac:dyDescent="0.3">
      <c r="A3" s="22" t="s">
        <v>68</v>
      </c>
      <c r="B3" s="23" t="s">
        <v>16</v>
      </c>
      <c r="C3" s="38" t="str">
        <f>+CONCATENATE(LEFT(ÖSSZEFÜGGÉSEK!A5,4),". évi előirányzat")</f>
        <v>2018. évi előirányzat</v>
      </c>
    </row>
    <row r="4" spans="1:3" s="414" customFormat="1" ht="12" customHeight="1" thickBot="1" x14ac:dyDescent="0.25">
      <c r="A4" s="408"/>
      <c r="B4" s="409" t="s">
        <v>481</v>
      </c>
      <c r="C4" s="410" t="s">
        <v>482</v>
      </c>
    </row>
    <row r="5" spans="1:3" s="415" customFormat="1" ht="12" customHeight="1" thickBot="1" x14ac:dyDescent="0.25">
      <c r="A5" s="19" t="s">
        <v>17</v>
      </c>
      <c r="B5" s="20" t="s">
        <v>238</v>
      </c>
      <c r="C5" s="287">
        <f>+C6+C7+C8+C9+C10+C11</f>
        <v>0</v>
      </c>
    </row>
    <row r="6" spans="1:3" s="415" customFormat="1" ht="12" customHeight="1" x14ac:dyDescent="0.2">
      <c r="A6" s="14" t="s">
        <v>85</v>
      </c>
      <c r="B6" s="416" t="s">
        <v>239</v>
      </c>
      <c r="C6" s="290"/>
    </row>
    <row r="7" spans="1:3" s="415" customFormat="1" ht="12" customHeight="1" x14ac:dyDescent="0.2">
      <c r="A7" s="13" t="s">
        <v>86</v>
      </c>
      <c r="B7" s="417" t="s">
        <v>240</v>
      </c>
      <c r="C7" s="289"/>
    </row>
    <row r="8" spans="1:3" s="415" customFormat="1" ht="12" customHeight="1" x14ac:dyDescent="0.2">
      <c r="A8" s="13" t="s">
        <v>87</v>
      </c>
      <c r="B8" s="417" t="s">
        <v>540</v>
      </c>
      <c r="C8" s="289"/>
    </row>
    <row r="9" spans="1:3" s="415" customFormat="1" ht="12" customHeight="1" x14ac:dyDescent="0.2">
      <c r="A9" s="13" t="s">
        <v>88</v>
      </c>
      <c r="B9" s="417" t="s">
        <v>242</v>
      </c>
      <c r="C9" s="289"/>
    </row>
    <row r="10" spans="1:3" s="415" customFormat="1" ht="12" customHeight="1" x14ac:dyDescent="0.2">
      <c r="A10" s="13" t="s">
        <v>132</v>
      </c>
      <c r="B10" s="283" t="s">
        <v>420</v>
      </c>
      <c r="C10" s="289"/>
    </row>
    <row r="11" spans="1:3" s="415" customFormat="1" ht="12" customHeight="1" thickBot="1" x14ac:dyDescent="0.25">
      <c r="A11" s="15" t="s">
        <v>89</v>
      </c>
      <c r="B11" s="284" t="s">
        <v>421</v>
      </c>
      <c r="C11" s="289"/>
    </row>
    <row r="12" spans="1:3" s="415" customFormat="1" ht="12" customHeight="1" thickBot="1" x14ac:dyDescent="0.25">
      <c r="A12" s="19" t="s">
        <v>18</v>
      </c>
      <c r="B12" s="282" t="s">
        <v>243</v>
      </c>
      <c r="C12" s="287">
        <f>+C13+C14+C15+C16+C17</f>
        <v>0</v>
      </c>
    </row>
    <row r="13" spans="1:3" s="415" customFormat="1" ht="12" customHeight="1" x14ac:dyDescent="0.2">
      <c r="A13" s="14" t="s">
        <v>91</v>
      </c>
      <c r="B13" s="416" t="s">
        <v>244</v>
      </c>
      <c r="C13" s="290"/>
    </row>
    <row r="14" spans="1:3" s="415" customFormat="1" ht="12" customHeight="1" x14ac:dyDescent="0.2">
      <c r="A14" s="13" t="s">
        <v>92</v>
      </c>
      <c r="B14" s="417" t="s">
        <v>245</v>
      </c>
      <c r="C14" s="289"/>
    </row>
    <row r="15" spans="1:3" s="415" customFormat="1" ht="12" customHeight="1" x14ac:dyDescent="0.2">
      <c r="A15" s="13" t="s">
        <v>93</v>
      </c>
      <c r="B15" s="417" t="s">
        <v>410</v>
      </c>
      <c r="C15" s="289"/>
    </row>
    <row r="16" spans="1:3" s="415" customFormat="1" ht="12" customHeight="1" x14ac:dyDescent="0.2">
      <c r="A16" s="13" t="s">
        <v>94</v>
      </c>
      <c r="B16" s="417" t="s">
        <v>411</v>
      </c>
      <c r="C16" s="289"/>
    </row>
    <row r="17" spans="1:3" s="415" customFormat="1" ht="12" customHeight="1" x14ac:dyDescent="0.2">
      <c r="A17" s="13" t="s">
        <v>95</v>
      </c>
      <c r="B17" s="417" t="s">
        <v>246</v>
      </c>
      <c r="C17" s="289"/>
    </row>
    <row r="18" spans="1:3" s="415" customFormat="1" ht="12" customHeight="1" thickBot="1" x14ac:dyDescent="0.25">
      <c r="A18" s="15" t="s">
        <v>101</v>
      </c>
      <c r="B18" s="284" t="s">
        <v>247</v>
      </c>
      <c r="C18" s="291"/>
    </row>
    <row r="19" spans="1:3" s="415" customFormat="1" ht="12" customHeight="1" thickBot="1" x14ac:dyDescent="0.25">
      <c r="A19" s="19" t="s">
        <v>19</v>
      </c>
      <c r="B19" s="20" t="s">
        <v>248</v>
      </c>
      <c r="C19" s="287">
        <f>+C20+C21+C22+C23+C24</f>
        <v>0</v>
      </c>
    </row>
    <row r="20" spans="1:3" s="415" customFormat="1" ht="12" customHeight="1" x14ac:dyDescent="0.2">
      <c r="A20" s="14" t="s">
        <v>74</v>
      </c>
      <c r="B20" s="416" t="s">
        <v>249</v>
      </c>
      <c r="C20" s="290"/>
    </row>
    <row r="21" spans="1:3" s="415" customFormat="1" ht="12" customHeight="1" x14ac:dyDescent="0.2">
      <c r="A21" s="13" t="s">
        <v>75</v>
      </c>
      <c r="B21" s="417" t="s">
        <v>250</v>
      </c>
      <c r="C21" s="289"/>
    </row>
    <row r="22" spans="1:3" s="415" customFormat="1" ht="12" customHeight="1" x14ac:dyDescent="0.2">
      <c r="A22" s="13" t="s">
        <v>76</v>
      </c>
      <c r="B22" s="417" t="s">
        <v>412</v>
      </c>
      <c r="C22" s="289"/>
    </row>
    <row r="23" spans="1:3" s="415" customFormat="1" ht="12" customHeight="1" x14ac:dyDescent="0.2">
      <c r="A23" s="13" t="s">
        <v>77</v>
      </c>
      <c r="B23" s="417" t="s">
        <v>413</v>
      </c>
      <c r="C23" s="289"/>
    </row>
    <row r="24" spans="1:3" s="415" customFormat="1" ht="12" customHeight="1" x14ac:dyDescent="0.2">
      <c r="A24" s="13" t="s">
        <v>155</v>
      </c>
      <c r="B24" s="417" t="s">
        <v>251</v>
      </c>
      <c r="C24" s="289"/>
    </row>
    <row r="25" spans="1:3" s="415" customFormat="1" ht="12" customHeight="1" thickBot="1" x14ac:dyDescent="0.25">
      <c r="A25" s="15" t="s">
        <v>156</v>
      </c>
      <c r="B25" s="418" t="s">
        <v>252</v>
      </c>
      <c r="C25" s="291"/>
    </row>
    <row r="26" spans="1:3" s="415" customFormat="1" ht="12" customHeight="1" thickBot="1" x14ac:dyDescent="0.25">
      <c r="A26" s="19" t="s">
        <v>157</v>
      </c>
      <c r="B26" s="20" t="s">
        <v>550</v>
      </c>
      <c r="C26" s="293">
        <f>SUM(C27:C33)</f>
        <v>0</v>
      </c>
    </row>
    <row r="27" spans="1:3" s="415" customFormat="1" ht="12" customHeight="1" x14ac:dyDescent="0.2">
      <c r="A27" s="14" t="s">
        <v>254</v>
      </c>
      <c r="B27" s="416" t="s">
        <v>545</v>
      </c>
      <c r="C27" s="290"/>
    </row>
    <row r="28" spans="1:3" s="415" customFormat="1" ht="12" customHeight="1" x14ac:dyDescent="0.2">
      <c r="A28" s="13" t="s">
        <v>255</v>
      </c>
      <c r="B28" s="417" t="s">
        <v>546</v>
      </c>
      <c r="C28" s="289"/>
    </row>
    <row r="29" spans="1:3" s="415" customFormat="1" ht="12" customHeight="1" x14ac:dyDescent="0.2">
      <c r="A29" s="13" t="s">
        <v>256</v>
      </c>
      <c r="B29" s="417" t="s">
        <v>547</v>
      </c>
      <c r="C29" s="289"/>
    </row>
    <row r="30" spans="1:3" s="415" customFormat="1" ht="12" customHeight="1" x14ac:dyDescent="0.2">
      <c r="A30" s="13" t="s">
        <v>257</v>
      </c>
      <c r="B30" s="417" t="s">
        <v>548</v>
      </c>
      <c r="C30" s="289"/>
    </row>
    <row r="31" spans="1:3" s="415" customFormat="1" ht="12" customHeight="1" x14ac:dyDescent="0.2">
      <c r="A31" s="13" t="s">
        <v>542</v>
      </c>
      <c r="B31" s="417" t="s">
        <v>258</v>
      </c>
      <c r="C31" s="289"/>
    </row>
    <row r="32" spans="1:3" s="415" customFormat="1" ht="12" customHeight="1" x14ac:dyDescent="0.2">
      <c r="A32" s="13" t="s">
        <v>543</v>
      </c>
      <c r="B32" s="417" t="s">
        <v>259</v>
      </c>
      <c r="C32" s="289"/>
    </row>
    <row r="33" spans="1:3" s="415" customFormat="1" ht="12" customHeight="1" thickBot="1" x14ac:dyDescent="0.25">
      <c r="A33" s="15" t="s">
        <v>544</v>
      </c>
      <c r="B33" s="515" t="s">
        <v>260</v>
      </c>
      <c r="C33" s="291"/>
    </row>
    <row r="34" spans="1:3" s="415" customFormat="1" ht="12" customHeight="1" thickBot="1" x14ac:dyDescent="0.25">
      <c r="A34" s="19" t="s">
        <v>21</v>
      </c>
      <c r="B34" s="20" t="s">
        <v>422</v>
      </c>
      <c r="C34" s="287">
        <f>SUM(C35:C45)</f>
        <v>0</v>
      </c>
    </row>
    <row r="35" spans="1:3" s="415" customFormat="1" ht="12" customHeight="1" x14ac:dyDescent="0.2">
      <c r="A35" s="14" t="s">
        <v>78</v>
      </c>
      <c r="B35" s="416" t="s">
        <v>263</v>
      </c>
      <c r="C35" s="290"/>
    </row>
    <row r="36" spans="1:3" s="415" customFormat="1" ht="12" customHeight="1" x14ac:dyDescent="0.2">
      <c r="A36" s="13" t="s">
        <v>79</v>
      </c>
      <c r="B36" s="417" t="s">
        <v>264</v>
      </c>
      <c r="C36" s="289"/>
    </row>
    <row r="37" spans="1:3" s="415" customFormat="1" ht="12" customHeight="1" x14ac:dyDescent="0.2">
      <c r="A37" s="13" t="s">
        <v>80</v>
      </c>
      <c r="B37" s="417" t="s">
        <v>265</v>
      </c>
      <c r="C37" s="289"/>
    </row>
    <row r="38" spans="1:3" s="415" customFormat="1" ht="12" customHeight="1" x14ac:dyDescent="0.2">
      <c r="A38" s="13" t="s">
        <v>159</v>
      </c>
      <c r="B38" s="417" t="s">
        <v>266</v>
      </c>
      <c r="C38" s="289"/>
    </row>
    <row r="39" spans="1:3" s="415" customFormat="1" ht="12" customHeight="1" x14ac:dyDescent="0.2">
      <c r="A39" s="13" t="s">
        <v>160</v>
      </c>
      <c r="B39" s="417" t="s">
        <v>267</v>
      </c>
      <c r="C39" s="289"/>
    </row>
    <row r="40" spans="1:3" s="415" customFormat="1" ht="12" customHeight="1" x14ac:dyDescent="0.2">
      <c r="A40" s="13" t="s">
        <v>161</v>
      </c>
      <c r="B40" s="417" t="s">
        <v>268</v>
      </c>
      <c r="C40" s="289"/>
    </row>
    <row r="41" spans="1:3" s="415" customFormat="1" ht="12" customHeight="1" x14ac:dyDescent="0.2">
      <c r="A41" s="13" t="s">
        <v>162</v>
      </c>
      <c r="B41" s="417" t="s">
        <v>269</v>
      </c>
      <c r="C41" s="289"/>
    </row>
    <row r="42" spans="1:3" s="415" customFormat="1" ht="12" customHeight="1" x14ac:dyDescent="0.2">
      <c r="A42" s="13" t="s">
        <v>163</v>
      </c>
      <c r="B42" s="417" t="s">
        <v>549</v>
      </c>
      <c r="C42" s="289"/>
    </row>
    <row r="43" spans="1:3" s="415" customFormat="1" ht="12" customHeight="1" x14ac:dyDescent="0.2">
      <c r="A43" s="13" t="s">
        <v>261</v>
      </c>
      <c r="B43" s="417" t="s">
        <v>271</v>
      </c>
      <c r="C43" s="292"/>
    </row>
    <row r="44" spans="1:3" s="415" customFormat="1" ht="12" customHeight="1" x14ac:dyDescent="0.2">
      <c r="A44" s="15" t="s">
        <v>262</v>
      </c>
      <c r="B44" s="418" t="s">
        <v>424</v>
      </c>
      <c r="C44" s="402"/>
    </row>
    <row r="45" spans="1:3" s="415" customFormat="1" ht="12" customHeight="1" thickBot="1" x14ac:dyDescent="0.25">
      <c r="A45" s="15" t="s">
        <v>423</v>
      </c>
      <c r="B45" s="284" t="s">
        <v>272</v>
      </c>
      <c r="C45" s="402"/>
    </row>
    <row r="46" spans="1:3" s="415" customFormat="1" ht="12" customHeight="1" thickBot="1" x14ac:dyDescent="0.25">
      <c r="A46" s="19" t="s">
        <v>22</v>
      </c>
      <c r="B46" s="20" t="s">
        <v>273</v>
      </c>
      <c r="C46" s="287">
        <f>SUM(C47:C51)</f>
        <v>0</v>
      </c>
    </row>
    <row r="47" spans="1:3" s="415" customFormat="1" ht="12" customHeight="1" x14ac:dyDescent="0.2">
      <c r="A47" s="14" t="s">
        <v>81</v>
      </c>
      <c r="B47" s="416" t="s">
        <v>277</v>
      </c>
      <c r="C47" s="460"/>
    </row>
    <row r="48" spans="1:3" s="415" customFormat="1" ht="12" customHeight="1" x14ac:dyDescent="0.2">
      <c r="A48" s="13" t="s">
        <v>82</v>
      </c>
      <c r="B48" s="417" t="s">
        <v>278</v>
      </c>
      <c r="C48" s="292"/>
    </row>
    <row r="49" spans="1:3" s="415" customFormat="1" ht="12" customHeight="1" x14ac:dyDescent="0.2">
      <c r="A49" s="13" t="s">
        <v>274</v>
      </c>
      <c r="B49" s="417" t="s">
        <v>279</v>
      </c>
      <c r="C49" s="292"/>
    </row>
    <row r="50" spans="1:3" s="415" customFormat="1" ht="12" customHeight="1" x14ac:dyDescent="0.2">
      <c r="A50" s="13" t="s">
        <v>275</v>
      </c>
      <c r="B50" s="417" t="s">
        <v>280</v>
      </c>
      <c r="C50" s="292"/>
    </row>
    <row r="51" spans="1:3" s="415" customFormat="1" ht="12" customHeight="1" thickBot="1" x14ac:dyDescent="0.25">
      <c r="A51" s="15" t="s">
        <v>276</v>
      </c>
      <c r="B51" s="284" t="s">
        <v>281</v>
      </c>
      <c r="C51" s="402"/>
    </row>
    <row r="52" spans="1:3" s="415" customFormat="1" ht="12" customHeight="1" thickBot="1" x14ac:dyDescent="0.25">
      <c r="A52" s="19" t="s">
        <v>164</v>
      </c>
      <c r="B52" s="20" t="s">
        <v>282</v>
      </c>
      <c r="C52" s="287">
        <f>SUM(C53:C55)</f>
        <v>0</v>
      </c>
    </row>
    <row r="53" spans="1:3" s="415" customFormat="1" ht="12" customHeight="1" x14ac:dyDescent="0.2">
      <c r="A53" s="14" t="s">
        <v>83</v>
      </c>
      <c r="B53" s="416" t="s">
        <v>283</v>
      </c>
      <c r="C53" s="290"/>
    </row>
    <row r="54" spans="1:3" s="415" customFormat="1" ht="12" customHeight="1" x14ac:dyDescent="0.2">
      <c r="A54" s="13" t="s">
        <v>84</v>
      </c>
      <c r="B54" s="417" t="s">
        <v>414</v>
      </c>
      <c r="C54" s="289"/>
    </row>
    <row r="55" spans="1:3" s="415" customFormat="1" ht="12" customHeight="1" x14ac:dyDescent="0.2">
      <c r="A55" s="13" t="s">
        <v>286</v>
      </c>
      <c r="B55" s="417" t="s">
        <v>284</v>
      </c>
      <c r="C55" s="289"/>
    </row>
    <row r="56" spans="1:3" s="415" customFormat="1" ht="12" customHeight="1" thickBot="1" x14ac:dyDescent="0.25">
      <c r="A56" s="15" t="s">
        <v>287</v>
      </c>
      <c r="B56" s="284" t="s">
        <v>285</v>
      </c>
      <c r="C56" s="291"/>
    </row>
    <row r="57" spans="1:3" s="415" customFormat="1" ht="12" customHeight="1" thickBot="1" x14ac:dyDescent="0.25">
      <c r="A57" s="19" t="s">
        <v>24</v>
      </c>
      <c r="B57" s="282" t="s">
        <v>288</v>
      </c>
      <c r="C57" s="287">
        <f>SUM(C58:C60)</f>
        <v>0</v>
      </c>
    </row>
    <row r="58" spans="1:3" s="415" customFormat="1" ht="12" customHeight="1" x14ac:dyDescent="0.2">
      <c r="A58" s="14" t="s">
        <v>165</v>
      </c>
      <c r="B58" s="416" t="s">
        <v>290</v>
      </c>
      <c r="C58" s="292"/>
    </row>
    <row r="59" spans="1:3" s="415" customFormat="1" ht="12" customHeight="1" x14ac:dyDescent="0.2">
      <c r="A59" s="13" t="s">
        <v>166</v>
      </c>
      <c r="B59" s="417" t="s">
        <v>415</v>
      </c>
      <c r="C59" s="292"/>
    </row>
    <row r="60" spans="1:3" s="415" customFormat="1" ht="12" customHeight="1" x14ac:dyDescent="0.2">
      <c r="A60" s="13" t="s">
        <v>216</v>
      </c>
      <c r="B60" s="417" t="s">
        <v>291</v>
      </c>
      <c r="C60" s="292"/>
    </row>
    <row r="61" spans="1:3" s="415" customFormat="1" ht="12" customHeight="1" thickBot="1" x14ac:dyDescent="0.25">
      <c r="A61" s="15" t="s">
        <v>289</v>
      </c>
      <c r="B61" s="284" t="s">
        <v>292</v>
      </c>
      <c r="C61" s="292"/>
    </row>
    <row r="62" spans="1:3" s="415" customFormat="1" ht="12" customHeight="1" thickBot="1" x14ac:dyDescent="0.25">
      <c r="A62" s="487" t="s">
        <v>464</v>
      </c>
      <c r="B62" s="20" t="s">
        <v>293</v>
      </c>
      <c r="C62" s="293">
        <f>+C5+C12+C19+C26+C34+C46+C52+C57</f>
        <v>0</v>
      </c>
    </row>
    <row r="63" spans="1:3" s="415" customFormat="1" ht="12" customHeight="1" thickBot="1" x14ac:dyDescent="0.25">
      <c r="A63" s="463" t="s">
        <v>294</v>
      </c>
      <c r="B63" s="282" t="s">
        <v>295</v>
      </c>
      <c r="C63" s="287">
        <f>SUM(C64:C66)</f>
        <v>0</v>
      </c>
    </row>
    <row r="64" spans="1:3" s="415" customFormat="1" ht="12" customHeight="1" x14ac:dyDescent="0.2">
      <c r="A64" s="14" t="s">
        <v>326</v>
      </c>
      <c r="B64" s="416" t="s">
        <v>296</v>
      </c>
      <c r="C64" s="292"/>
    </row>
    <row r="65" spans="1:3" s="415" customFormat="1" ht="12" customHeight="1" x14ac:dyDescent="0.2">
      <c r="A65" s="13" t="s">
        <v>335</v>
      </c>
      <c r="B65" s="417" t="s">
        <v>297</v>
      </c>
      <c r="C65" s="292"/>
    </row>
    <row r="66" spans="1:3" s="415" customFormat="1" ht="12" customHeight="1" thickBot="1" x14ac:dyDescent="0.25">
      <c r="A66" s="15" t="s">
        <v>336</v>
      </c>
      <c r="B66" s="481" t="s">
        <v>449</v>
      </c>
      <c r="C66" s="292"/>
    </row>
    <row r="67" spans="1:3" s="415" customFormat="1" ht="12" customHeight="1" thickBot="1" x14ac:dyDescent="0.25">
      <c r="A67" s="463" t="s">
        <v>299</v>
      </c>
      <c r="B67" s="282" t="s">
        <v>300</v>
      </c>
      <c r="C67" s="287">
        <f>SUM(C68:C71)</f>
        <v>0</v>
      </c>
    </row>
    <row r="68" spans="1:3" s="415" customFormat="1" ht="12" customHeight="1" x14ac:dyDescent="0.2">
      <c r="A68" s="14" t="s">
        <v>133</v>
      </c>
      <c r="B68" s="416" t="s">
        <v>301</v>
      </c>
      <c r="C68" s="292"/>
    </row>
    <row r="69" spans="1:3" s="415" customFormat="1" ht="12" customHeight="1" x14ac:dyDescent="0.2">
      <c r="A69" s="13" t="s">
        <v>134</v>
      </c>
      <c r="B69" s="417" t="s">
        <v>302</v>
      </c>
      <c r="C69" s="292"/>
    </row>
    <row r="70" spans="1:3" s="415" customFormat="1" ht="12" customHeight="1" x14ac:dyDescent="0.2">
      <c r="A70" s="13" t="s">
        <v>327</v>
      </c>
      <c r="B70" s="417" t="s">
        <v>303</v>
      </c>
      <c r="C70" s="292"/>
    </row>
    <row r="71" spans="1:3" s="415" customFormat="1" ht="12" customHeight="1" thickBot="1" x14ac:dyDescent="0.25">
      <c r="A71" s="15" t="s">
        <v>328</v>
      </c>
      <c r="B71" s="284" t="s">
        <v>304</v>
      </c>
      <c r="C71" s="292"/>
    </row>
    <row r="72" spans="1:3" s="415" customFormat="1" ht="12" customHeight="1" thickBot="1" x14ac:dyDescent="0.25">
      <c r="A72" s="463" t="s">
        <v>305</v>
      </c>
      <c r="B72" s="282" t="s">
        <v>306</v>
      </c>
      <c r="C72" s="287">
        <f>SUM(C73:C74)</f>
        <v>0</v>
      </c>
    </row>
    <row r="73" spans="1:3" s="415" customFormat="1" ht="12" customHeight="1" x14ac:dyDescent="0.2">
      <c r="A73" s="14" t="s">
        <v>329</v>
      </c>
      <c r="B73" s="416" t="s">
        <v>307</v>
      </c>
      <c r="C73" s="292"/>
    </row>
    <row r="74" spans="1:3" s="415" customFormat="1" ht="12" customHeight="1" thickBot="1" x14ac:dyDescent="0.25">
      <c r="A74" s="15" t="s">
        <v>330</v>
      </c>
      <c r="B74" s="284" t="s">
        <v>308</v>
      </c>
      <c r="C74" s="292"/>
    </row>
    <row r="75" spans="1:3" s="415" customFormat="1" ht="12" customHeight="1" thickBot="1" x14ac:dyDescent="0.25">
      <c r="A75" s="463" t="s">
        <v>309</v>
      </c>
      <c r="B75" s="282" t="s">
        <v>310</v>
      </c>
      <c r="C75" s="287">
        <f>SUM(C76:C78)</f>
        <v>0</v>
      </c>
    </row>
    <row r="76" spans="1:3" s="415" customFormat="1" ht="12" customHeight="1" x14ac:dyDescent="0.2">
      <c r="A76" s="14" t="s">
        <v>331</v>
      </c>
      <c r="B76" s="416" t="s">
        <v>311</v>
      </c>
      <c r="C76" s="292"/>
    </row>
    <row r="77" spans="1:3" s="415" customFormat="1" ht="12" customHeight="1" x14ac:dyDescent="0.2">
      <c r="A77" s="13" t="s">
        <v>332</v>
      </c>
      <c r="B77" s="417" t="s">
        <v>312</v>
      </c>
      <c r="C77" s="292"/>
    </row>
    <row r="78" spans="1:3" s="415" customFormat="1" ht="12" customHeight="1" thickBot="1" x14ac:dyDescent="0.25">
      <c r="A78" s="15" t="s">
        <v>333</v>
      </c>
      <c r="B78" s="284" t="s">
        <v>313</v>
      </c>
      <c r="C78" s="292"/>
    </row>
    <row r="79" spans="1:3" s="415" customFormat="1" ht="12" customHeight="1" thickBot="1" x14ac:dyDescent="0.25">
      <c r="A79" s="463" t="s">
        <v>314</v>
      </c>
      <c r="B79" s="282" t="s">
        <v>334</v>
      </c>
      <c r="C79" s="287">
        <f>SUM(C80:C83)</f>
        <v>0</v>
      </c>
    </row>
    <row r="80" spans="1:3" s="415" customFormat="1" ht="12" customHeight="1" x14ac:dyDescent="0.2">
      <c r="A80" s="420" t="s">
        <v>315</v>
      </c>
      <c r="B80" s="416" t="s">
        <v>316</v>
      </c>
      <c r="C80" s="292"/>
    </row>
    <row r="81" spans="1:3" s="415" customFormat="1" ht="12" customHeight="1" x14ac:dyDescent="0.2">
      <c r="A81" s="421" t="s">
        <v>317</v>
      </c>
      <c r="B81" s="417" t="s">
        <v>318</v>
      </c>
      <c r="C81" s="292"/>
    </row>
    <row r="82" spans="1:3" s="415" customFormat="1" ht="12" customHeight="1" x14ac:dyDescent="0.2">
      <c r="A82" s="421" t="s">
        <v>319</v>
      </c>
      <c r="B82" s="417" t="s">
        <v>320</v>
      </c>
      <c r="C82" s="292"/>
    </row>
    <row r="83" spans="1:3" s="415" customFormat="1" ht="12" customHeight="1" thickBot="1" x14ac:dyDescent="0.25">
      <c r="A83" s="422" t="s">
        <v>321</v>
      </c>
      <c r="B83" s="284" t="s">
        <v>322</v>
      </c>
      <c r="C83" s="292"/>
    </row>
    <row r="84" spans="1:3" s="415" customFormat="1" ht="12" customHeight="1" thickBot="1" x14ac:dyDescent="0.25">
      <c r="A84" s="463" t="s">
        <v>323</v>
      </c>
      <c r="B84" s="282" t="s">
        <v>463</v>
      </c>
      <c r="C84" s="461"/>
    </row>
    <row r="85" spans="1:3" s="415" customFormat="1" ht="13.5" customHeight="1" thickBot="1" x14ac:dyDescent="0.25">
      <c r="A85" s="463" t="s">
        <v>325</v>
      </c>
      <c r="B85" s="282" t="s">
        <v>324</v>
      </c>
      <c r="C85" s="461"/>
    </row>
    <row r="86" spans="1:3" s="415" customFormat="1" ht="15.75" customHeight="1" thickBot="1" x14ac:dyDescent="0.25">
      <c r="A86" s="463" t="s">
        <v>337</v>
      </c>
      <c r="B86" s="423" t="s">
        <v>466</v>
      </c>
      <c r="C86" s="293">
        <f>+C63+C67+C72+C75+C79+C85+C84</f>
        <v>0</v>
      </c>
    </row>
    <row r="87" spans="1:3" s="415" customFormat="1" ht="16.5" customHeight="1" thickBot="1" x14ac:dyDescent="0.25">
      <c r="A87" s="464" t="s">
        <v>465</v>
      </c>
      <c r="B87" s="424" t="s">
        <v>467</v>
      </c>
      <c r="C87" s="293">
        <f>+C62+C86</f>
        <v>0</v>
      </c>
    </row>
    <row r="88" spans="1:3" s="415" customFormat="1" ht="83.25" customHeight="1" x14ac:dyDescent="0.2">
      <c r="A88" s="4"/>
      <c r="B88" s="5"/>
      <c r="C88" s="294"/>
    </row>
    <row r="89" spans="1:3" ht="16.5" customHeight="1" x14ac:dyDescent="0.25">
      <c r="A89" s="559" t="s">
        <v>46</v>
      </c>
      <c r="B89" s="559"/>
      <c r="C89" s="559"/>
    </row>
    <row r="90" spans="1:3" s="425" customFormat="1" ht="16.5" customHeight="1" thickBot="1" x14ac:dyDescent="0.3">
      <c r="A90" s="561" t="s">
        <v>137</v>
      </c>
      <c r="B90" s="561"/>
      <c r="C90" s="124" t="str">
        <f>C2</f>
        <v>Forintban!</v>
      </c>
    </row>
    <row r="91" spans="1:3" ht="38.1" customHeight="1" thickBot="1" x14ac:dyDescent="0.3">
      <c r="A91" s="22" t="s">
        <v>68</v>
      </c>
      <c r="B91" s="23" t="s">
        <v>47</v>
      </c>
      <c r="C91" s="38" t="str">
        <f>+C3</f>
        <v>2018. évi előirányzat</v>
      </c>
    </row>
    <row r="92" spans="1:3" s="414" customFormat="1" ht="12" customHeight="1" thickBot="1" x14ac:dyDescent="0.25">
      <c r="A92" s="31"/>
      <c r="B92" s="32" t="s">
        <v>481</v>
      </c>
      <c r="C92" s="33" t="s">
        <v>482</v>
      </c>
    </row>
    <row r="93" spans="1:3" ht="12" customHeight="1" thickBot="1" x14ac:dyDescent="0.3">
      <c r="A93" s="21" t="s">
        <v>17</v>
      </c>
      <c r="B93" s="27" t="s">
        <v>425</v>
      </c>
      <c r="C93" s="286">
        <f>C94+C95+C96+C97+C98+C111</f>
        <v>0</v>
      </c>
    </row>
    <row r="94" spans="1:3" ht="12" customHeight="1" x14ac:dyDescent="0.25">
      <c r="A94" s="16" t="s">
        <v>85</v>
      </c>
      <c r="B94" s="9" t="s">
        <v>48</v>
      </c>
      <c r="C94" s="288"/>
    </row>
    <row r="95" spans="1:3" ht="12" customHeight="1" x14ac:dyDescent="0.25">
      <c r="A95" s="13" t="s">
        <v>86</v>
      </c>
      <c r="B95" s="7" t="s">
        <v>167</v>
      </c>
      <c r="C95" s="289"/>
    </row>
    <row r="96" spans="1:3" ht="12" customHeight="1" x14ac:dyDescent="0.25">
      <c r="A96" s="13" t="s">
        <v>87</v>
      </c>
      <c r="B96" s="7" t="s">
        <v>124</v>
      </c>
      <c r="C96" s="291"/>
    </row>
    <row r="97" spans="1:3" ht="12" customHeight="1" x14ac:dyDescent="0.25">
      <c r="A97" s="13" t="s">
        <v>88</v>
      </c>
      <c r="B97" s="10" t="s">
        <v>168</v>
      </c>
      <c r="C97" s="291"/>
    </row>
    <row r="98" spans="1:3" ht="12" customHeight="1" x14ac:dyDescent="0.25">
      <c r="A98" s="13" t="s">
        <v>96</v>
      </c>
      <c r="B98" s="18" t="s">
        <v>169</v>
      </c>
      <c r="C98" s="291"/>
    </row>
    <row r="99" spans="1:3" ht="12" customHeight="1" x14ac:dyDescent="0.25">
      <c r="A99" s="13" t="s">
        <v>89</v>
      </c>
      <c r="B99" s="7" t="s">
        <v>430</v>
      </c>
      <c r="C99" s="291"/>
    </row>
    <row r="100" spans="1:3" ht="12" customHeight="1" x14ac:dyDescent="0.25">
      <c r="A100" s="13" t="s">
        <v>90</v>
      </c>
      <c r="B100" s="129" t="s">
        <v>429</v>
      </c>
      <c r="C100" s="291"/>
    </row>
    <row r="101" spans="1:3" ht="12" customHeight="1" x14ac:dyDescent="0.25">
      <c r="A101" s="13" t="s">
        <v>97</v>
      </c>
      <c r="B101" s="129" t="s">
        <v>428</v>
      </c>
      <c r="C101" s="291"/>
    </row>
    <row r="102" spans="1:3" ht="12" customHeight="1" x14ac:dyDescent="0.25">
      <c r="A102" s="13" t="s">
        <v>98</v>
      </c>
      <c r="B102" s="127" t="s">
        <v>340</v>
      </c>
      <c r="C102" s="291"/>
    </row>
    <row r="103" spans="1:3" ht="12" customHeight="1" x14ac:dyDescent="0.25">
      <c r="A103" s="13" t="s">
        <v>99</v>
      </c>
      <c r="B103" s="128" t="s">
        <v>341</v>
      </c>
      <c r="C103" s="291"/>
    </row>
    <row r="104" spans="1:3" ht="12" customHeight="1" x14ac:dyDescent="0.25">
      <c r="A104" s="13" t="s">
        <v>100</v>
      </c>
      <c r="B104" s="128" t="s">
        <v>342</v>
      </c>
      <c r="C104" s="291"/>
    </row>
    <row r="105" spans="1:3" ht="12" customHeight="1" x14ac:dyDescent="0.25">
      <c r="A105" s="13" t="s">
        <v>102</v>
      </c>
      <c r="B105" s="127" t="s">
        <v>343</v>
      </c>
      <c r="C105" s="291"/>
    </row>
    <row r="106" spans="1:3" ht="12" customHeight="1" x14ac:dyDescent="0.25">
      <c r="A106" s="13" t="s">
        <v>170</v>
      </c>
      <c r="B106" s="127" t="s">
        <v>344</v>
      </c>
      <c r="C106" s="291"/>
    </row>
    <row r="107" spans="1:3" ht="12" customHeight="1" x14ac:dyDescent="0.25">
      <c r="A107" s="13" t="s">
        <v>338</v>
      </c>
      <c r="B107" s="128" t="s">
        <v>345</v>
      </c>
      <c r="C107" s="291"/>
    </row>
    <row r="108" spans="1:3" ht="12" customHeight="1" x14ac:dyDescent="0.25">
      <c r="A108" s="12" t="s">
        <v>339</v>
      </c>
      <c r="B108" s="129" t="s">
        <v>346</v>
      </c>
      <c r="C108" s="291"/>
    </row>
    <row r="109" spans="1:3" ht="12" customHeight="1" x14ac:dyDescent="0.25">
      <c r="A109" s="13" t="s">
        <v>426</v>
      </c>
      <c r="B109" s="129" t="s">
        <v>347</v>
      </c>
      <c r="C109" s="291"/>
    </row>
    <row r="110" spans="1:3" ht="12" customHeight="1" x14ac:dyDescent="0.25">
      <c r="A110" s="15" t="s">
        <v>427</v>
      </c>
      <c r="B110" s="129" t="s">
        <v>348</v>
      </c>
      <c r="C110" s="291"/>
    </row>
    <row r="111" spans="1:3" ht="12" customHeight="1" x14ac:dyDescent="0.25">
      <c r="A111" s="13" t="s">
        <v>431</v>
      </c>
      <c r="B111" s="10" t="s">
        <v>49</v>
      </c>
      <c r="C111" s="289"/>
    </row>
    <row r="112" spans="1:3" ht="12" customHeight="1" x14ac:dyDescent="0.25">
      <c r="A112" s="13" t="s">
        <v>432</v>
      </c>
      <c r="B112" s="7" t="s">
        <v>434</v>
      </c>
      <c r="C112" s="289"/>
    </row>
    <row r="113" spans="1:3" ht="12" customHeight="1" thickBot="1" x14ac:dyDescent="0.3">
      <c r="A113" s="17" t="s">
        <v>433</v>
      </c>
      <c r="B113" s="485" t="s">
        <v>435</v>
      </c>
      <c r="C113" s="295"/>
    </row>
    <row r="114" spans="1:3" ht="12" customHeight="1" thickBot="1" x14ac:dyDescent="0.3">
      <c r="A114" s="482" t="s">
        <v>18</v>
      </c>
      <c r="B114" s="483" t="s">
        <v>349</v>
      </c>
      <c r="C114" s="484">
        <f>+C115+C117+C119</f>
        <v>0</v>
      </c>
    </row>
    <row r="115" spans="1:3" ht="12" customHeight="1" x14ac:dyDescent="0.25">
      <c r="A115" s="14" t="s">
        <v>91</v>
      </c>
      <c r="B115" s="7" t="s">
        <v>215</v>
      </c>
      <c r="C115" s="290"/>
    </row>
    <row r="116" spans="1:3" ht="12" customHeight="1" x14ac:dyDescent="0.25">
      <c r="A116" s="14" t="s">
        <v>92</v>
      </c>
      <c r="B116" s="11" t="s">
        <v>353</v>
      </c>
      <c r="C116" s="290"/>
    </row>
    <row r="117" spans="1:3" ht="12" customHeight="1" x14ac:dyDescent="0.25">
      <c r="A117" s="14" t="s">
        <v>93</v>
      </c>
      <c r="B117" s="11" t="s">
        <v>171</v>
      </c>
      <c r="C117" s="289"/>
    </row>
    <row r="118" spans="1:3" ht="12" customHeight="1" x14ac:dyDescent="0.25">
      <c r="A118" s="14" t="s">
        <v>94</v>
      </c>
      <c r="B118" s="11" t="s">
        <v>354</v>
      </c>
      <c r="C118" s="259"/>
    </row>
    <row r="119" spans="1:3" ht="12" customHeight="1" x14ac:dyDescent="0.25">
      <c r="A119" s="14" t="s">
        <v>95</v>
      </c>
      <c r="B119" s="284" t="s">
        <v>217</v>
      </c>
      <c r="C119" s="259"/>
    </row>
    <row r="120" spans="1:3" ht="12" customHeight="1" x14ac:dyDescent="0.25">
      <c r="A120" s="14" t="s">
        <v>101</v>
      </c>
      <c r="B120" s="283" t="s">
        <v>416</v>
      </c>
      <c r="C120" s="259"/>
    </row>
    <row r="121" spans="1:3" ht="12" customHeight="1" x14ac:dyDescent="0.25">
      <c r="A121" s="14" t="s">
        <v>103</v>
      </c>
      <c r="B121" s="412" t="s">
        <v>359</v>
      </c>
      <c r="C121" s="259"/>
    </row>
    <row r="122" spans="1:3" x14ac:dyDescent="0.25">
      <c r="A122" s="14" t="s">
        <v>172</v>
      </c>
      <c r="B122" s="128" t="s">
        <v>342</v>
      </c>
      <c r="C122" s="259"/>
    </row>
    <row r="123" spans="1:3" ht="12" customHeight="1" x14ac:dyDescent="0.25">
      <c r="A123" s="14" t="s">
        <v>173</v>
      </c>
      <c r="B123" s="128" t="s">
        <v>358</v>
      </c>
      <c r="C123" s="259"/>
    </row>
    <row r="124" spans="1:3" ht="12" customHeight="1" x14ac:dyDescent="0.25">
      <c r="A124" s="14" t="s">
        <v>174</v>
      </c>
      <c r="B124" s="128" t="s">
        <v>357</v>
      </c>
      <c r="C124" s="259"/>
    </row>
    <row r="125" spans="1:3" ht="12" customHeight="1" x14ac:dyDescent="0.25">
      <c r="A125" s="14" t="s">
        <v>350</v>
      </c>
      <c r="B125" s="128" t="s">
        <v>345</v>
      </c>
      <c r="C125" s="259"/>
    </row>
    <row r="126" spans="1:3" ht="12" customHeight="1" x14ac:dyDescent="0.25">
      <c r="A126" s="14" t="s">
        <v>351</v>
      </c>
      <c r="B126" s="128" t="s">
        <v>356</v>
      </c>
      <c r="C126" s="259"/>
    </row>
    <row r="127" spans="1:3" ht="16.5" thickBot="1" x14ac:dyDescent="0.3">
      <c r="A127" s="12" t="s">
        <v>352</v>
      </c>
      <c r="B127" s="128" t="s">
        <v>355</v>
      </c>
      <c r="C127" s="261"/>
    </row>
    <row r="128" spans="1:3" ht="12" customHeight="1" thickBot="1" x14ac:dyDescent="0.3">
      <c r="A128" s="19" t="s">
        <v>19</v>
      </c>
      <c r="B128" s="108" t="s">
        <v>436</v>
      </c>
      <c r="C128" s="287">
        <f>+C93+C114</f>
        <v>0</v>
      </c>
    </row>
    <row r="129" spans="1:3" ht="12" customHeight="1" thickBot="1" x14ac:dyDescent="0.3">
      <c r="A129" s="19" t="s">
        <v>20</v>
      </c>
      <c r="B129" s="108" t="s">
        <v>437</v>
      </c>
      <c r="C129" s="287">
        <f>+C130+C131+C132</f>
        <v>0</v>
      </c>
    </row>
    <row r="130" spans="1:3" ht="12" customHeight="1" x14ac:dyDescent="0.25">
      <c r="A130" s="14" t="s">
        <v>254</v>
      </c>
      <c r="B130" s="11" t="s">
        <v>444</v>
      </c>
      <c r="C130" s="259"/>
    </row>
    <row r="131" spans="1:3" ht="12" customHeight="1" x14ac:dyDescent="0.25">
      <c r="A131" s="14" t="s">
        <v>255</v>
      </c>
      <c r="B131" s="11" t="s">
        <v>445</v>
      </c>
      <c r="C131" s="259"/>
    </row>
    <row r="132" spans="1:3" ht="12" customHeight="1" thickBot="1" x14ac:dyDescent="0.3">
      <c r="A132" s="12" t="s">
        <v>256</v>
      </c>
      <c r="B132" s="11" t="s">
        <v>446</v>
      </c>
      <c r="C132" s="259"/>
    </row>
    <row r="133" spans="1:3" ht="12" customHeight="1" thickBot="1" x14ac:dyDescent="0.3">
      <c r="A133" s="19" t="s">
        <v>21</v>
      </c>
      <c r="B133" s="108" t="s">
        <v>438</v>
      </c>
      <c r="C133" s="287">
        <f>SUM(C134:C139)</f>
        <v>0</v>
      </c>
    </row>
    <row r="134" spans="1:3" ht="12" customHeight="1" x14ac:dyDescent="0.25">
      <c r="A134" s="14" t="s">
        <v>78</v>
      </c>
      <c r="B134" s="8" t="s">
        <v>447</v>
      </c>
      <c r="C134" s="259"/>
    </row>
    <row r="135" spans="1:3" ht="12" customHeight="1" x14ac:dyDescent="0.25">
      <c r="A135" s="14" t="s">
        <v>79</v>
      </c>
      <c r="B135" s="8" t="s">
        <v>439</v>
      </c>
      <c r="C135" s="259"/>
    </row>
    <row r="136" spans="1:3" ht="12" customHeight="1" x14ac:dyDescent="0.25">
      <c r="A136" s="14" t="s">
        <v>80</v>
      </c>
      <c r="B136" s="8" t="s">
        <v>440</v>
      </c>
      <c r="C136" s="259"/>
    </row>
    <row r="137" spans="1:3" ht="12" customHeight="1" x14ac:dyDescent="0.25">
      <c r="A137" s="14" t="s">
        <v>159</v>
      </c>
      <c r="B137" s="8" t="s">
        <v>441</v>
      </c>
      <c r="C137" s="259"/>
    </row>
    <row r="138" spans="1:3" ht="12" customHeight="1" x14ac:dyDescent="0.25">
      <c r="A138" s="14" t="s">
        <v>160</v>
      </c>
      <c r="B138" s="8" t="s">
        <v>442</v>
      </c>
      <c r="C138" s="259"/>
    </row>
    <row r="139" spans="1:3" ht="12" customHeight="1" thickBot="1" x14ac:dyDescent="0.3">
      <c r="A139" s="12" t="s">
        <v>161</v>
      </c>
      <c r="B139" s="8" t="s">
        <v>443</v>
      </c>
      <c r="C139" s="259"/>
    </row>
    <row r="140" spans="1:3" ht="12" customHeight="1" thickBot="1" x14ac:dyDescent="0.3">
      <c r="A140" s="19" t="s">
        <v>22</v>
      </c>
      <c r="B140" s="108" t="s">
        <v>451</v>
      </c>
      <c r="C140" s="293">
        <f>+C141+C142+C143+C144</f>
        <v>0</v>
      </c>
    </row>
    <row r="141" spans="1:3" ht="12" customHeight="1" x14ac:dyDescent="0.25">
      <c r="A141" s="14" t="s">
        <v>81</v>
      </c>
      <c r="B141" s="8" t="s">
        <v>360</v>
      </c>
      <c r="C141" s="259"/>
    </row>
    <row r="142" spans="1:3" ht="12" customHeight="1" x14ac:dyDescent="0.25">
      <c r="A142" s="14" t="s">
        <v>82</v>
      </c>
      <c r="B142" s="8" t="s">
        <v>361</v>
      </c>
      <c r="C142" s="259"/>
    </row>
    <row r="143" spans="1:3" ht="12" customHeight="1" x14ac:dyDescent="0.25">
      <c r="A143" s="14" t="s">
        <v>274</v>
      </c>
      <c r="B143" s="8" t="s">
        <v>452</v>
      </c>
      <c r="C143" s="259"/>
    </row>
    <row r="144" spans="1:3" ht="12" customHeight="1" thickBot="1" x14ac:dyDescent="0.3">
      <c r="A144" s="12" t="s">
        <v>275</v>
      </c>
      <c r="B144" s="6" t="s">
        <v>380</v>
      </c>
      <c r="C144" s="259"/>
    </row>
    <row r="145" spans="1:9" ht="12" customHeight="1" thickBot="1" x14ac:dyDescent="0.3">
      <c r="A145" s="19" t="s">
        <v>23</v>
      </c>
      <c r="B145" s="108" t="s">
        <v>453</v>
      </c>
      <c r="C145" s="296">
        <f>SUM(C146:C150)</f>
        <v>0</v>
      </c>
    </row>
    <row r="146" spans="1:9" ht="12" customHeight="1" x14ac:dyDescent="0.25">
      <c r="A146" s="14" t="s">
        <v>83</v>
      </c>
      <c r="B146" s="8" t="s">
        <v>448</v>
      </c>
      <c r="C146" s="259"/>
    </row>
    <row r="147" spans="1:9" ht="12" customHeight="1" x14ac:dyDescent="0.25">
      <c r="A147" s="14" t="s">
        <v>84</v>
      </c>
      <c r="B147" s="8" t="s">
        <v>455</v>
      </c>
      <c r="C147" s="259"/>
    </row>
    <row r="148" spans="1:9" ht="12" customHeight="1" x14ac:dyDescent="0.25">
      <c r="A148" s="14" t="s">
        <v>286</v>
      </c>
      <c r="B148" s="8" t="s">
        <v>450</v>
      </c>
      <c r="C148" s="259"/>
    </row>
    <row r="149" spans="1:9" ht="12" customHeight="1" x14ac:dyDescent="0.25">
      <c r="A149" s="14" t="s">
        <v>287</v>
      </c>
      <c r="B149" s="8" t="s">
        <v>456</v>
      </c>
      <c r="C149" s="259"/>
    </row>
    <row r="150" spans="1:9" ht="12" customHeight="1" thickBot="1" x14ac:dyDescent="0.3">
      <c r="A150" s="14" t="s">
        <v>454</v>
      </c>
      <c r="B150" s="8" t="s">
        <v>457</v>
      </c>
      <c r="C150" s="259"/>
    </row>
    <row r="151" spans="1:9" ht="12" customHeight="1" thickBot="1" x14ac:dyDescent="0.3">
      <c r="A151" s="19" t="s">
        <v>24</v>
      </c>
      <c r="B151" s="108" t="s">
        <v>458</v>
      </c>
      <c r="C151" s="486"/>
    </row>
    <row r="152" spans="1:9" ht="12" customHeight="1" thickBot="1" x14ac:dyDescent="0.3">
      <c r="A152" s="19" t="s">
        <v>25</v>
      </c>
      <c r="B152" s="108" t="s">
        <v>459</v>
      </c>
      <c r="C152" s="486"/>
    </row>
    <row r="153" spans="1:9" ht="15" customHeight="1" thickBot="1" x14ac:dyDescent="0.3">
      <c r="A153" s="19" t="s">
        <v>26</v>
      </c>
      <c r="B153" s="108" t="s">
        <v>461</v>
      </c>
      <c r="C153" s="426">
        <f>+C129+C133+C140+C145+C151+C152</f>
        <v>0</v>
      </c>
      <c r="F153" s="427"/>
      <c r="G153" s="428"/>
      <c r="H153" s="428"/>
      <c r="I153" s="428"/>
    </row>
    <row r="154" spans="1:9" s="415" customFormat="1" ht="12.95" customHeight="1" thickBot="1" x14ac:dyDescent="0.25">
      <c r="A154" s="285" t="s">
        <v>27</v>
      </c>
      <c r="B154" s="378" t="s">
        <v>460</v>
      </c>
      <c r="C154" s="426">
        <f>+C128+C153</f>
        <v>0</v>
      </c>
    </row>
    <row r="155" spans="1:9" ht="7.5" customHeight="1" x14ac:dyDescent="0.25"/>
    <row r="156" spans="1:9" x14ac:dyDescent="0.25">
      <c r="A156" s="562" t="s">
        <v>362</v>
      </c>
      <c r="B156" s="562"/>
      <c r="C156" s="562"/>
    </row>
    <row r="157" spans="1:9" ht="15" customHeight="1" thickBot="1" x14ac:dyDescent="0.3">
      <c r="A157" s="560" t="s">
        <v>138</v>
      </c>
      <c r="B157" s="560"/>
      <c r="C157" s="297" t="str">
        <f>C90</f>
        <v>Forintban!</v>
      </c>
    </row>
    <row r="158" spans="1:9" ht="13.5" customHeight="1" thickBot="1" x14ac:dyDescent="0.3">
      <c r="A158" s="19">
        <v>1</v>
      </c>
      <c r="B158" s="26" t="s">
        <v>462</v>
      </c>
      <c r="C158" s="287">
        <f>+C62-C128</f>
        <v>0</v>
      </c>
      <c r="D158" s="429"/>
    </row>
    <row r="159" spans="1:9" ht="27.75" customHeight="1" thickBot="1" x14ac:dyDescent="0.3">
      <c r="A159" s="19" t="s">
        <v>18</v>
      </c>
      <c r="B159" s="26" t="s">
        <v>468</v>
      </c>
      <c r="C159" s="287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2018. ÉVI KÖLTSÉGVETÉSÁLLAMIGAZGATÁSI FELADATAINAK MÉRLEGE&amp;R&amp;11 1.4. melléklet az 1/2018. (III.14)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topLeftCell="B10" zoomScaleNormal="145" zoomScaleSheetLayoutView="100" workbookViewId="0">
      <selection activeCell="D1" sqref="D1"/>
    </sheetView>
  </sheetViews>
  <sheetFormatPr defaultRowHeight="12.75" x14ac:dyDescent="0.2"/>
  <cols>
    <col min="1" max="1" width="6.83203125" style="55" customWidth="1"/>
    <col min="2" max="2" width="55.1640625" style="176" customWidth="1"/>
    <col min="3" max="3" width="16.33203125" style="55" customWidth="1"/>
    <col min="4" max="4" width="55.1640625" style="55" customWidth="1"/>
    <col min="5" max="5" width="16.33203125" style="55" customWidth="1"/>
    <col min="6" max="6" width="4.83203125" style="55" customWidth="1"/>
    <col min="7" max="16384" width="9.33203125" style="55"/>
  </cols>
  <sheetData>
    <row r="1" spans="1:6" ht="39.75" customHeight="1" x14ac:dyDescent="0.2">
      <c r="B1" s="309" t="s">
        <v>142</v>
      </c>
      <c r="C1" s="310"/>
      <c r="D1" s="310"/>
      <c r="E1" s="310"/>
      <c r="F1" s="565" t="str">
        <f>+CONCATENATE("2.1. melléklet az 1/",LEFT(ÖSSZEFÜGGÉSEK!A5,4),". (III/14) önkormányzati rendelethez")</f>
        <v>2.1. melléklet az 1/2018. (III/14) önkormányzati rendelethez</v>
      </c>
    </row>
    <row r="2" spans="1:6" ht="14.25" thickBot="1" x14ac:dyDescent="0.25">
      <c r="E2" s="311" t="str">
        <f>'1.4.sz.mell.'!C2</f>
        <v>Forintban!</v>
      </c>
      <c r="F2" s="565"/>
    </row>
    <row r="3" spans="1:6" ht="18" customHeight="1" thickBot="1" x14ac:dyDescent="0.25">
      <c r="A3" s="563" t="s">
        <v>68</v>
      </c>
      <c r="B3" s="312" t="s">
        <v>55</v>
      </c>
      <c r="C3" s="313"/>
      <c r="D3" s="312" t="s">
        <v>56</v>
      </c>
      <c r="E3" s="314"/>
      <c r="F3" s="565"/>
    </row>
    <row r="4" spans="1:6" s="315" customFormat="1" ht="35.25" customHeight="1" thickBot="1" x14ac:dyDescent="0.25">
      <c r="A4" s="564"/>
      <c r="B4" s="177" t="s">
        <v>60</v>
      </c>
      <c r="C4" s="178" t="str">
        <f>+'1.1.sz.mell.'!C3</f>
        <v>2018. évi előirányzat</v>
      </c>
      <c r="D4" s="177" t="s">
        <v>60</v>
      </c>
      <c r="E4" s="52" t="str">
        <f>+C4</f>
        <v>2018. évi előirányzat</v>
      </c>
      <c r="F4" s="565"/>
    </row>
    <row r="5" spans="1:6" s="320" customFormat="1" ht="12" customHeight="1" thickBot="1" x14ac:dyDescent="0.25">
      <c r="A5" s="316"/>
      <c r="B5" s="317" t="s">
        <v>481</v>
      </c>
      <c r="C5" s="318" t="s">
        <v>482</v>
      </c>
      <c r="D5" s="317" t="s">
        <v>483</v>
      </c>
      <c r="E5" s="319" t="s">
        <v>485</v>
      </c>
      <c r="F5" s="565"/>
    </row>
    <row r="6" spans="1:6" ht="12.95" customHeight="1" x14ac:dyDescent="0.2">
      <c r="A6" s="321" t="s">
        <v>17</v>
      </c>
      <c r="B6" s="322" t="s">
        <v>363</v>
      </c>
      <c r="C6" s="298">
        <v>37470032</v>
      </c>
      <c r="D6" s="322" t="s">
        <v>61</v>
      </c>
      <c r="E6" s="304">
        <v>74316649</v>
      </c>
      <c r="F6" s="565"/>
    </row>
    <row r="7" spans="1:6" ht="12.95" customHeight="1" x14ac:dyDescent="0.2">
      <c r="A7" s="323" t="s">
        <v>18</v>
      </c>
      <c r="B7" s="324" t="s">
        <v>364</v>
      </c>
      <c r="C7" s="299">
        <v>72032994</v>
      </c>
      <c r="D7" s="324" t="s">
        <v>167</v>
      </c>
      <c r="E7" s="305">
        <v>9211914</v>
      </c>
      <c r="F7" s="565"/>
    </row>
    <row r="8" spans="1:6" ht="12.95" customHeight="1" x14ac:dyDescent="0.2">
      <c r="A8" s="323" t="s">
        <v>19</v>
      </c>
      <c r="B8" s="324" t="s">
        <v>385</v>
      </c>
      <c r="C8" s="299"/>
      <c r="D8" s="324" t="s">
        <v>220</v>
      </c>
      <c r="E8" s="305">
        <v>41390560</v>
      </c>
      <c r="F8" s="565"/>
    </row>
    <row r="9" spans="1:6" ht="12.95" customHeight="1" x14ac:dyDescent="0.2">
      <c r="A9" s="323" t="s">
        <v>20</v>
      </c>
      <c r="B9" s="324" t="s">
        <v>158</v>
      </c>
      <c r="C9" s="299">
        <v>1690000</v>
      </c>
      <c r="D9" s="324" t="s">
        <v>168</v>
      </c>
      <c r="E9" s="305">
        <v>12554000</v>
      </c>
      <c r="F9" s="565"/>
    </row>
    <row r="10" spans="1:6" ht="12.95" customHeight="1" x14ac:dyDescent="0.2">
      <c r="A10" s="323" t="s">
        <v>21</v>
      </c>
      <c r="B10" s="325" t="s">
        <v>409</v>
      </c>
      <c r="C10" s="299">
        <v>13128014</v>
      </c>
      <c r="D10" s="324" t="s">
        <v>169</v>
      </c>
      <c r="E10" s="305">
        <v>6600000</v>
      </c>
      <c r="F10" s="565"/>
    </row>
    <row r="11" spans="1:6" ht="12.95" customHeight="1" x14ac:dyDescent="0.2">
      <c r="A11" s="323" t="s">
        <v>22</v>
      </c>
      <c r="B11" s="324" t="s">
        <v>365</v>
      </c>
      <c r="C11" s="300"/>
      <c r="D11" s="324" t="s">
        <v>49</v>
      </c>
      <c r="E11" s="305"/>
      <c r="F11" s="565"/>
    </row>
    <row r="12" spans="1:6" ht="12.95" customHeight="1" x14ac:dyDescent="0.2">
      <c r="A12" s="323" t="s">
        <v>23</v>
      </c>
      <c r="B12" s="324" t="s">
        <v>469</v>
      </c>
      <c r="C12" s="299"/>
      <c r="D12" s="45"/>
      <c r="E12" s="305"/>
      <c r="F12" s="565"/>
    </row>
    <row r="13" spans="1:6" ht="12.95" customHeight="1" x14ac:dyDescent="0.2">
      <c r="A13" s="323" t="s">
        <v>24</v>
      </c>
      <c r="B13" s="45"/>
      <c r="C13" s="299"/>
      <c r="D13" s="45"/>
      <c r="E13" s="305"/>
      <c r="F13" s="565"/>
    </row>
    <row r="14" spans="1:6" ht="12.95" customHeight="1" x14ac:dyDescent="0.2">
      <c r="A14" s="323" t="s">
        <v>25</v>
      </c>
      <c r="B14" s="430"/>
      <c r="C14" s="300"/>
      <c r="D14" s="45"/>
      <c r="E14" s="305"/>
      <c r="F14" s="565"/>
    </row>
    <row r="15" spans="1:6" ht="12.95" customHeight="1" x14ac:dyDescent="0.2">
      <c r="A15" s="323" t="s">
        <v>26</v>
      </c>
      <c r="B15" s="45"/>
      <c r="C15" s="299"/>
      <c r="D15" s="45"/>
      <c r="E15" s="305"/>
      <c r="F15" s="565"/>
    </row>
    <row r="16" spans="1:6" ht="12.95" customHeight="1" x14ac:dyDescent="0.2">
      <c r="A16" s="323" t="s">
        <v>27</v>
      </c>
      <c r="B16" s="45"/>
      <c r="C16" s="299"/>
      <c r="D16" s="45"/>
      <c r="E16" s="305"/>
      <c r="F16" s="565"/>
    </row>
    <row r="17" spans="1:6" ht="12.95" customHeight="1" thickBot="1" x14ac:dyDescent="0.25">
      <c r="A17" s="323" t="s">
        <v>28</v>
      </c>
      <c r="B17" s="57"/>
      <c r="C17" s="301"/>
      <c r="D17" s="45"/>
      <c r="E17" s="306"/>
      <c r="F17" s="565"/>
    </row>
    <row r="18" spans="1:6" ht="15.95" customHeight="1" thickBot="1" x14ac:dyDescent="0.25">
      <c r="A18" s="326" t="s">
        <v>29</v>
      </c>
      <c r="B18" s="110" t="s">
        <v>470</v>
      </c>
      <c r="C18" s="302">
        <f>SUM(C6:C17)</f>
        <v>124321040</v>
      </c>
      <c r="D18" s="110" t="s">
        <v>371</v>
      </c>
      <c r="E18" s="307">
        <f>SUM(E6:E17)</f>
        <v>144073123</v>
      </c>
      <c r="F18" s="565"/>
    </row>
    <row r="19" spans="1:6" ht="12.95" customHeight="1" x14ac:dyDescent="0.2">
      <c r="A19" s="327" t="s">
        <v>30</v>
      </c>
      <c r="B19" s="328" t="s">
        <v>368</v>
      </c>
      <c r="C19" s="488">
        <f>+C20+C21+C22+C23</f>
        <v>17610885</v>
      </c>
      <c r="D19" s="329" t="s">
        <v>175</v>
      </c>
      <c r="E19" s="308"/>
      <c r="F19" s="565"/>
    </row>
    <row r="20" spans="1:6" ht="12.95" customHeight="1" x14ac:dyDescent="0.2">
      <c r="A20" s="330" t="s">
        <v>31</v>
      </c>
      <c r="B20" s="329" t="s">
        <v>213</v>
      </c>
      <c r="C20" s="80">
        <v>17610885</v>
      </c>
      <c r="D20" s="329" t="s">
        <v>370</v>
      </c>
      <c r="E20" s="81"/>
      <c r="F20" s="565"/>
    </row>
    <row r="21" spans="1:6" ht="12.95" customHeight="1" x14ac:dyDescent="0.2">
      <c r="A21" s="330" t="s">
        <v>32</v>
      </c>
      <c r="B21" s="329" t="s">
        <v>214</v>
      </c>
      <c r="C21" s="80"/>
      <c r="D21" s="329" t="s">
        <v>140</v>
      </c>
      <c r="E21" s="81"/>
      <c r="F21" s="565"/>
    </row>
    <row r="22" spans="1:6" ht="12.95" customHeight="1" x14ac:dyDescent="0.2">
      <c r="A22" s="330" t="s">
        <v>33</v>
      </c>
      <c r="B22" s="329" t="s">
        <v>218</v>
      </c>
      <c r="C22" s="80"/>
      <c r="D22" s="329" t="s">
        <v>141</v>
      </c>
      <c r="E22" s="81"/>
      <c r="F22" s="565"/>
    </row>
    <row r="23" spans="1:6" ht="12.95" customHeight="1" x14ac:dyDescent="0.2">
      <c r="A23" s="330" t="s">
        <v>34</v>
      </c>
      <c r="B23" s="329" t="s">
        <v>219</v>
      </c>
      <c r="C23" s="80"/>
      <c r="D23" s="328" t="s">
        <v>221</v>
      </c>
      <c r="E23" s="81"/>
      <c r="F23" s="565"/>
    </row>
    <row r="24" spans="1:6" ht="12.95" customHeight="1" x14ac:dyDescent="0.2">
      <c r="A24" s="330" t="s">
        <v>35</v>
      </c>
      <c r="B24" s="329" t="s">
        <v>369</v>
      </c>
      <c r="C24" s="331">
        <f>+C25+C26</f>
        <v>0</v>
      </c>
      <c r="D24" s="329" t="s">
        <v>176</v>
      </c>
      <c r="E24" s="81"/>
      <c r="F24" s="565"/>
    </row>
    <row r="25" spans="1:6" ht="12.95" customHeight="1" x14ac:dyDescent="0.2">
      <c r="A25" s="327" t="s">
        <v>36</v>
      </c>
      <c r="B25" s="328" t="s">
        <v>366</v>
      </c>
      <c r="C25" s="303"/>
      <c r="D25" s="322" t="s">
        <v>452</v>
      </c>
      <c r="E25" s="308"/>
      <c r="F25" s="565"/>
    </row>
    <row r="26" spans="1:6" ht="12.95" customHeight="1" x14ac:dyDescent="0.2">
      <c r="A26" s="330" t="s">
        <v>37</v>
      </c>
      <c r="B26" s="329" t="s">
        <v>367</v>
      </c>
      <c r="C26" s="80"/>
      <c r="D26" s="324" t="s">
        <v>458</v>
      </c>
      <c r="E26" s="81"/>
      <c r="F26" s="565"/>
    </row>
    <row r="27" spans="1:6" ht="12.95" customHeight="1" x14ac:dyDescent="0.2">
      <c r="A27" s="323" t="s">
        <v>38</v>
      </c>
      <c r="B27" s="329" t="s">
        <v>463</v>
      </c>
      <c r="C27" s="80"/>
      <c r="D27" s="324" t="s">
        <v>459</v>
      </c>
      <c r="E27" s="81"/>
      <c r="F27" s="565"/>
    </row>
    <row r="28" spans="1:6" ht="12.95" customHeight="1" thickBot="1" x14ac:dyDescent="0.25">
      <c r="A28" s="392" t="s">
        <v>39</v>
      </c>
      <c r="B28" s="328" t="s">
        <v>324</v>
      </c>
      <c r="C28" s="303"/>
      <c r="D28" s="432" t="s">
        <v>559</v>
      </c>
      <c r="E28" s="308">
        <v>1498802</v>
      </c>
      <c r="F28" s="565"/>
    </row>
    <row r="29" spans="1:6" ht="15.95" customHeight="1" thickBot="1" x14ac:dyDescent="0.25">
      <c r="A29" s="326" t="s">
        <v>40</v>
      </c>
      <c r="B29" s="110" t="s">
        <v>471</v>
      </c>
      <c r="C29" s="302">
        <f>+C19+C24+C27+C28</f>
        <v>17610885</v>
      </c>
      <c r="D29" s="110" t="s">
        <v>473</v>
      </c>
      <c r="E29" s="307">
        <f>SUM(E19:E28)</f>
        <v>1498802</v>
      </c>
      <c r="F29" s="565"/>
    </row>
    <row r="30" spans="1:6" ht="13.5" thickBot="1" x14ac:dyDescent="0.25">
      <c r="A30" s="326" t="s">
        <v>41</v>
      </c>
      <c r="B30" s="332" t="s">
        <v>472</v>
      </c>
      <c r="C30" s="333">
        <f>+C18+C29</f>
        <v>141931925</v>
      </c>
      <c r="D30" s="332" t="s">
        <v>474</v>
      </c>
      <c r="E30" s="333">
        <f>+E18+E29</f>
        <v>145571925</v>
      </c>
      <c r="F30" s="565"/>
    </row>
    <row r="31" spans="1:6" ht="13.5" thickBot="1" x14ac:dyDescent="0.25">
      <c r="A31" s="326" t="s">
        <v>42</v>
      </c>
      <c r="B31" s="332" t="s">
        <v>153</v>
      </c>
      <c r="C31" s="333">
        <f>IF(C18-E18&lt;0,E18-C18,"-")</f>
        <v>19752083</v>
      </c>
      <c r="D31" s="332" t="s">
        <v>154</v>
      </c>
      <c r="E31" s="333" t="str">
        <f>IF(C18-E18&gt;0,C18-E18,"-")</f>
        <v>-</v>
      </c>
      <c r="F31" s="565"/>
    </row>
    <row r="32" spans="1:6" ht="13.5" thickBot="1" x14ac:dyDescent="0.25">
      <c r="A32" s="326" t="s">
        <v>43</v>
      </c>
      <c r="B32" s="332" t="s">
        <v>557</v>
      </c>
      <c r="C32" s="333">
        <f>IF(C30-E30&lt;0,E30-C30,"-")</f>
        <v>3640000</v>
      </c>
      <c r="D32" s="332" t="s">
        <v>558</v>
      </c>
      <c r="E32" s="333" t="str">
        <f>IF(C30-E30&gt;0,C30-E30,"-")</f>
        <v>-</v>
      </c>
      <c r="F32" s="565"/>
    </row>
    <row r="33" spans="2:4" ht="18.75" x14ac:dyDescent="0.2">
      <c r="B33" s="566"/>
      <c r="C33" s="566"/>
      <c r="D33" s="566"/>
    </row>
  </sheetData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7" zoomScaleNormal="100" zoomScaleSheetLayoutView="115" workbookViewId="0">
      <selection activeCell="E10" sqref="E10"/>
    </sheetView>
  </sheetViews>
  <sheetFormatPr defaultRowHeight="12.75" x14ac:dyDescent="0.2"/>
  <cols>
    <col min="1" max="1" width="6.83203125" style="55" customWidth="1"/>
    <col min="2" max="2" width="55.1640625" style="176" customWidth="1"/>
    <col min="3" max="3" width="16.33203125" style="55" customWidth="1"/>
    <col min="4" max="4" width="55.1640625" style="55" customWidth="1"/>
    <col min="5" max="5" width="16.33203125" style="55" customWidth="1"/>
    <col min="6" max="6" width="4.83203125" style="55" customWidth="1"/>
    <col min="7" max="16384" width="9.33203125" style="55"/>
  </cols>
  <sheetData>
    <row r="1" spans="1:6" ht="31.5" x14ac:dyDescent="0.2">
      <c r="B1" s="309" t="s">
        <v>143</v>
      </c>
      <c r="C1" s="310"/>
      <c r="D1" s="310"/>
      <c r="E1" s="310"/>
      <c r="F1" s="565" t="str">
        <f>+CONCATENATE("2.2. melléklet az 1/",LEFT(ÖSSZEFÜGGÉSEK!A5,4),". (III.14) önkormányzati rendelethez")</f>
        <v>2.2. melléklet az 1/2018. (III.14) önkormányzati rendelethez</v>
      </c>
    </row>
    <row r="2" spans="1:6" ht="14.25" thickBot="1" x14ac:dyDescent="0.25">
      <c r="E2" s="311" t="str">
        <f>'2.1.sz.mell  '!E2</f>
        <v>Forintban!</v>
      </c>
      <c r="F2" s="565"/>
    </row>
    <row r="3" spans="1:6" ht="13.5" thickBot="1" x14ac:dyDescent="0.25">
      <c r="A3" s="567" t="s">
        <v>68</v>
      </c>
      <c r="B3" s="312" t="s">
        <v>55</v>
      </c>
      <c r="C3" s="313"/>
      <c r="D3" s="312" t="s">
        <v>56</v>
      </c>
      <c r="E3" s="314"/>
      <c r="F3" s="565"/>
    </row>
    <row r="4" spans="1:6" s="315" customFormat="1" ht="24.75" thickBot="1" x14ac:dyDescent="0.25">
      <c r="A4" s="568"/>
      <c r="B4" s="177" t="s">
        <v>60</v>
      </c>
      <c r="C4" s="178" t="str">
        <f>+'2.1.sz.mell  '!C4</f>
        <v>2018. évi előirányzat</v>
      </c>
      <c r="D4" s="177" t="s">
        <v>60</v>
      </c>
      <c r="E4" s="52" t="str">
        <f>+'2.1.sz.mell  '!C4</f>
        <v>2018. évi előirányzat</v>
      </c>
      <c r="F4" s="565"/>
    </row>
    <row r="5" spans="1:6" s="315" customFormat="1" ht="13.5" thickBot="1" x14ac:dyDescent="0.25">
      <c r="A5" s="316"/>
      <c r="B5" s="317" t="s">
        <v>481</v>
      </c>
      <c r="C5" s="318" t="s">
        <v>482</v>
      </c>
      <c r="D5" s="317" t="s">
        <v>483</v>
      </c>
      <c r="E5" s="319" t="s">
        <v>485</v>
      </c>
      <c r="F5" s="565"/>
    </row>
    <row r="6" spans="1:6" ht="12.95" customHeight="1" x14ac:dyDescent="0.2">
      <c r="A6" s="321" t="s">
        <v>17</v>
      </c>
      <c r="B6" s="322" t="s">
        <v>372</v>
      </c>
      <c r="C6" s="298">
        <v>48319850</v>
      </c>
      <c r="D6" s="322" t="s">
        <v>215</v>
      </c>
      <c r="E6" s="304">
        <v>2669210</v>
      </c>
      <c r="F6" s="565"/>
    </row>
    <row r="7" spans="1:6" x14ac:dyDescent="0.2">
      <c r="A7" s="323" t="s">
        <v>18</v>
      </c>
      <c r="B7" s="324" t="s">
        <v>373</v>
      </c>
      <c r="C7" s="299">
        <v>45650640</v>
      </c>
      <c r="D7" s="324" t="s">
        <v>378</v>
      </c>
      <c r="E7" s="305"/>
      <c r="F7" s="565"/>
    </row>
    <row r="8" spans="1:6" ht="12.95" customHeight="1" x14ac:dyDescent="0.2">
      <c r="A8" s="323" t="s">
        <v>19</v>
      </c>
      <c r="B8" s="324" t="s">
        <v>10</v>
      </c>
      <c r="C8" s="299">
        <v>3640000</v>
      </c>
      <c r="D8" s="324" t="s">
        <v>171</v>
      </c>
      <c r="E8" s="305">
        <v>45650640</v>
      </c>
      <c r="F8" s="565"/>
    </row>
    <row r="9" spans="1:6" ht="12.95" customHeight="1" x14ac:dyDescent="0.2">
      <c r="A9" s="323" t="s">
        <v>20</v>
      </c>
      <c r="B9" s="324" t="s">
        <v>374</v>
      </c>
      <c r="C9" s="299"/>
      <c r="D9" s="324" t="s">
        <v>379</v>
      </c>
      <c r="E9" s="305"/>
      <c r="F9" s="565"/>
    </row>
    <row r="10" spans="1:6" ht="12.75" customHeight="1" x14ac:dyDescent="0.2">
      <c r="A10" s="323" t="s">
        <v>21</v>
      </c>
      <c r="B10" s="324" t="s">
        <v>375</v>
      </c>
      <c r="C10" s="299"/>
      <c r="D10" s="324" t="s">
        <v>217</v>
      </c>
      <c r="E10" s="305"/>
      <c r="F10" s="565"/>
    </row>
    <row r="11" spans="1:6" ht="12.95" customHeight="1" x14ac:dyDescent="0.2">
      <c r="A11" s="323" t="s">
        <v>22</v>
      </c>
      <c r="B11" s="324" t="s">
        <v>376</v>
      </c>
      <c r="C11" s="300"/>
      <c r="D11" s="433"/>
      <c r="E11" s="305"/>
      <c r="F11" s="565"/>
    </row>
    <row r="12" spans="1:6" ht="12.95" customHeight="1" x14ac:dyDescent="0.2">
      <c r="A12" s="323" t="s">
        <v>23</v>
      </c>
      <c r="B12" s="45"/>
      <c r="C12" s="299"/>
      <c r="D12" s="433"/>
      <c r="E12" s="305"/>
      <c r="F12" s="565"/>
    </row>
    <row r="13" spans="1:6" ht="12.95" customHeight="1" x14ac:dyDescent="0.2">
      <c r="A13" s="323" t="s">
        <v>24</v>
      </c>
      <c r="B13" s="45"/>
      <c r="C13" s="299"/>
      <c r="D13" s="434"/>
      <c r="E13" s="305"/>
      <c r="F13" s="565"/>
    </row>
    <row r="14" spans="1:6" ht="12.95" customHeight="1" x14ac:dyDescent="0.2">
      <c r="A14" s="323" t="s">
        <v>25</v>
      </c>
      <c r="B14" s="431"/>
      <c r="C14" s="300"/>
      <c r="D14" s="433"/>
      <c r="E14" s="305"/>
      <c r="F14" s="565"/>
    </row>
    <row r="15" spans="1:6" x14ac:dyDescent="0.2">
      <c r="A15" s="323" t="s">
        <v>26</v>
      </c>
      <c r="B15" s="45"/>
      <c r="C15" s="300"/>
      <c r="D15" s="433"/>
      <c r="E15" s="305"/>
      <c r="F15" s="565"/>
    </row>
    <row r="16" spans="1:6" ht="12.95" customHeight="1" thickBot="1" x14ac:dyDescent="0.25">
      <c r="A16" s="392" t="s">
        <v>27</v>
      </c>
      <c r="B16" s="432"/>
      <c r="C16" s="394"/>
      <c r="D16" s="393" t="s">
        <v>49</v>
      </c>
      <c r="E16" s="354"/>
      <c r="F16" s="565"/>
    </row>
    <row r="17" spans="1:6" ht="15.95" customHeight="1" thickBot="1" x14ac:dyDescent="0.25">
      <c r="A17" s="326" t="s">
        <v>28</v>
      </c>
      <c r="B17" s="110" t="s">
        <v>386</v>
      </c>
      <c r="C17" s="302">
        <f>+C6+C8+C9+C11+C12+C13+C14+C15+C16</f>
        <v>51959850</v>
      </c>
      <c r="D17" s="110" t="s">
        <v>387</v>
      </c>
      <c r="E17" s="307">
        <f>+E6+E8+E10+E11+E12+E13+E14+E15+E16</f>
        <v>48319850</v>
      </c>
      <c r="F17" s="565"/>
    </row>
    <row r="18" spans="1:6" ht="12.95" customHeight="1" x14ac:dyDescent="0.2">
      <c r="A18" s="321" t="s">
        <v>29</v>
      </c>
      <c r="B18" s="336" t="s">
        <v>233</v>
      </c>
      <c r="C18" s="343">
        <f>SUM(C19:C23)</f>
        <v>0</v>
      </c>
      <c r="D18" s="329" t="s">
        <v>175</v>
      </c>
      <c r="E18" s="78"/>
      <c r="F18" s="565"/>
    </row>
    <row r="19" spans="1:6" ht="12.95" customHeight="1" x14ac:dyDescent="0.2">
      <c r="A19" s="323" t="s">
        <v>30</v>
      </c>
      <c r="B19" s="337" t="s">
        <v>222</v>
      </c>
      <c r="C19" s="80"/>
      <c r="D19" s="329" t="s">
        <v>178</v>
      </c>
      <c r="E19" s="81"/>
      <c r="F19" s="565"/>
    </row>
    <row r="20" spans="1:6" ht="12.95" customHeight="1" x14ac:dyDescent="0.2">
      <c r="A20" s="321" t="s">
        <v>31</v>
      </c>
      <c r="B20" s="337" t="s">
        <v>223</v>
      </c>
      <c r="C20" s="80"/>
      <c r="D20" s="329" t="s">
        <v>140</v>
      </c>
      <c r="E20" s="81"/>
      <c r="F20" s="565"/>
    </row>
    <row r="21" spans="1:6" ht="12.95" customHeight="1" x14ac:dyDescent="0.2">
      <c r="A21" s="323" t="s">
        <v>32</v>
      </c>
      <c r="B21" s="337" t="s">
        <v>224</v>
      </c>
      <c r="C21" s="80"/>
      <c r="D21" s="329" t="s">
        <v>141</v>
      </c>
      <c r="E21" s="81"/>
      <c r="F21" s="565"/>
    </row>
    <row r="22" spans="1:6" ht="12.95" customHeight="1" x14ac:dyDescent="0.2">
      <c r="A22" s="321" t="s">
        <v>33</v>
      </c>
      <c r="B22" s="337" t="s">
        <v>225</v>
      </c>
      <c r="C22" s="80"/>
      <c r="D22" s="328" t="s">
        <v>221</v>
      </c>
      <c r="E22" s="81"/>
      <c r="F22" s="565"/>
    </row>
    <row r="23" spans="1:6" ht="12.95" customHeight="1" x14ac:dyDescent="0.2">
      <c r="A23" s="323" t="s">
        <v>34</v>
      </c>
      <c r="B23" s="338" t="s">
        <v>226</v>
      </c>
      <c r="C23" s="80"/>
      <c r="D23" s="329" t="s">
        <v>179</v>
      </c>
      <c r="E23" s="81"/>
      <c r="F23" s="565"/>
    </row>
    <row r="24" spans="1:6" ht="12.95" customHeight="1" x14ac:dyDescent="0.2">
      <c r="A24" s="321" t="s">
        <v>35</v>
      </c>
      <c r="B24" s="339" t="s">
        <v>227</v>
      </c>
      <c r="C24" s="331">
        <f>+C25+C26+C27+C28+C29</f>
        <v>0</v>
      </c>
      <c r="D24" s="340" t="s">
        <v>177</v>
      </c>
      <c r="E24" s="81"/>
      <c r="F24" s="565"/>
    </row>
    <row r="25" spans="1:6" ht="12.95" customHeight="1" x14ac:dyDescent="0.2">
      <c r="A25" s="323" t="s">
        <v>36</v>
      </c>
      <c r="B25" s="338" t="s">
        <v>228</v>
      </c>
      <c r="C25" s="80"/>
      <c r="D25" s="340" t="s">
        <v>380</v>
      </c>
      <c r="E25" s="81"/>
      <c r="F25" s="565"/>
    </row>
    <row r="26" spans="1:6" ht="12.95" customHeight="1" x14ac:dyDescent="0.2">
      <c r="A26" s="321" t="s">
        <v>37</v>
      </c>
      <c r="B26" s="338" t="s">
        <v>229</v>
      </c>
      <c r="C26" s="80"/>
      <c r="D26" s="335"/>
      <c r="E26" s="81"/>
      <c r="F26" s="565"/>
    </row>
    <row r="27" spans="1:6" ht="12.95" customHeight="1" x14ac:dyDescent="0.2">
      <c r="A27" s="323" t="s">
        <v>38</v>
      </c>
      <c r="B27" s="337" t="s">
        <v>230</v>
      </c>
      <c r="C27" s="80"/>
      <c r="D27" s="106"/>
      <c r="E27" s="81"/>
      <c r="F27" s="565"/>
    </row>
    <row r="28" spans="1:6" ht="12.95" customHeight="1" x14ac:dyDescent="0.2">
      <c r="A28" s="321" t="s">
        <v>39</v>
      </c>
      <c r="B28" s="341" t="s">
        <v>231</v>
      </c>
      <c r="C28" s="80"/>
      <c r="D28" s="45"/>
      <c r="E28" s="81"/>
      <c r="F28" s="565"/>
    </row>
    <row r="29" spans="1:6" ht="12.95" customHeight="1" thickBot="1" x14ac:dyDescent="0.25">
      <c r="A29" s="323" t="s">
        <v>40</v>
      </c>
      <c r="B29" s="342" t="s">
        <v>232</v>
      </c>
      <c r="C29" s="80"/>
      <c r="D29" s="106"/>
      <c r="E29" s="81"/>
      <c r="F29" s="565"/>
    </row>
    <row r="30" spans="1:6" ht="21.75" customHeight="1" thickBot="1" x14ac:dyDescent="0.25">
      <c r="A30" s="326" t="s">
        <v>41</v>
      </c>
      <c r="B30" s="110" t="s">
        <v>377</v>
      </c>
      <c r="C30" s="302">
        <f>+C18+C24</f>
        <v>0</v>
      </c>
      <c r="D30" s="110" t="s">
        <v>381</v>
      </c>
      <c r="E30" s="307">
        <f>SUM(E18:E29)</f>
        <v>0</v>
      </c>
      <c r="F30" s="565"/>
    </row>
    <row r="31" spans="1:6" ht="13.5" thickBot="1" x14ac:dyDescent="0.25">
      <c r="A31" s="326" t="s">
        <v>42</v>
      </c>
      <c r="B31" s="332" t="s">
        <v>382</v>
      </c>
      <c r="C31" s="333">
        <f>+C17+C30</f>
        <v>51959850</v>
      </c>
      <c r="D31" s="332" t="s">
        <v>383</v>
      </c>
      <c r="E31" s="333">
        <f>+E17+E30</f>
        <v>48319850</v>
      </c>
      <c r="F31" s="565"/>
    </row>
    <row r="32" spans="1:6" ht="13.5" thickBot="1" x14ac:dyDescent="0.25">
      <c r="A32" s="326" t="s">
        <v>43</v>
      </c>
      <c r="B32" s="332" t="s">
        <v>153</v>
      </c>
      <c r="C32" s="333" t="str">
        <f>IF(C17-E17&lt;0,E17-C17,"-")</f>
        <v>-</v>
      </c>
      <c r="D32" s="332" t="s">
        <v>154</v>
      </c>
      <c r="E32" s="333">
        <f>IF(C17-E17&gt;0,C17-E17,"-")</f>
        <v>3640000</v>
      </c>
      <c r="F32" s="565"/>
    </row>
    <row r="33" spans="1:6" ht="13.5" thickBot="1" x14ac:dyDescent="0.25">
      <c r="A33" s="326" t="s">
        <v>44</v>
      </c>
      <c r="B33" s="332" t="s">
        <v>557</v>
      </c>
      <c r="C33" s="333" t="str">
        <f>IF(C31-E31&lt;0,E31-C31,"-")</f>
        <v>-</v>
      </c>
      <c r="D33" s="332" t="s">
        <v>558</v>
      </c>
      <c r="E33" s="333">
        <f>IF(C31-E31&gt;0,C31-E31,"-")</f>
        <v>3640000</v>
      </c>
      <c r="F33" s="56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view="pageLayout" topLeftCell="A22" zoomScaleNormal="100" workbookViewId="0">
      <selection activeCell="C27" sqref="C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11" t="s">
        <v>135</v>
      </c>
      <c r="E1" s="114" t="s">
        <v>139</v>
      </c>
    </row>
    <row r="3" spans="1:5" x14ac:dyDescent="0.2">
      <c r="A3" s="120"/>
      <c r="B3" s="121"/>
      <c r="C3" s="120"/>
      <c r="D3" s="123"/>
      <c r="E3" s="121"/>
    </row>
    <row r="4" spans="1:5" ht="15.75" x14ac:dyDescent="0.25">
      <c r="A4" s="88" t="str">
        <f>+ÖSSZEFÜGGÉSEK!A5</f>
        <v>2018. évi előirányzat BEVÉTELEK</v>
      </c>
      <c r="B4" s="122"/>
      <c r="C4" s="131"/>
      <c r="D4" s="123"/>
      <c r="E4" s="121"/>
    </row>
    <row r="5" spans="1:5" x14ac:dyDescent="0.2">
      <c r="A5" s="120"/>
      <c r="B5" s="121"/>
      <c r="C5" s="120"/>
      <c r="D5" s="123"/>
      <c r="E5" s="121"/>
    </row>
    <row r="6" spans="1:5" x14ac:dyDescent="0.2">
      <c r="A6" s="120" t="s">
        <v>534</v>
      </c>
      <c r="B6" s="121">
        <f>+'1.1.sz.mell.'!C62</f>
        <v>176280890</v>
      </c>
      <c r="C6" s="120" t="s">
        <v>475</v>
      </c>
      <c r="D6" s="123">
        <f>+'2.1.sz.mell  '!C18+'2.2.sz.mell  '!C17</f>
        <v>176280890</v>
      </c>
      <c r="E6" s="121">
        <f t="shared" ref="E6:E15" si="0">+B6-D6</f>
        <v>0</v>
      </c>
    </row>
    <row r="7" spans="1:5" x14ac:dyDescent="0.2">
      <c r="A7" s="120" t="s">
        <v>535</v>
      </c>
      <c r="B7" s="121">
        <f>+'1.1.sz.mell.'!C86</f>
        <v>17610885</v>
      </c>
      <c r="C7" s="120" t="s">
        <v>476</v>
      </c>
      <c r="D7" s="123">
        <f>+'2.1.sz.mell  '!C29+'2.2.sz.mell  '!C30</f>
        <v>17610885</v>
      </c>
      <c r="E7" s="121">
        <f t="shared" si="0"/>
        <v>0</v>
      </c>
    </row>
    <row r="8" spans="1:5" x14ac:dyDescent="0.2">
      <c r="A8" s="120" t="s">
        <v>536</v>
      </c>
      <c r="B8" s="121">
        <f>+'1.1.sz.mell.'!C87</f>
        <v>193891775</v>
      </c>
      <c r="C8" s="120" t="s">
        <v>477</v>
      </c>
      <c r="D8" s="123">
        <f>+'2.1.sz.mell  '!C30+'2.2.sz.mell  '!C31</f>
        <v>193891775</v>
      </c>
      <c r="E8" s="121">
        <f t="shared" si="0"/>
        <v>0</v>
      </c>
    </row>
    <row r="9" spans="1:5" x14ac:dyDescent="0.2">
      <c r="A9" s="120"/>
      <c r="B9" s="121"/>
      <c r="C9" s="120"/>
      <c r="D9" s="123"/>
      <c r="E9" s="121"/>
    </row>
    <row r="10" spans="1:5" x14ac:dyDescent="0.2">
      <c r="A10" s="120"/>
      <c r="B10" s="121"/>
      <c r="C10" s="120"/>
      <c r="D10" s="123"/>
      <c r="E10" s="121"/>
    </row>
    <row r="11" spans="1:5" ht="15.75" x14ac:dyDescent="0.25">
      <c r="A11" s="88" t="str">
        <f>+ÖSSZEFÜGGÉSEK!A12</f>
        <v>2018. évi előirányzat KIADÁSOK</v>
      </c>
      <c r="B11" s="122"/>
      <c r="C11" s="131"/>
      <c r="D11" s="123"/>
      <c r="E11" s="121"/>
    </row>
    <row r="12" spans="1:5" x14ac:dyDescent="0.2">
      <c r="A12" s="120"/>
      <c r="B12" s="121"/>
      <c r="C12" s="120"/>
      <c r="D12" s="123"/>
      <c r="E12" s="121"/>
    </row>
    <row r="13" spans="1:5" x14ac:dyDescent="0.2">
      <c r="A13" s="120" t="s">
        <v>537</v>
      </c>
      <c r="B13" s="121">
        <f>+'1.1.sz.mell.'!C128</f>
        <v>192392973</v>
      </c>
      <c r="C13" s="120" t="s">
        <v>478</v>
      </c>
      <c r="D13" s="123">
        <f>+'2.1.sz.mell  '!E18+'2.2.sz.mell  '!E17</f>
        <v>192392973</v>
      </c>
      <c r="E13" s="121">
        <f t="shared" si="0"/>
        <v>0</v>
      </c>
    </row>
    <row r="14" spans="1:5" x14ac:dyDescent="0.2">
      <c r="A14" s="120" t="s">
        <v>538</v>
      </c>
      <c r="B14" s="121">
        <f>+'1.1.sz.mell.'!C153</f>
        <v>1498802</v>
      </c>
      <c r="C14" s="120" t="s">
        <v>479</v>
      </c>
      <c r="D14" s="123">
        <f>+'2.1.sz.mell  '!E29+'2.2.sz.mell  '!E30</f>
        <v>1498802</v>
      </c>
      <c r="E14" s="121">
        <f t="shared" si="0"/>
        <v>0</v>
      </c>
    </row>
    <row r="15" spans="1:5" x14ac:dyDescent="0.2">
      <c r="A15" s="120" t="s">
        <v>539</v>
      </c>
      <c r="B15" s="121">
        <f>+'1.1.sz.mell.'!C154</f>
        <v>193891775</v>
      </c>
      <c r="C15" s="120" t="s">
        <v>480</v>
      </c>
      <c r="D15" s="123">
        <f>+'2.1.sz.mell  '!E30+'2.2.sz.mell  '!E31</f>
        <v>193891775</v>
      </c>
      <c r="E15" s="121">
        <f t="shared" si="0"/>
        <v>0</v>
      </c>
    </row>
    <row r="16" spans="1:5" x14ac:dyDescent="0.2">
      <c r="A16" s="112"/>
      <c r="B16" s="112"/>
      <c r="C16" s="120"/>
      <c r="D16" s="123"/>
      <c r="E16" s="113"/>
    </row>
    <row r="17" spans="1:5" x14ac:dyDescent="0.2">
      <c r="A17" s="112"/>
      <c r="B17" s="112"/>
      <c r="C17" s="112"/>
      <c r="D17" s="112"/>
      <c r="E17" s="112"/>
    </row>
    <row r="18" spans="1:5" x14ac:dyDescent="0.2">
      <c r="A18" s="112"/>
      <c r="B18" s="112"/>
      <c r="C18" s="112"/>
      <c r="D18" s="112"/>
      <c r="E18" s="112"/>
    </row>
    <row r="19" spans="1:5" x14ac:dyDescent="0.2">
      <c r="A19" s="112"/>
      <c r="B19" s="112"/>
      <c r="C19" s="112"/>
      <c r="D19" s="112"/>
      <c r="E19" s="112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topLeftCell="A7" workbookViewId="0">
      <selection sqref="A1:F1"/>
    </sheetView>
  </sheetViews>
  <sheetFormatPr defaultRowHeight="15" x14ac:dyDescent="0.25"/>
  <cols>
    <col min="1" max="1" width="5.6640625" style="134" customWidth="1"/>
    <col min="2" max="2" width="35.6640625" style="134" customWidth="1"/>
    <col min="3" max="6" width="14" style="134" customWidth="1"/>
    <col min="7" max="16384" width="9.33203125" style="134"/>
  </cols>
  <sheetData>
    <row r="1" spans="1:7" ht="33" customHeight="1" x14ac:dyDescent="0.25">
      <c r="A1" s="569" t="s">
        <v>564</v>
      </c>
      <c r="B1" s="569"/>
      <c r="C1" s="569"/>
      <c r="D1" s="569"/>
      <c r="E1" s="569"/>
      <c r="F1" s="569"/>
    </row>
    <row r="2" spans="1:7" ht="15.95" customHeight="1" thickBot="1" x14ac:dyDescent="0.3">
      <c r="A2" s="135"/>
      <c r="B2" s="135"/>
      <c r="C2" s="570"/>
      <c r="D2" s="570"/>
      <c r="E2" s="577" t="str">
        <f>'2.2.sz.mell  '!E2</f>
        <v>Forintban!</v>
      </c>
      <c r="F2" s="577"/>
      <c r="G2" s="141"/>
    </row>
    <row r="3" spans="1:7" ht="63" customHeight="1" x14ac:dyDescent="0.25">
      <c r="A3" s="573" t="s">
        <v>15</v>
      </c>
      <c r="B3" s="575" t="s">
        <v>181</v>
      </c>
      <c r="C3" s="575" t="s">
        <v>237</v>
      </c>
      <c r="D3" s="575"/>
      <c r="E3" s="575"/>
      <c r="F3" s="571" t="s">
        <v>490</v>
      </c>
    </row>
    <row r="4" spans="1:7" ht="15.75" thickBot="1" x14ac:dyDescent="0.3">
      <c r="A4" s="574"/>
      <c r="B4" s="576"/>
      <c r="C4" s="480">
        <f>+LEFT(ÖSSZEFÜGGÉSEK!A5,4)+1</f>
        <v>2019</v>
      </c>
      <c r="D4" s="480">
        <f>+C4+1</f>
        <v>2020</v>
      </c>
      <c r="E4" s="480">
        <f>+D4+1</f>
        <v>2021</v>
      </c>
      <c r="F4" s="572"/>
    </row>
    <row r="5" spans="1:7" ht="15.75" thickBot="1" x14ac:dyDescent="0.3">
      <c r="A5" s="138"/>
      <c r="B5" s="139" t="s">
        <v>481</v>
      </c>
      <c r="C5" s="139" t="s">
        <v>482</v>
      </c>
      <c r="D5" s="139" t="s">
        <v>483</v>
      </c>
      <c r="E5" s="139" t="s">
        <v>485</v>
      </c>
      <c r="F5" s="140" t="s">
        <v>484</v>
      </c>
    </row>
    <row r="6" spans="1:7" x14ac:dyDescent="0.25">
      <c r="A6" s="137" t="s">
        <v>17</v>
      </c>
      <c r="B6" s="157"/>
      <c r="C6" s="523"/>
      <c r="D6" s="523"/>
      <c r="E6" s="523"/>
      <c r="F6" s="524">
        <f>SUM(C6:E6)</f>
        <v>0</v>
      </c>
    </row>
    <row r="7" spans="1:7" x14ac:dyDescent="0.25">
      <c r="A7" s="136" t="s">
        <v>18</v>
      </c>
      <c r="B7" s="158"/>
      <c r="C7" s="525"/>
      <c r="D7" s="525"/>
      <c r="E7" s="525"/>
      <c r="F7" s="526">
        <f>SUM(C7:E7)</f>
        <v>0</v>
      </c>
    </row>
    <row r="8" spans="1:7" x14ac:dyDescent="0.25">
      <c r="A8" s="136" t="s">
        <v>19</v>
      </c>
      <c r="B8" s="158"/>
      <c r="C8" s="525"/>
      <c r="D8" s="525"/>
      <c r="E8" s="525"/>
      <c r="F8" s="526">
        <f>SUM(C8:E8)</f>
        <v>0</v>
      </c>
    </row>
    <row r="9" spans="1:7" x14ac:dyDescent="0.25">
      <c r="A9" s="136" t="s">
        <v>20</v>
      </c>
      <c r="B9" s="158"/>
      <c r="C9" s="525"/>
      <c r="D9" s="525"/>
      <c r="E9" s="525"/>
      <c r="F9" s="526">
        <f>SUM(C9:E9)</f>
        <v>0</v>
      </c>
    </row>
    <row r="10" spans="1:7" ht="15.75" thickBot="1" x14ac:dyDescent="0.3">
      <c r="A10" s="142" t="s">
        <v>21</v>
      </c>
      <c r="B10" s="159"/>
      <c r="C10" s="527"/>
      <c r="D10" s="527"/>
      <c r="E10" s="527"/>
      <c r="F10" s="526">
        <f>SUM(C10:E10)</f>
        <v>0</v>
      </c>
    </row>
    <row r="11" spans="1:7" s="468" customFormat="1" thickBot="1" x14ac:dyDescent="0.25">
      <c r="A11" s="467" t="s">
        <v>22</v>
      </c>
      <c r="B11" s="143" t="s">
        <v>182</v>
      </c>
      <c r="C11" s="528">
        <f>SUM(C6:C10)</f>
        <v>0</v>
      </c>
      <c r="D11" s="528">
        <f>SUM(D6:D10)</f>
        <v>0</v>
      </c>
      <c r="E11" s="528">
        <f>SUM(E6:E10)</f>
        <v>0</v>
      </c>
      <c r="F11" s="52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&amp;R&amp;11 3. melléklet az 1/2018. (III.14)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18</vt:i4>
      </vt:variant>
    </vt:vector>
  </HeadingPairs>
  <TitlesOfParts>
    <vt:vector size="5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Ura Önkormányzat</cp:lastModifiedBy>
  <cp:lastPrinted>2018-03-09T11:04:24Z</cp:lastPrinted>
  <dcterms:created xsi:type="dcterms:W3CDTF">1999-10-30T10:30:45Z</dcterms:created>
  <dcterms:modified xsi:type="dcterms:W3CDTF">2018-03-19T13:23:45Z</dcterms:modified>
</cp:coreProperties>
</file>