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5480" windowHeight="7935" activeTab="2"/>
  </bookViews>
  <sheets>
    <sheet name="rovatkódok" sheetId="1" r:id="rId1"/>
    <sheet name="1 számú melléklet" sheetId="2" r:id="rId2"/>
    <sheet name="2 számú melléklet" sheetId="3" r:id="rId3"/>
    <sheet name="3 számú melléklet" sheetId="7" r:id="rId4"/>
    <sheet name="4 számú melléklet" sheetId="11" r:id="rId5"/>
    <sheet name="5 számú melléklet" sheetId="15" r:id="rId6"/>
    <sheet name="6 számú melléklet" sheetId="16" r:id="rId7"/>
    <sheet name="7 számú melléklet" sheetId="14" r:id="rId8"/>
    <sheet name="8 számú melléklet" sheetId="4" r:id="rId9"/>
    <sheet name="9 számú melléklet" sheetId="13" r:id="rId10"/>
    <sheet name="10 számú melléklet" sheetId="5" r:id="rId11"/>
    <sheet name="11 számú melléklet" sheetId="6" r:id="rId12"/>
    <sheet name="12 számú melléklet" sheetId="12" r:id="rId13"/>
    <sheet name="13 számú melléklet" sheetId="9" r:id="rId14"/>
    <sheet name="14 számú melléklet" sheetId="10" r:id="rId15"/>
  </sheets>
  <calcPr calcId="114210"/>
</workbook>
</file>

<file path=xl/calcChain.xml><?xml version="1.0" encoding="utf-8"?>
<calcChain xmlns="http://schemas.openxmlformats.org/spreadsheetml/2006/main">
  <c r="C39" i="3"/>
  <c r="C93"/>
  <c r="D39"/>
  <c r="D93"/>
  <c r="E93"/>
  <c r="F38"/>
  <c r="F39"/>
  <c r="F93"/>
  <c r="C92"/>
  <c r="D92"/>
  <c r="E92"/>
  <c r="F92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66"/>
  <c r="C69"/>
  <c r="C74"/>
  <c r="C79"/>
  <c r="C85"/>
  <c r="C90"/>
  <c r="C65"/>
  <c r="D65"/>
  <c r="E65"/>
  <c r="F65"/>
  <c r="F62"/>
  <c r="F63"/>
  <c r="F61"/>
  <c r="C64"/>
  <c r="D64"/>
  <c r="E64"/>
  <c r="F64"/>
  <c r="F58"/>
  <c r="F59"/>
  <c r="F57"/>
  <c r="C60"/>
  <c r="D60"/>
  <c r="E60"/>
  <c r="F60"/>
  <c r="F52"/>
  <c r="F53"/>
  <c r="F54"/>
  <c r="F55"/>
  <c r="F51"/>
  <c r="C56"/>
  <c r="D56"/>
  <c r="E56"/>
  <c r="F56"/>
  <c r="C50"/>
  <c r="D50"/>
  <c r="E50"/>
  <c r="F40"/>
  <c r="F41"/>
  <c r="F42"/>
  <c r="F43"/>
  <c r="F44"/>
  <c r="F45"/>
  <c r="F46"/>
  <c r="F47"/>
  <c r="F48"/>
  <c r="F49"/>
  <c r="F50"/>
  <c r="E39"/>
  <c r="F27"/>
  <c r="F28"/>
  <c r="F29"/>
  <c r="F30"/>
  <c r="F31"/>
  <c r="F32"/>
  <c r="F33"/>
  <c r="F34"/>
  <c r="F35"/>
  <c r="F36"/>
  <c r="F37"/>
  <c r="F26"/>
  <c r="C28"/>
  <c r="C37"/>
  <c r="C25"/>
  <c r="D25"/>
  <c r="E25"/>
  <c r="F25"/>
  <c r="F21"/>
  <c r="F22"/>
  <c r="F23"/>
  <c r="F24"/>
  <c r="F20"/>
  <c r="F8"/>
  <c r="F9"/>
  <c r="F10"/>
  <c r="F11"/>
  <c r="F12"/>
  <c r="F13"/>
  <c r="F14"/>
  <c r="F15"/>
  <c r="F16"/>
  <c r="F17"/>
  <c r="F18"/>
  <c r="C19"/>
  <c r="D19"/>
  <c r="E19"/>
  <c r="F19"/>
  <c r="C13"/>
  <c r="F7"/>
  <c r="F99" i="2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98"/>
  <c r="C121"/>
  <c r="D73"/>
  <c r="D121"/>
  <c r="E73"/>
  <c r="E121"/>
  <c r="F120"/>
  <c r="F121"/>
  <c r="C120"/>
  <c r="D120"/>
  <c r="E120"/>
  <c r="C101"/>
  <c r="C106"/>
  <c r="C113"/>
  <c r="C118"/>
  <c r="C97"/>
  <c r="D97"/>
  <c r="E97"/>
  <c r="F97"/>
  <c r="C96"/>
  <c r="D96"/>
  <c r="E96"/>
  <c r="F96"/>
  <c r="F88"/>
  <c r="F89"/>
  <c r="F90"/>
  <c r="F91"/>
  <c r="F92"/>
  <c r="F93"/>
  <c r="F94"/>
  <c r="F87"/>
  <c r="C95"/>
  <c r="D95"/>
  <c r="E95"/>
  <c r="F95"/>
  <c r="F83"/>
  <c r="F84"/>
  <c r="F85"/>
  <c r="F82"/>
  <c r="C86"/>
  <c r="D86"/>
  <c r="E86"/>
  <c r="F86"/>
  <c r="F75"/>
  <c r="F76"/>
  <c r="F77"/>
  <c r="F78"/>
  <c r="F79"/>
  <c r="F80"/>
  <c r="F74"/>
  <c r="C81"/>
  <c r="D81"/>
  <c r="E81"/>
  <c r="F81"/>
  <c r="C77"/>
  <c r="C25"/>
  <c r="C29"/>
  <c r="C49"/>
  <c r="C73"/>
  <c r="F25"/>
  <c r="F29"/>
  <c r="F49"/>
  <c r="F73"/>
  <c r="C72"/>
  <c r="D72"/>
  <c r="E72"/>
  <c r="F64"/>
  <c r="F72"/>
  <c r="F60"/>
  <c r="F61"/>
  <c r="F62"/>
  <c r="F63"/>
  <c r="F65"/>
  <c r="F66"/>
  <c r="F67"/>
  <c r="F68"/>
  <c r="F69"/>
  <c r="F70"/>
  <c r="F71"/>
  <c r="F59"/>
  <c r="F51"/>
  <c r="F52"/>
  <c r="F53"/>
  <c r="F54"/>
  <c r="F55"/>
  <c r="F56"/>
  <c r="F57"/>
  <c r="F50"/>
  <c r="C58"/>
  <c r="D58"/>
  <c r="E58"/>
  <c r="F58"/>
  <c r="C57"/>
  <c r="C53"/>
  <c r="F26"/>
  <c r="F27"/>
  <c r="F28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D49"/>
  <c r="E49"/>
  <c r="C26"/>
  <c r="C27"/>
  <c r="C31"/>
  <c r="C33"/>
  <c r="C36"/>
  <c r="C39"/>
  <c r="C32"/>
  <c r="C40"/>
  <c r="C48"/>
  <c r="C43"/>
  <c r="F8"/>
  <c r="F9"/>
  <c r="F10"/>
  <c r="F11"/>
  <c r="F12"/>
  <c r="F13"/>
  <c r="F14"/>
  <c r="F15"/>
  <c r="F16"/>
  <c r="F17"/>
  <c r="F18"/>
  <c r="F19"/>
  <c r="F20"/>
  <c r="F21"/>
  <c r="F22"/>
  <c r="C23"/>
  <c r="D23"/>
  <c r="E23"/>
  <c r="F23"/>
  <c r="F7"/>
  <c r="B120" i="10"/>
  <c r="C120"/>
  <c r="D120"/>
  <c r="E120"/>
  <c r="F120"/>
  <c r="G120"/>
  <c r="H120"/>
  <c r="I120"/>
  <c r="J120"/>
  <c r="K120"/>
  <c r="L120"/>
  <c r="M120"/>
  <c r="B121"/>
  <c r="C121"/>
  <c r="D121"/>
  <c r="E121"/>
  <c r="F121"/>
  <c r="G121"/>
  <c r="H121"/>
  <c r="I121"/>
  <c r="J121"/>
  <c r="K121"/>
  <c r="L121"/>
  <c r="M121"/>
  <c r="B113"/>
  <c r="N101"/>
  <c r="N106"/>
  <c r="N113"/>
  <c r="N118"/>
  <c r="N98"/>
  <c r="B97"/>
  <c r="C97"/>
  <c r="D97"/>
  <c r="E97"/>
  <c r="F97"/>
  <c r="G97"/>
  <c r="H97"/>
  <c r="I97"/>
  <c r="J97"/>
  <c r="K97"/>
  <c r="L97"/>
  <c r="M97"/>
  <c r="B96"/>
  <c r="C96"/>
  <c r="D96"/>
  <c r="E96"/>
  <c r="F96"/>
  <c r="G96"/>
  <c r="H96"/>
  <c r="I96"/>
  <c r="J96"/>
  <c r="K96"/>
  <c r="L96"/>
  <c r="M96"/>
  <c r="B86"/>
  <c r="C86"/>
  <c r="D86"/>
  <c r="E86"/>
  <c r="F86"/>
  <c r="G86"/>
  <c r="H86"/>
  <c r="I86"/>
  <c r="J86"/>
  <c r="K86"/>
  <c r="L86"/>
  <c r="M86"/>
  <c r="F85"/>
  <c r="G85"/>
  <c r="H85"/>
  <c r="I85"/>
  <c r="J85"/>
  <c r="K85"/>
  <c r="L85"/>
  <c r="M85"/>
  <c r="E85"/>
  <c r="N83"/>
  <c r="N84"/>
  <c r="N85"/>
  <c r="N82"/>
  <c r="B81"/>
  <c r="C81"/>
  <c r="D81"/>
  <c r="E81"/>
  <c r="F81"/>
  <c r="G81"/>
  <c r="H81"/>
  <c r="I81"/>
  <c r="J81"/>
  <c r="K81"/>
  <c r="L81"/>
  <c r="M81"/>
  <c r="D80"/>
  <c r="B80"/>
  <c r="E80"/>
  <c r="F80"/>
  <c r="G80"/>
  <c r="N75"/>
  <c r="N76"/>
  <c r="N77"/>
  <c r="N78"/>
  <c r="N79"/>
  <c r="N80"/>
  <c r="N74"/>
  <c r="B73"/>
  <c r="C73"/>
  <c r="D73"/>
  <c r="E73"/>
  <c r="F73"/>
  <c r="G73"/>
  <c r="H73"/>
  <c r="I73"/>
  <c r="J73"/>
  <c r="K73"/>
  <c r="L73"/>
  <c r="M73"/>
  <c r="B72"/>
  <c r="C72"/>
  <c r="D72"/>
  <c r="E72"/>
  <c r="F72"/>
  <c r="G72"/>
  <c r="H72"/>
  <c r="I72"/>
  <c r="J72"/>
  <c r="K72"/>
  <c r="L72"/>
  <c r="M72"/>
  <c r="N59"/>
  <c r="N60"/>
  <c r="N61"/>
  <c r="N62"/>
  <c r="N63"/>
  <c r="N65"/>
  <c r="N66"/>
  <c r="N67"/>
  <c r="N68"/>
  <c r="N69"/>
  <c r="N70"/>
  <c r="N71"/>
  <c r="N64"/>
  <c r="B58"/>
  <c r="C58"/>
  <c r="D58"/>
  <c r="E58"/>
  <c r="F58"/>
  <c r="G58"/>
  <c r="H58"/>
  <c r="I58"/>
  <c r="J58"/>
  <c r="K58"/>
  <c r="L58"/>
  <c r="M58"/>
  <c r="N51"/>
  <c r="N52"/>
  <c r="N53"/>
  <c r="N54"/>
  <c r="N55"/>
  <c r="N56"/>
  <c r="N57"/>
  <c r="N50"/>
  <c r="B49"/>
  <c r="C49"/>
  <c r="D49"/>
  <c r="E49"/>
  <c r="F49"/>
  <c r="G49"/>
  <c r="H49"/>
  <c r="I49"/>
  <c r="J49"/>
  <c r="K49"/>
  <c r="L49"/>
  <c r="M49"/>
  <c r="C43"/>
  <c r="D43"/>
  <c r="E43"/>
  <c r="F43"/>
  <c r="G43"/>
  <c r="H43"/>
  <c r="I43"/>
  <c r="J43"/>
  <c r="K43"/>
  <c r="L43"/>
  <c r="M43"/>
  <c r="B43"/>
  <c r="N43"/>
  <c r="C40"/>
  <c r="D40"/>
  <c r="E40"/>
  <c r="F40"/>
  <c r="G40"/>
  <c r="H40"/>
  <c r="I40"/>
  <c r="J40"/>
  <c r="K40"/>
  <c r="L40"/>
  <c r="M40"/>
  <c r="B40"/>
  <c r="N40"/>
  <c r="C29"/>
  <c r="D29"/>
  <c r="E29"/>
  <c r="F29"/>
  <c r="G29"/>
  <c r="H29"/>
  <c r="I29"/>
  <c r="J29"/>
  <c r="K29"/>
  <c r="L29"/>
  <c r="M29"/>
  <c r="N29"/>
  <c r="B29"/>
  <c r="C32"/>
  <c r="D32"/>
  <c r="E32"/>
  <c r="F32"/>
  <c r="G32"/>
  <c r="H32"/>
  <c r="I32"/>
  <c r="J32"/>
  <c r="K32"/>
  <c r="L32"/>
  <c r="M32"/>
  <c r="B32"/>
  <c r="N28"/>
  <c r="N30"/>
  <c r="N31"/>
  <c r="N32"/>
  <c r="N33"/>
  <c r="N34"/>
  <c r="N35"/>
  <c r="N36"/>
  <c r="N37"/>
  <c r="N38"/>
  <c r="N39"/>
  <c r="N41"/>
  <c r="N42"/>
  <c r="N44"/>
  <c r="N45"/>
  <c r="N46"/>
  <c r="N47"/>
  <c r="N48"/>
  <c r="N27"/>
  <c r="N26"/>
  <c r="C175" i="9"/>
  <c r="C179"/>
  <c r="C180"/>
  <c r="C75"/>
  <c r="C79"/>
  <c r="C84"/>
  <c r="C93"/>
  <c r="C94"/>
  <c r="C183"/>
  <c r="B175"/>
  <c r="B179"/>
  <c r="B180"/>
  <c r="B79"/>
  <c r="B84"/>
  <c r="B93"/>
  <c r="B94"/>
  <c r="B183"/>
  <c r="C127"/>
  <c r="C133"/>
  <c r="C139"/>
  <c r="C142"/>
  <c r="C151"/>
  <c r="C153"/>
  <c r="C164"/>
  <c r="C168"/>
  <c r="C169"/>
  <c r="C6"/>
  <c r="C5"/>
  <c r="C17"/>
  <c r="C21"/>
  <c r="C24"/>
  <c r="C25"/>
  <c r="C23"/>
  <c r="C29"/>
  <c r="C27"/>
  <c r="C31"/>
  <c r="C34"/>
  <c r="C37"/>
  <c r="C30"/>
  <c r="C38"/>
  <c r="C46"/>
  <c r="C41"/>
  <c r="C47"/>
  <c r="C55"/>
  <c r="C56"/>
  <c r="C62"/>
  <c r="C67"/>
  <c r="C70"/>
  <c r="C71"/>
  <c r="C182"/>
  <c r="B121"/>
  <c r="B125"/>
  <c r="B127"/>
  <c r="B132"/>
  <c r="B133"/>
  <c r="B139"/>
  <c r="B142"/>
  <c r="B145"/>
  <c r="B151"/>
  <c r="B152"/>
  <c r="B153"/>
  <c r="B164"/>
  <c r="B168"/>
  <c r="B169"/>
  <c r="B6"/>
  <c r="B5"/>
  <c r="B17"/>
  <c r="B21"/>
  <c r="B24"/>
  <c r="B25"/>
  <c r="B23"/>
  <c r="B29"/>
  <c r="B27"/>
  <c r="B31"/>
  <c r="B37"/>
  <c r="B30"/>
  <c r="B38"/>
  <c r="B46"/>
  <c r="B41"/>
  <c r="B47"/>
  <c r="B51"/>
  <c r="B52"/>
  <c r="B53"/>
  <c r="B55"/>
  <c r="B56"/>
  <c r="B70"/>
  <c r="B71"/>
  <c r="B182"/>
  <c r="C181"/>
  <c r="C187"/>
  <c r="C192"/>
  <c r="C197"/>
  <c r="C203"/>
  <c r="C208"/>
  <c r="C210"/>
  <c r="C211"/>
  <c r="B181"/>
  <c r="B192"/>
  <c r="B197"/>
  <c r="B203"/>
  <c r="B210"/>
  <c r="B211"/>
  <c r="B11" i="12"/>
  <c r="C15" i="14"/>
  <c r="C14"/>
  <c r="C11"/>
  <c r="C17"/>
  <c r="C10"/>
  <c r="C7" i="16"/>
  <c r="C9"/>
  <c r="C7" i="11"/>
  <c r="C10"/>
  <c r="C12" i="13"/>
  <c r="C22"/>
  <c r="C29"/>
  <c r="C34" i="5"/>
  <c r="C36"/>
  <c r="C47"/>
  <c r="C51"/>
  <c r="B17" i="15"/>
  <c r="B15"/>
  <c r="B12"/>
  <c r="B7"/>
  <c r="B21"/>
  <c r="N25" i="10"/>
  <c r="C19"/>
  <c r="N19"/>
  <c r="D19"/>
  <c r="E19"/>
  <c r="F19"/>
  <c r="G19"/>
  <c r="H19"/>
  <c r="I19"/>
  <c r="J19"/>
  <c r="K19"/>
  <c r="L19"/>
  <c r="M19"/>
  <c r="B19"/>
  <c r="M7"/>
  <c r="M23"/>
  <c r="M8"/>
  <c r="E8"/>
  <c r="E7"/>
  <c r="E23"/>
  <c r="D8"/>
  <c r="D7"/>
  <c r="D23"/>
  <c r="C8"/>
  <c r="C7"/>
  <c r="C23"/>
  <c r="B8"/>
  <c r="B7"/>
  <c r="N9"/>
  <c r="N10"/>
  <c r="N11"/>
  <c r="N12"/>
  <c r="N13"/>
  <c r="N14"/>
  <c r="N15"/>
  <c r="N16"/>
  <c r="N17"/>
  <c r="N18"/>
  <c r="N20"/>
  <c r="N21"/>
  <c r="N22"/>
  <c r="F8"/>
  <c r="F7"/>
  <c r="F23"/>
  <c r="G8"/>
  <c r="G7"/>
  <c r="G23"/>
  <c r="H8"/>
  <c r="H7"/>
  <c r="H23"/>
  <c r="I8"/>
  <c r="I7"/>
  <c r="I23"/>
  <c r="J8"/>
  <c r="J7"/>
  <c r="J23"/>
  <c r="K8"/>
  <c r="K7"/>
  <c r="K23"/>
  <c r="L8"/>
  <c r="L7"/>
  <c r="L23"/>
  <c r="N49"/>
  <c r="N58"/>
  <c r="N72"/>
  <c r="N81"/>
  <c r="N86"/>
  <c r="N96"/>
  <c r="N95"/>
  <c r="N120"/>
  <c r="C22" i="7"/>
  <c r="C19"/>
  <c r="B77" i="2"/>
  <c r="B81"/>
  <c r="B96"/>
  <c r="B69"/>
  <c r="B64"/>
  <c r="B57"/>
  <c r="B53"/>
  <c r="B48"/>
  <c r="B39"/>
  <c r="B36"/>
  <c r="B33"/>
  <c r="B31"/>
  <c r="B27"/>
  <c r="B26"/>
  <c r="B8"/>
  <c r="B7"/>
  <c r="B23"/>
  <c r="B23" i="1"/>
  <c r="B25"/>
  <c r="B9"/>
  <c r="B111" i="9"/>
  <c r="B116"/>
  <c r="C99"/>
  <c r="C104"/>
  <c r="C116"/>
  <c r="C13" i="7"/>
  <c r="C24"/>
  <c r="C14"/>
  <c r="C21"/>
  <c r="B11" i="6"/>
  <c r="B19"/>
  <c r="B26"/>
  <c r="B23"/>
  <c r="B27"/>
  <c r="C16" i="5"/>
  <c r="C23"/>
  <c r="C25"/>
  <c r="C32"/>
  <c r="C52"/>
  <c r="B8" i="4"/>
  <c r="B13"/>
  <c r="B17"/>
  <c r="B20"/>
  <c r="B23"/>
  <c r="B50" i="3"/>
  <c r="B69"/>
  <c r="B85"/>
  <c r="B92"/>
  <c r="B74"/>
  <c r="B79"/>
  <c r="B90"/>
  <c r="B13"/>
  <c r="B19"/>
  <c r="B25"/>
  <c r="B28"/>
  <c r="B37"/>
  <c r="B39"/>
  <c r="B56"/>
  <c r="B60"/>
  <c r="B64"/>
  <c r="B86" i="2"/>
  <c r="B95"/>
  <c r="B101"/>
  <c r="B106"/>
  <c r="B113"/>
  <c r="B120"/>
  <c r="B118"/>
  <c r="B58"/>
  <c r="B19"/>
  <c r="B25"/>
  <c r="B49"/>
  <c r="B29"/>
  <c r="B32"/>
  <c r="B40"/>
  <c r="B43"/>
  <c r="B72"/>
  <c r="B13" i="1"/>
  <c r="B15"/>
  <c r="B118" i="9"/>
  <c r="C111"/>
  <c r="C118"/>
  <c r="B73" i="2"/>
  <c r="B25" i="4"/>
  <c r="B93" i="3"/>
  <c r="B65"/>
  <c r="B23" i="10"/>
  <c r="N7"/>
  <c r="N23"/>
  <c r="N73"/>
  <c r="N8"/>
  <c r="C95" i="9"/>
  <c r="C119"/>
  <c r="N121" i="10"/>
  <c r="N97"/>
  <c r="B119" i="9"/>
  <c r="B95"/>
  <c r="B97" i="2"/>
  <c r="B121"/>
</calcChain>
</file>

<file path=xl/sharedStrings.xml><?xml version="1.0" encoding="utf-8"?>
<sst xmlns="http://schemas.openxmlformats.org/spreadsheetml/2006/main" count="898" uniqueCount="483">
  <si>
    <t>Európai Uniós forrásból finanszírozott támogatással
megvalósuló programok, projektek kiadásai, bevételei
és az önkormányzat ilyen projektekhez való hozzájárulásai</t>
  </si>
  <si>
    <t>K6</t>
  </si>
  <si>
    <t>Beruházási célú előzetesen felszámított ÁFA</t>
  </si>
  <si>
    <t>BERUHÁZÁSI KIADÁSOK</t>
  </si>
  <si>
    <t>K1-K8</t>
  </si>
  <si>
    <t>KÖLTSÉGVETÉSI KIADÁSOK ÖSSZESEN</t>
  </si>
  <si>
    <t xml:space="preserve"> Egyéb felhalmozási célú támogatások bevételei államháztartáson belülről</t>
  </si>
  <si>
    <t>Felhalmozási célú támogatások fejezeti kezelésű előirányzatok EU-s programokra</t>
  </si>
  <si>
    <t>KÖLTSÉGVETÉSI BEVÉTELEK ÖSSZESEN</t>
  </si>
  <si>
    <t>Egyéb tárgyi eszközök beszerzése, létesítése</t>
  </si>
  <si>
    <t>PROJEKT: A vidéki gazdaság és a lakosság számára nyújtott alapszolgáltatások fejlesztése</t>
  </si>
  <si>
    <t>Önkormányzat hozzájárulása (önrész)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</si>
  <si>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</si>
  <si>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</si>
  <si>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</si>
  <si>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</si>
  <si>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</si>
  <si>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</si>
  <si>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</si>
  <si>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</si>
  <si>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</si>
  <si>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</si>
  <si>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</si>
  <si>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</si>
  <si>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</si>
  <si>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</si>
  <si>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</si>
  <si>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</si>
  <si>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</si>
  <si>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</si>
  <si>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</si>
  <si>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</si>
  <si>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</si>
  <si>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Lovas Község Önkormányzat 2014. évi költségvetése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</si>
  <si>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</si>
  <si>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</si>
  <si>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</si>
  <si>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</si>
  <si>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</si>
  <si>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</si>
  <si>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</si>
  <si>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</si>
  <si>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</si>
  <si>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</si>
  <si>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</si>
  <si>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</si>
  <si>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K501 Nemzetközi kötelezettségek</t>
  </si>
  <si>
    <t>K502 Elvonások és befizetések</t>
  </si>
  <si>
    <t>K503 Működési célú garancia és kezességvállalásból származó kifizetés ÁH belülre</t>
  </si>
  <si>
    <t>K504 Működési célú visszatérítendő támogatások, kölcsönök nyújtása ÁH belülre</t>
  </si>
  <si>
    <t>K505 Működési célú visszatérítendő támogatások, kölcönök törlesztsée ÁH belülre</t>
  </si>
  <si>
    <t>K506 Egyéb működési célú támogatások ÁH belülre</t>
  </si>
  <si>
    <t>K507 Működési célú garancia és kezességvállalásból származó kifizetés ÁH kívülre</t>
  </si>
  <si>
    <t>K508 Működési célú visszatérítendő támogatások, kölcsönök nyújtása ÁH kívülre</t>
  </si>
  <si>
    <t>K509 Árkiegészítése, ártámogatások</t>
  </si>
  <si>
    <t>K510 Kamattámogatások</t>
  </si>
  <si>
    <t>K511 Egyéb működési célú támogatások ÁH kívülre</t>
  </si>
  <si>
    <t>K512</t>
  </si>
  <si>
    <t>K512 Tartalékok általános</t>
  </si>
  <si>
    <t>K5 Egyéb működési célú kiadások</t>
  </si>
  <si>
    <t>K512 Tartalékok Cél</t>
  </si>
  <si>
    <t>LOVAS KÖZSÉG ÖNKORMÁNYZAT 2014. ÉVI KÖLTSÉGVETÉSE</t>
  </si>
  <si>
    <t>KIADÁSOK</t>
  </si>
  <si>
    <t>K64</t>
  </si>
  <si>
    <t>K67</t>
  </si>
  <si>
    <t>K6 Beruházások</t>
  </si>
  <si>
    <t>K7 Felújítások</t>
  </si>
  <si>
    <t>K8 Egyéb felhalmozási cálú kiadások</t>
  </si>
  <si>
    <t>K6-K8 FELHALMOZÁSI KÖLTSÉGVETÉS ELŐIRÁNYZAT CSOPORT</t>
  </si>
  <si>
    <t>K1-K5 MŰKÖDÉSI KÖLTSÉGVETÉS ELŐIRÁNYZAT CSOPORT</t>
  </si>
  <si>
    <t>KÖLTSÉGVETÉSI KIADÁSOK</t>
  </si>
  <si>
    <t>K61 Immateriális javak beszerzése, létesítése</t>
  </si>
  <si>
    <t>K62 Ingatlanok beszerzése, létesítése</t>
  </si>
  <si>
    <t>K64 Egyéb tárgyi eszközök beszerzése, létesítése</t>
  </si>
  <si>
    <t>K65 Részesedések beszerzése</t>
  </si>
  <si>
    <t>K66 Meglévő részesedések növeléséhez kapcsolódó kiadások</t>
  </si>
  <si>
    <t>K63 Informatikai eszközök beszerzése, létesítése</t>
  </si>
  <si>
    <t>K67 Beruházási célú előzetesen felszámított ÁFA</t>
  </si>
  <si>
    <t>K71 Ingatlanok felújítása</t>
  </si>
  <si>
    <t>K72 Informatikai eszközök felújítása</t>
  </si>
  <si>
    <t>K73 Egyéb tárgyi eszközök felújíátása</t>
  </si>
  <si>
    <t>K74 Felújítási célú előzetesen felszámított ÁFA</t>
  </si>
  <si>
    <t>K81 Felhalmozási célú garancia- és kezességvállalásból származó kifizetés államháztartáson belülre</t>
  </si>
  <si>
    <t>K82 Felhalmozási célú visszatérítendő támogatások, kölcsönök nyújtása államháztartáson belülre</t>
  </si>
  <si>
    <t>K87 Lakástámogatás</t>
  </si>
  <si>
    <t>K83 Felhalmozási célú visszatérítendő támogatások, kölcsönök törlesztése államháztartáson belülre</t>
  </si>
  <si>
    <t>K85 Felhalmozási célú garancia- és kezességvállalásból származó kifizetés államháztartáson kívülre</t>
  </si>
  <si>
    <t>K84 Egyéb felhalmozási célú támogatások államháztartáson belülre</t>
  </si>
  <si>
    <t>K86 Felhalmozási célú visszatérítendő támogatások, kölcsönök nyújtása államháztartáson kívülre</t>
  </si>
  <si>
    <t>K88 Egyéb felhalmozási célú támogatások államháztartáson kívülre</t>
  </si>
  <si>
    <t>K9112 Likviditási célú hitelek, kölcsönök törlesztése pénzügyi vállalkozásnak</t>
  </si>
  <si>
    <t>K9113Rövid lejáratú hitelek, kölcsönök törlesztése</t>
  </si>
  <si>
    <t>K9122 Forgatási célú belföldi értékpapírok beváltása K9122</t>
  </si>
  <si>
    <t>K9123 Befektetési célú belföldi értékpapírok vásárlása K9123</t>
  </si>
  <si>
    <t>K9124Befektetési célú belföldi értékpapírok beváltása K9124</t>
  </si>
  <si>
    <t xml:space="preserve">K9121 Forgatási célú belföldi értékpapírok vásárlása </t>
  </si>
  <si>
    <t>K912 Belföldi értékpapírok kiadásai</t>
  </si>
  <si>
    <t>K913Államháztartáson belüli megelőlegezések folyósítása</t>
  </si>
  <si>
    <t>K914 Államháztartáson belüli megelőlegezések visszafizetése</t>
  </si>
  <si>
    <t>K915Központi, irányító szervi támogatások folyósítása</t>
  </si>
  <si>
    <t>K916 Pénzeszközök betétként elhelyezése</t>
  </si>
  <si>
    <t>K917 Pénzügyi lízing kiadásai</t>
  </si>
  <si>
    <t>K918 Központi költségvetés sajátos finanszírozási kiadásai</t>
  </si>
  <si>
    <t>K91 Belföldi finanszírozás kiadásai</t>
  </si>
  <si>
    <t>K911 Hitel-, kölcsöntörlesztés államháztartáson kívülre</t>
  </si>
  <si>
    <t>K 9111 Hosszú lejáratú hitelek, kölcsönök törlesztése</t>
  </si>
  <si>
    <t>K921 Forgatási célú külföldi értékpapírok vásárlása</t>
  </si>
  <si>
    <t>K922 Befektetési célú külföldi értékpapírok vásárlása</t>
  </si>
  <si>
    <t>K923 Külföldi értékpapírok beváltása</t>
  </si>
  <si>
    <t>K924 Külföldi hitelek, kölcsönök törlesztése</t>
  </si>
  <si>
    <t>K92 Külföldi finanszírozás kiadásai</t>
  </si>
  <si>
    <t>K93 Adóssághoz nem kapcsolódó származékos ügyletek kiadásai</t>
  </si>
  <si>
    <t>KIADÁSOK ÖSSZESEN K1-K9</t>
  </si>
  <si>
    <t>K9 FINANSZÍROZÁSI KIADÁSOK</t>
  </si>
  <si>
    <t>K11 Foglalkoztatottak személyi juttatásai</t>
  </si>
  <si>
    <t>K1101 Törvény szerinti illetmények, munkabérek</t>
  </si>
  <si>
    <t>K1102 Normatív jutalmak</t>
  </si>
  <si>
    <t>K1105 Végkielégítés</t>
  </si>
  <si>
    <t>K1106 Jubileumi jutalom</t>
  </si>
  <si>
    <t>K1107 Béren kívüli juttatások</t>
  </si>
  <si>
    <t>K1108 Ruházati költségtérítés</t>
  </si>
  <si>
    <t>K1109 Közlekedési költségtérítés</t>
  </si>
  <si>
    <t>K1110 Egyéb költségtérítések</t>
  </si>
  <si>
    <t>K1111 Lakhatási támogatások</t>
  </si>
  <si>
    <t>K1112 Szociális támogatások</t>
  </si>
  <si>
    <t>K1113 Foglalkoztatottak egyéb személyi juttatásai</t>
  </si>
  <si>
    <t>K12 Külső személyi juttatások</t>
  </si>
  <si>
    <t>K121 Választott tisztségviselők juttatásai</t>
  </si>
  <si>
    <t>K122 Munkavégzésre irányuló egyéb jogviszonyban
nem saját foglalkoztatottnak fizetett juttatások</t>
  </si>
  <si>
    <t>K123 Egyéb külső személyi juttatások</t>
  </si>
  <si>
    <t>K1 Személyi juttatások</t>
  </si>
  <si>
    <t>K2 Munkaadókat terhelő járulékok és szociális hozzájárulási adó</t>
  </si>
  <si>
    <t>K31 Készletbeszerzés</t>
  </si>
  <si>
    <t>K311 Szakmai anyagok beszerzése</t>
  </si>
  <si>
    <t>K312 Üzemeltetési anyagok beszerzése</t>
  </si>
  <si>
    <t>K313 Árubeszerzés</t>
  </si>
  <si>
    <t>K32 Kommunikációs szolgáltatások</t>
  </si>
  <si>
    <t>K321 Informatikai szolgáltatások igénybevétele</t>
  </si>
  <si>
    <t>K322 Egyéb kommunikációs szolgáltatások</t>
  </si>
  <si>
    <t>K33 Szolgáltatási kiadások</t>
  </si>
  <si>
    <t>K331 Közüzemi díjak</t>
  </si>
  <si>
    <t>K332 Vásárolt élelmezés</t>
  </si>
  <si>
    <t>K333 Bérleti és lízing 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</si>
  <si>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</si>
  <si>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</si>
  <si>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</si>
  <si>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</si>
  <si>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K34 Kiküldetések, reklám- és propagandakiadások</t>
  </si>
  <si>
    <t>K34 Kiküldetések kiadásai</t>
  </si>
  <si>
    <t>K342 Reklám- és propagandakiadások</t>
  </si>
  <si>
    <t>K35 Különféle befizetések és egyéb dologi kiadások</t>
  </si>
  <si>
    <t>K351 Működési célú előzetesen felszámított általános forgalmi adó</t>
  </si>
  <si>
    <t>K352 Fizetendő általános forgalmi adó</t>
  </si>
  <si>
    <t>K353 Kamatkiadások</t>
  </si>
  <si>
    <t>K354 Egyéb pénzügyi műveletek kiadásai</t>
  </si>
  <si>
    <t>K355 Egyéb dologi kiadások</t>
  </si>
  <si>
    <t>K3 Dologi kiadások</t>
  </si>
  <si>
    <t>K41 Társadalombiztosítási ellátások</t>
  </si>
  <si>
    <t>K42 Családi támogatások</t>
  </si>
  <si>
    <t>K43 Pénzbeli kárpótlások, kártérítések</t>
  </si>
  <si>
    <t>K44 Betegséggel kapcsolatos (nem társadalombiztosítási)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</si>
  <si>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</si>
  <si>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</si>
  <si>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</si>
  <si>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 48 Egyéb intézményi ellátások</t>
  </si>
  <si>
    <t>K4 Ellátottak pénzbeli juttatásai</t>
  </si>
  <si>
    <t>BEVÉTELEK</t>
  </si>
  <si>
    <t>Önkormányzatok működési támogatásai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</si>
  <si>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</si>
  <si>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</si>
  <si>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</si>
  <si>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</si>
  <si>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Egyéb felhalmozási célú támogatások bevételei államháztartáson belülről</t>
  </si>
  <si>
    <t>B25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</si>
  <si>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</si>
  <si>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</si>
  <si>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</si>
  <si>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</si>
  <si>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</si>
  <si>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</si>
  <si>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</si>
  <si>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</si>
  <si>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</si>
  <si>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</si>
  <si>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</si>
  <si>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</si>
  <si>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</si>
  <si>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</si>
  <si>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</si>
  <si>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</si>
  <si>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</si>
  <si>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B1-B7</t>
  </si>
  <si>
    <t>költségvetési egyenleg MŰKÖDÉSI</t>
  </si>
  <si>
    <t>költségvetési egyenleg FELHALMOZÁSI</t>
  </si>
  <si>
    <t>B111 Helyi önkormányzatok működésének általános támogatása</t>
  </si>
  <si>
    <t>B112 Települési önkormányzatok egyes köznevelési feladatainak támogatása</t>
  </si>
  <si>
    <t>B113 Települési önkormányzatok szociális és gyermekjóléti feladatainak támogatása</t>
  </si>
  <si>
    <t>B114 Települési önkormányzatok kulturális feladatainak támogatása</t>
  </si>
  <si>
    <t>B115 Működési célú központosított előirányzatok</t>
  </si>
  <si>
    <t>B116 Helyi önkormányzatok kiegészítő támogatásai</t>
  </si>
  <si>
    <t>B11 Önkormányzatok működési támogatásai</t>
  </si>
  <si>
    <t>B12 Elvonások és befizetések bevételei</t>
  </si>
  <si>
    <t>B13 Működési célú garancia- és kezességvállalásból származó megtérülések államháztartáson belülről</t>
  </si>
  <si>
    <t>B14 Működési célú visszatérítendő támogatások, kölcsönök visszatérülése államháztartáson belülről</t>
  </si>
  <si>
    <t>B15 Működési célú visszatérítendő támogatások, kölcsönök igénybevétele államháztartáson belülről</t>
  </si>
  <si>
    <t>B16 Egyéb működési célú támogatások bevételei államháztartáson belülről</t>
  </si>
  <si>
    <t>B1 Működési célú támogatások államháztartáson belülről</t>
  </si>
  <si>
    <t>B21 Felhalmozási célú önkormányzati támogatások</t>
  </si>
  <si>
    <t>B22 Felhalmozási célú garancia- és kezességvállalásból származó megtérülések államháztartáson belülről</t>
  </si>
  <si>
    <t>B23 Felhalmozási célú visszatérítendő támogatások, kölcsönök visszatérülése államháztartáson belülről</t>
  </si>
  <si>
    <t>B24 Felhalmozási célú visszatérítendő támogatások, kölcsönök igénybevétele államháztartáson belülről</t>
  </si>
  <si>
    <t>B25 Egyéb felhalmozási célú támogatások bevételei államháztartáson belülről</t>
  </si>
  <si>
    <t>B2 Felhalmozási célú támogatások államháztartáson belülről</t>
  </si>
  <si>
    <t>B311 Magánszemélyek jövedelemadói</t>
  </si>
  <si>
    <t>B312 Társaságok jövedelemadói</t>
  </si>
  <si>
    <t>B31 Jövedelemadók</t>
  </si>
  <si>
    <t>B32 Szociális hozzájárulási adó és járulékok</t>
  </si>
  <si>
    <t>B33 Bérhez és foglalkoztatáshoz kapcsolódó adók</t>
  </si>
  <si>
    <t>B34 Vagyoni tipusú adók</t>
  </si>
  <si>
    <t>B351 Értékesítési és forgalmi adók</t>
  </si>
  <si>
    <t>B352 Fogyasztási adók</t>
  </si>
  <si>
    <t>B353 Pénzügyi monopóliumok nyereségét terhelő adók</t>
  </si>
  <si>
    <t>B354 Gépjárműadók</t>
  </si>
  <si>
    <t>B355 Egyéb áruhasználati és szolgáltatási adók</t>
  </si>
  <si>
    <t>B35 Termékek és szolgáltatások adói</t>
  </si>
  <si>
    <t>B36 Egyéb közhatalmi bevételek</t>
  </si>
  <si>
    <t>B3 Közhatalmi bevételek</t>
  </si>
  <si>
    <t>B401 Áru- és készletértékesítés ellenértéke</t>
  </si>
  <si>
    <t>B402 Szolgáltatások ellenértéke</t>
  </si>
  <si>
    <t>B403 Közvetített szolgáltatások értéke</t>
  </si>
  <si>
    <t>B404 Tulajdonosi bevételek</t>
  </si>
  <si>
    <t>B405 Ellátási díjak</t>
  </si>
  <si>
    <t>B406 Kiszámlázott általános forgalmi adó</t>
  </si>
  <si>
    <t>B407 Általános forgalmi adó visszatérítése</t>
  </si>
  <si>
    <t>B408 Kamatbevételek</t>
  </si>
  <si>
    <t>B409 Egyéb pénzügyi műveletek bevételei</t>
  </si>
  <si>
    <t>B410 Egyéb működési bevételek</t>
  </si>
  <si>
    <t>B4 Működési bevételek</t>
  </si>
  <si>
    <t>B51 Immateriális javak értékesítése</t>
  </si>
  <si>
    <t>B52 Ingatlanok értékesítése</t>
  </si>
  <si>
    <t>B53 Egyéb tárgyi eszközök értékesítése</t>
  </si>
  <si>
    <t>B54 Részesedések értékesítése</t>
  </si>
  <si>
    <t>B55 Részesedések megszűnéséhez kapcsolódó bevételek</t>
  </si>
  <si>
    <t>B5 Felhalmozási bevételek</t>
  </si>
  <si>
    <t>B61 Működési célú garancia- és kezességvállalásból származó megtérülések államháztartáson kívülről</t>
  </si>
  <si>
    <t>B62 Működési célú visszatérítendő támogatások, kölcsönök visszatérülése államháztartáson kívülről</t>
  </si>
  <si>
    <t>B63 Egyéb működési célú átvett pénzeszközök</t>
  </si>
  <si>
    <t>B6 Működési célú átvett pénzeszközök</t>
  </si>
  <si>
    <t>B71 Felhalmozási célú garancia- és kezességvállalásból származó megtérülések államháztartáson kívülről</t>
  </si>
  <si>
    <t>B72 Felhalmozási célú visszatérítendő támogatások, kölcsönök visszatérülése államháztartáson kívülről</t>
  </si>
  <si>
    <t>B73 Egyéb felhalmozási célú átvett pénzeszközök</t>
  </si>
  <si>
    <t>B7 Felhalmozási célú átvett pénzeszközök</t>
  </si>
  <si>
    <t>B1-B7 Költségvetési bevételek</t>
  </si>
  <si>
    <t>B8111 Hosszú lejáratú hitelek, kölcsönök felvétele</t>
  </si>
  <si>
    <t>B8112 Likviditási célú hitelek, kölcsönök felvétele pénzügyi vállalkozástól</t>
  </si>
  <si>
    <t>B8113 Rövid lejáratú hitelek, kölcsönök felvétele</t>
  </si>
  <si>
    <t>B811 Hitel-, kölcsönfelvétel államháztartáson kívülről</t>
  </si>
  <si>
    <t>B8121 Forgatási célú belföldi értékpapírok beváltása, értékesítése</t>
  </si>
  <si>
    <t>B8122 Forgatási célú belföldi értékpapírok kibocsátása</t>
  </si>
  <si>
    <t>B8123 Befektetési célú belföldi értékpapírok beváltása, értékesítése</t>
  </si>
  <si>
    <t>B8124 Befektetési célú belföldi értékpapírok kibocsátása</t>
  </si>
  <si>
    <t>B812 Belföldi értékpapírok bevételei</t>
  </si>
  <si>
    <t>B8131 Előző év költségvetési maradványának igénybevétele FELHALMOZÁSRA</t>
  </si>
  <si>
    <t>B8131 Előző év költségvetési maradványának igénybevétele MŰKÖDÉSRE</t>
  </si>
  <si>
    <t>B8132 Előző év vállalkozási maradványának igénybevétele MŰKÖDÉSRE</t>
  </si>
  <si>
    <t>B8132 Előző év vállalkozási maradványának igénybevétele FELHALMOZÁSRA</t>
  </si>
  <si>
    <t>B813 Maradvány igénybevétele</t>
  </si>
  <si>
    <t>B814 Államháztartáson belüli megelőlegezések</t>
  </si>
  <si>
    <t>B815 Államháztartáson belüli megelőlegezések törlesztése</t>
  </si>
  <si>
    <t>B816 Központi, irányító szervi támogatás</t>
  </si>
  <si>
    <t>B817 Betétek megszüntetése</t>
  </si>
  <si>
    <t>B818 Központi költségvetés sajátos finanszírozási bevételei</t>
  </si>
  <si>
    <t>B81 Belföldi finanszírozás bevételei</t>
  </si>
  <si>
    <t>B821 Forgatási célú külföldi értékpapírok beváltása, értékesítése</t>
  </si>
  <si>
    <t>B822 Befektetési célú külföldi értékpapírok beváltása, értékesítése</t>
  </si>
  <si>
    <t>B823 Külföldi értékpapírok kibocsátása</t>
  </si>
  <si>
    <t>B824 Külföldi hitelek, kölcsönök felvétele</t>
  </si>
  <si>
    <t>B82 Külföldi finanszírozás bevételei</t>
  </si>
  <si>
    <t>B83 Adóssághoz nem kapcsolódó származékos ügyletek bevételei</t>
  </si>
  <si>
    <t>B8 Finanszírozási bevételek</t>
  </si>
  <si>
    <t>BEVÉTELEK ÖSSZESEN B1-B8</t>
  </si>
  <si>
    <t>Beruházások és felújítások</t>
  </si>
  <si>
    <t>Településrendezési terv</t>
  </si>
  <si>
    <t>Csapadékvízelvezető hálózat Fő utca</t>
  </si>
  <si>
    <t>Vízház mögötti terület ivóvíz és szennyvíz</t>
  </si>
  <si>
    <t>Jármű vásárlás</t>
  </si>
  <si>
    <t>Faluház felújítás</t>
  </si>
  <si>
    <t>K6 BERUHÁZÁSOK</t>
  </si>
  <si>
    <t>K7 FELÚJÍTÁSOK</t>
  </si>
  <si>
    <t>K6-K7 BERUHÁZÁSOK FELÚJÍTÁSOK</t>
  </si>
  <si>
    <t>Lakosságnak juttatott támogatások, szociális, rászorultsági jellegű ellátások</t>
  </si>
  <si>
    <t>Önkormányzati előirányzatok</t>
  </si>
  <si>
    <t>Otthonteremtési támogatás [Gyvt. 25-27. §]</t>
  </si>
  <si>
    <t>Pénzben nyújtott óvodáztatási támogatás [Gyvt. 20/C. §]</t>
  </si>
  <si>
    <t>Helyi megállapítású pénzben nyújtott rendkívüli gyermekvédelmi támogatás [Gyvt. 21.§]</t>
  </si>
  <si>
    <t>Természetben nyújtott rendkívüli gyermekvédelmi támogatás [Gyvt. 18. § (5) bek.]</t>
  </si>
  <si>
    <t>Természetben nyújtott óvodáztatási támogatás [Gyvt. 20/C.§ (4) bek.]</t>
  </si>
  <si>
    <t>Egyéb családi támogatás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</si>
  <si>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</si>
  <si>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</si>
  <si>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</si>
  <si>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</si>
  <si>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</si>
  <si>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>helyi megállapítású ápolási díj [Szoctv. 43/B. §]</t>
  </si>
  <si>
    <t>helyi megállapítású közgyógyellátás [Szoctv.50.§ (3) bek.]</t>
  </si>
  <si>
    <t>Betegséggel kapcsolatos (nem társadalombiztosítási) ellátások</t>
  </si>
  <si>
    <t>foglalkoztatást helyettesítő támogatás [Szoctv. 35. § (1) bek.]</t>
  </si>
  <si>
    <t>Foglalkoztatással, munkanélküliséggel kapcsolatos ellátások</t>
  </si>
  <si>
    <t>hozzájárulás a lakossági energiaköltségekhez</t>
  </si>
  <si>
    <t>lakbértámogatás</t>
  </si>
  <si>
    <t>lakásfenntartási támogatás [Szoctv. 38. § (1) bek. a) és b) pontok]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</si>
  <si>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</si>
  <si>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</si>
  <si>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</t>
  </si>
  <si>
    <t>Lakhatással kapcsolatos ellátások</t>
  </si>
  <si>
    <t>állami gondozottak pénzbeli juttatásai</t>
  </si>
  <si>
    <t>oktatásban résztvevők pénzbeli juttatásai</t>
  </si>
  <si>
    <t>Intézményi ellátottak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</si>
  <si>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</si>
  <si>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</si>
  <si>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</si>
  <si>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</si>
  <si>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</si>
  <si>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</si>
  <si>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</si>
  <si>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</si>
  <si>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</si>
  <si>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</si>
  <si>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természetbeni ellátás</t>
  </si>
  <si>
    <t>Egyéb nem intézményi ellátások</t>
  </si>
  <si>
    <t>Ellátottak pénzbeli juttatásai</t>
  </si>
  <si>
    <t>K42</t>
  </si>
  <si>
    <t>K44</t>
  </si>
  <si>
    <t>K45</t>
  </si>
  <si>
    <t>K46</t>
  </si>
  <si>
    <t>K47</t>
  </si>
  <si>
    <t>K48</t>
  </si>
  <si>
    <t>K4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</si>
  <si>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</si>
  <si>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</si>
  <si>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</si>
  <si>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</si>
  <si>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</si>
  <si>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</si>
  <si>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</si>
  <si>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</si>
  <si>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</si>
  <si>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</si>
  <si>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</si>
  <si>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</si>
  <si>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</si>
  <si>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</si>
  <si>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</si>
  <si>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</si>
  <si>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</si>
  <si>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</si>
  <si>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</si>
  <si>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VÁLASZTOTT TISZTSÉGVISELŐK ÖSSZESEN</t>
  </si>
  <si>
    <t>KÖLTSÉGVETÉSI ENGEDÉLYEZETT LÉTSZÁMKERETBE TARTOZÓ
FOGLALKOZTATOTTAK LÉTSZÁMA MINDÖSSZESEN</t>
  </si>
  <si>
    <t>EGYÉB BÉRRENDSZER ÖSSZESEN</t>
  </si>
  <si>
    <t>Vagyoni típusú adók</t>
  </si>
  <si>
    <t>értékesítési és forgalm adók</t>
  </si>
  <si>
    <t>Szociális  hozzájárulási adó és járulékok</t>
  </si>
  <si>
    <t xml:space="preserve"> Egyéb közhatalmi bevételek</t>
  </si>
  <si>
    <t>Gépjárrműadó</t>
  </si>
  <si>
    <t>ebből:</t>
  </si>
  <si>
    <r>
      <t>ebből:</t>
    </r>
    <r>
      <rPr>
        <sz val="12"/>
        <color indexed="8"/>
        <rFont val="Times New Roman"/>
        <family val="1"/>
        <charset val="238"/>
      </rPr>
      <t xml:space="preserve"> helyi iparűzési adó</t>
    </r>
  </si>
  <si>
    <t xml:space="preserve">           magánszemélyek kommunális adója</t>
  </si>
  <si>
    <t xml:space="preserve">           telekadó</t>
  </si>
  <si>
    <r>
      <t>ebből:</t>
    </r>
    <r>
      <rPr>
        <sz val="12"/>
        <color indexed="8"/>
        <rFont val="Times New Roman"/>
        <family val="1"/>
        <charset val="238"/>
      </rPr>
      <t xml:space="preserve"> építmányadó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</si>
  <si>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tartózkodás után fizetett idegenforgalmi adó</t>
    </r>
  </si>
  <si>
    <r>
      <t>ebből:</t>
    </r>
    <r>
      <rPr>
        <sz val="11"/>
        <color indexed="8"/>
        <rFont val="Times New Roman"/>
        <family val="1"/>
        <charset val="238"/>
      </rPr>
      <t xml:space="preserve"> igazgatási szolgáltatási díjak</t>
    </r>
  </si>
  <si>
    <t>Helyi adó és egyéb közhatalmi bevételek</t>
  </si>
  <si>
    <t>B31-36</t>
  </si>
  <si>
    <t>HELYI ADÓ ÉS KÖZHATALMI BEVÉTELEK ÖSSZESEN</t>
  </si>
  <si>
    <t>rovatkód</t>
  </si>
  <si>
    <t>megnevezés</t>
  </si>
  <si>
    <t>eFt</t>
  </si>
  <si>
    <t>Rovatkód- Megnevezés</t>
  </si>
  <si>
    <t>e Ft</t>
  </si>
  <si>
    <t>Helyi önkormányzat költségvetési mérlege közgazdasági tagolásban</t>
  </si>
  <si>
    <t>2014. évi EI</t>
  </si>
  <si>
    <t>2013. év
várható teljesítés</t>
  </si>
  <si>
    <t>K341 Kiküldetések kiadásai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</si>
  <si>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</si>
  <si>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</si>
  <si>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</si>
  <si>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</si>
  <si>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</si>
  <si>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</si>
  <si>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</si>
  <si>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</si>
  <si>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</si>
  <si>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</si>
  <si>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</si>
  <si>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</si>
  <si>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EI felhasználás ütemterv</t>
  </si>
  <si>
    <t>Működési célú kiadások</t>
  </si>
  <si>
    <t>K513</t>
  </si>
  <si>
    <t>Nemzetközi kötelezettségek</t>
  </si>
  <si>
    <t>Elvonások és befizetések</t>
  </si>
  <si>
    <t>Működési célú garancia és kezességvállalásból származó kifizetés ÁH belülre</t>
  </si>
  <si>
    <t>Működési célú visszatérítendő támogatások, kölcsönök nyújtása ÁH belülre</t>
  </si>
  <si>
    <t>Működési célú visszatérítendő támogatások, kölcönök törlesztsée ÁH belülre</t>
  </si>
  <si>
    <t>Egyéb működési célú támogatások ÁH belülre</t>
  </si>
  <si>
    <t>Működési célú garancia és kezességvállalásból származó kifizetés ÁH kívülre</t>
  </si>
  <si>
    <t>Működési célú visszatérítendő támogatások, kölcsönök nyújtása ÁH kívülre</t>
  </si>
  <si>
    <t>Árkiegészítése, ártámogatások</t>
  </si>
  <si>
    <t>Kamattámogatások</t>
  </si>
  <si>
    <t>Egyéb működési célú támogatások ÁH kívülre</t>
  </si>
  <si>
    <t>Tartalékok általános</t>
  </si>
  <si>
    <t>Tartalékok Cél</t>
  </si>
  <si>
    <t>Egyéb működési célú kiadások</t>
  </si>
  <si>
    <t>K5</t>
  </si>
  <si>
    <t>Működési támogatás védőnői szolgálat részére</t>
  </si>
  <si>
    <t>Működési támogatás orvosi ügyelet részére</t>
  </si>
  <si>
    <t>Működési támogatás lakossági víz és csatorna szolgáltatás támogatására</t>
  </si>
  <si>
    <t>Működési támogatás házi segítésnyújtás támogatására</t>
  </si>
  <si>
    <t>Működési támogatás óvoda működésre</t>
  </si>
  <si>
    <t>Balaton Riviéra támogatása</t>
  </si>
  <si>
    <t>Katolikus Egyház támogatása</t>
  </si>
  <si>
    <t>Non-profit, civil szervezetek támogatása</t>
  </si>
  <si>
    <t>Református Egyház támogatása</t>
  </si>
  <si>
    <t xml:space="preserve">           Egyéb kötelező önkormányzati feladat</t>
  </si>
  <si>
    <t xml:space="preserve">           Pénzbeli szociális ellátás</t>
  </si>
  <si>
    <r>
      <t>ebből:</t>
    </r>
    <r>
      <rPr>
        <sz val="12"/>
        <color indexed="8"/>
        <rFont val="Times New Roman"/>
        <family val="1"/>
        <charset val="238"/>
      </rPr>
      <t xml:space="preserve"> Településüzemeltetéshez kapcsolódó feladatellátás</t>
    </r>
  </si>
  <si>
    <t xml:space="preserve">          Kistelepülések feladatainak támogatása</t>
  </si>
  <si>
    <r>
      <t xml:space="preserve">ebből: </t>
    </r>
    <r>
      <rPr>
        <sz val="12"/>
        <color indexed="8"/>
        <rFont val="Times New Roman"/>
        <family val="1"/>
        <charset val="238"/>
      </rPr>
      <t>Falugondnoki szolgálat és szociális gyermekjóléti szolgálat támogatása</t>
    </r>
  </si>
  <si>
    <r>
      <t>ebből:</t>
    </r>
    <r>
      <rPr>
        <sz val="12"/>
        <color indexed="8"/>
        <rFont val="Times New Roman"/>
        <family val="1"/>
        <charset val="238"/>
      </rPr>
      <t xml:space="preserve"> könyvtári és múzeumi feladatok támogatása</t>
    </r>
  </si>
  <si>
    <t xml:space="preserve">           lakott külterülettel kaopcsolatos feladatok támogatása</t>
  </si>
  <si>
    <r>
      <t>ebből:</t>
    </r>
    <r>
      <rPr>
        <sz val="12"/>
        <color indexed="8"/>
        <rFont val="Times New Roman"/>
        <family val="1"/>
        <charset val="238"/>
      </rPr>
      <t xml:space="preserve"> Üdülőhelyi feladatok támogatása</t>
    </r>
  </si>
  <si>
    <t xml:space="preserve">       Bursa Hungarica pályázati támogatás</t>
  </si>
  <si>
    <t xml:space="preserve">       beiskolázási és utazási támogatás</t>
  </si>
  <si>
    <t xml:space="preserve">       születési támogatás</t>
  </si>
  <si>
    <t>Elkülönített állami pénzaléaptól közfoglalkoztatásra</t>
  </si>
  <si>
    <t>Fejezeti kezelésű EI-tól</t>
  </si>
  <si>
    <t>Egyéb működési támogatások államháztartáson belülről</t>
  </si>
  <si>
    <t>Egyéb felhalmozási célú támogatások államháztartáson belülről</t>
  </si>
  <si>
    <t xml:space="preserve">Elkülönített állami pénzalaptól </t>
  </si>
  <si>
    <t>egyéb nyújtott kedvezmény vagy kölcsön elengedésének összege</t>
  </si>
  <si>
    <t>A közvetett támogatások</t>
  </si>
  <si>
    <t>Közvetett támogatások összesen</t>
  </si>
  <si>
    <t>Működési költségvetés előirányzat csoport</t>
  </si>
  <si>
    <t>Felhalmozási költségvetés előirányzat csoport</t>
  </si>
  <si>
    <t>önkormányzat által saját hatáskörben (nem szociális és gyermekvédelmi előírások alapján)
adott pénzügyi ellátás</t>
  </si>
  <si>
    <t>GYES-en és GYED-en lévők hallgatói hitelének célzott támogatása
[1/2012. (I. 20.) Korm. r. 18. §]</t>
  </si>
  <si>
    <t>Rendszeres gyermekvédelmi kedvezményben részesülők
természetbeni támogatása [Gyvt. 20/A.§]</t>
  </si>
  <si>
    <t>Kiegészítő gyermekvédelmi támogatás és a kiegészítő
gyermekvédelmi támogatás pótléka [Gyvt. 20/B.´§]</t>
  </si>
  <si>
    <t>főosztályvezető, főosztályvezető-helyettes,
osztályvezető, ügykezelő osztályvezető, további vezető</t>
  </si>
  <si>
    <t>ellátottak térítési díjának, illetve kártérítésének
méltányossági alapon történő elengedése</t>
  </si>
  <si>
    <t xml:space="preserve">lakosság részére lakásépítéshez, lakásfelújítások
nyújtott kölcsönök elengedésének összege </t>
  </si>
  <si>
    <t>helyi adónál, gépjárműadónál biztosított kedvezmény,
mentesség összege adónemenként</t>
  </si>
  <si>
    <t>B22 Felhalmozási célú garancia- és kezességvállalásból származó
megtérülések államháztartáson belülről</t>
  </si>
  <si>
    <t>B23 Felhalmozási célú visszatérítendő támogatások, kölcsönök
visszatérülése államháztartáson belülről</t>
  </si>
  <si>
    <t>B24 Felhalmozási célú visszatérítendő támogatások, kölcsönök
igénybevétele államháztartáson belülről</t>
  </si>
  <si>
    <t>B13 Működési célú garancia- és kezességvállalásból
származó megtérülések államháztartáson belülről</t>
  </si>
  <si>
    <t>B14 Működési célú visszatérítendő támogatások,
kölcsönök visszatérülése államháztartáson belülről</t>
  </si>
  <si>
    <t>B15 Működési célú visszatérítendő támogatások,
kölcsönök igénybevétele államháztartáson belülről</t>
  </si>
  <si>
    <t>B61 Működési célú garancia- és kezességvállalásból
származó megtérülések államháztartáson kívülről</t>
  </si>
  <si>
    <t>B62 Működési célú visszatérítendő támogatások,
kölcsönök visszatérülése államháztartáson kívülről</t>
  </si>
  <si>
    <t>B71 Felhalmozási célú garancia- és kezességvállalásból
származó megtérülések államháztartáson kívülről</t>
  </si>
  <si>
    <t>B72 Felhalmozási célú visszatérítendő támogatások,
kölcsönök visszatérülése államháztartáson kívülről</t>
  </si>
  <si>
    <t>B113 Települési önkormányzatok szociális és
gyermekjóléti feladatainak támogatása</t>
  </si>
  <si>
    <t>K503 Működési célú garancia és kezességvállalásból
származó kifizetés ÁH belülre</t>
  </si>
  <si>
    <t>K504 Működési célú visszatérítendő támogatások,
kölcsönök nyújtása ÁH belülre</t>
  </si>
  <si>
    <t>1. számú melléklet</t>
  </si>
  <si>
    <t>2. számú melléklet</t>
  </si>
  <si>
    <t>3. számú melléklet</t>
  </si>
  <si>
    <t>4. számú melléklet</t>
  </si>
  <si>
    <t>5. számú melléklet</t>
  </si>
  <si>
    <t>6. számú melléklet</t>
  </si>
  <si>
    <t>7. számú melléklet</t>
  </si>
  <si>
    <t>8. számú melléklet</t>
  </si>
  <si>
    <t>9. számú melléklet</t>
  </si>
  <si>
    <t>10. számú melléklet</t>
  </si>
  <si>
    <t>11.számú melléklet</t>
  </si>
  <si>
    <t>12. számú melléklet</t>
  </si>
  <si>
    <t>13. számú melléklet</t>
  </si>
  <si>
    <t>14. számú melléklet</t>
  </si>
  <si>
    <t>összesen</t>
  </si>
  <si>
    <t>kötelező
feladatok</t>
  </si>
  <si>
    <t>önként vállalt
feladatok</t>
  </si>
  <si>
    <t>állami
feladatok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</si>
</sst>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1" xfId="0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0" fontId="4" fillId="3" borderId="1" xfId="0" applyFont="1" applyFill="1" applyBorder="1"/>
    <xf numFmtId="3" fontId="4" fillId="3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1" xfId="1" applyFont="1" applyBorder="1" applyAlignment="1" applyProtection="1"/>
    <xf numFmtId="3" fontId="5" fillId="0" borderId="1" xfId="0" applyNumberFormat="1" applyFont="1" applyBorder="1"/>
    <xf numFmtId="0" fontId="5" fillId="0" borderId="0" xfId="0" applyFont="1"/>
    <xf numFmtId="0" fontId="4" fillId="0" borderId="0" xfId="0" applyFont="1"/>
    <xf numFmtId="0" fontId="4" fillId="4" borderId="1" xfId="0" applyFont="1" applyFill="1" applyBorder="1"/>
    <xf numFmtId="3" fontId="4" fillId="4" borderId="1" xfId="0" applyNumberFormat="1" applyFont="1" applyFill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0" fontId="7" fillId="5" borderId="1" xfId="0" applyFont="1" applyFill="1" applyBorder="1"/>
    <xf numFmtId="3" fontId="8" fillId="5" borderId="1" xfId="0" applyNumberFormat="1" applyFont="1" applyFill="1" applyBorder="1"/>
    <xf numFmtId="0" fontId="9" fillId="6" borderId="1" xfId="0" applyFont="1" applyFill="1" applyBorder="1"/>
    <xf numFmtId="3" fontId="9" fillId="6" borderId="1" xfId="0" applyNumberFormat="1" applyFont="1" applyFill="1" applyBorder="1"/>
    <xf numFmtId="0" fontId="2" fillId="0" borderId="0" xfId="0" applyFont="1"/>
    <xf numFmtId="0" fontId="4" fillId="7" borderId="1" xfId="0" applyFont="1" applyFill="1" applyBorder="1"/>
    <xf numFmtId="0" fontId="8" fillId="8" borderId="1" xfId="0" applyFont="1" applyFill="1" applyBorder="1"/>
    <xf numFmtId="0" fontId="9" fillId="8" borderId="1" xfId="0" applyFont="1" applyFill="1" applyBorder="1"/>
    <xf numFmtId="3" fontId="4" fillId="7" borderId="1" xfId="0" applyNumberFormat="1" applyFont="1" applyFill="1" applyBorder="1"/>
    <xf numFmtId="3" fontId="8" fillId="8" borderId="1" xfId="0" applyNumberFormat="1" applyFont="1" applyFill="1" applyBorder="1"/>
    <xf numFmtId="3" fontId="9" fillId="8" borderId="1" xfId="0" applyNumberFormat="1" applyFont="1" applyFill="1" applyBorder="1"/>
    <xf numFmtId="0" fontId="8" fillId="9" borderId="1" xfId="0" applyFont="1" applyFill="1" applyBorder="1"/>
    <xf numFmtId="3" fontId="8" fillId="9" borderId="1" xfId="0" applyNumberFormat="1" applyFont="1" applyFill="1" applyBorder="1"/>
    <xf numFmtId="0" fontId="7" fillId="0" borderId="1" xfId="0" applyFont="1" applyBorder="1"/>
    <xf numFmtId="3" fontId="7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0" fontId="2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10" fillId="0" borderId="1" xfId="0" applyFon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/>
    <xf numFmtId="0" fontId="3" fillId="0" borderId="1" xfId="0" applyFont="1" applyFill="1" applyBorder="1"/>
    <xf numFmtId="3" fontId="3" fillId="0" borderId="1" xfId="0" applyNumberFormat="1" applyFont="1" applyFill="1" applyBorder="1"/>
    <xf numFmtId="0" fontId="4" fillId="6" borderId="1" xfId="0" applyFont="1" applyFill="1" applyBorder="1"/>
    <xf numFmtId="3" fontId="4" fillId="6" borderId="1" xfId="0" applyNumberFormat="1" applyFont="1" applyFill="1" applyBorder="1"/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wrapText="1"/>
    </xf>
    <xf numFmtId="3" fontId="5" fillId="0" borderId="1" xfId="1" applyNumberFormat="1" applyFont="1" applyBorder="1" applyAlignment="1" applyProtection="1"/>
    <xf numFmtId="3" fontId="0" fillId="0" borderId="0" xfId="0" applyNumberFormat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opten.hu/loadpage.php?dest=OISZ&amp;twhich=214774&amp;srcid=ol4366#new2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190500</xdr:rowOff>
    </xdr:to>
    <xdr:pic>
      <xdr:nvPicPr>
        <xdr:cNvPr id="2049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601450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0</xdr:col>
      <xdr:colOff>190500</xdr:colOff>
      <xdr:row>54</xdr:row>
      <xdr:rowOff>190500</xdr:rowOff>
    </xdr:to>
    <xdr:pic>
      <xdr:nvPicPr>
        <xdr:cNvPr id="3073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40142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0</xdr:col>
      <xdr:colOff>190500</xdr:colOff>
      <xdr:row>56</xdr:row>
      <xdr:rowOff>190500</xdr:rowOff>
    </xdr:to>
    <xdr:pic>
      <xdr:nvPicPr>
        <xdr:cNvPr id="1025" name="Picture 1" descr="http://www.opten.hu/common/img/newline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140142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B19" sqref="B19"/>
    </sheetView>
  </sheetViews>
  <sheetFormatPr defaultRowHeight="15.75"/>
  <cols>
    <col min="1" max="1" width="81.5703125" style="4" bestFit="1" customWidth="1"/>
    <col min="2" max="2" width="11.28515625" style="5" bestFit="1" customWidth="1"/>
    <col min="3" max="16384" width="9.140625" style="4"/>
  </cols>
  <sheetData>
    <row r="1" spans="1:2">
      <c r="A1" s="18" t="s">
        <v>33</v>
      </c>
    </row>
    <row r="2" spans="1:2">
      <c r="A2" s="18" t="s">
        <v>34</v>
      </c>
      <c r="B2" s="23" t="s">
        <v>379</v>
      </c>
    </row>
    <row r="3" spans="1:2">
      <c r="A3" s="18"/>
      <c r="B3" s="23"/>
    </row>
    <row r="4" spans="1:2">
      <c r="A4" s="46" t="s">
        <v>378</v>
      </c>
      <c r="B4" s="56" t="s">
        <v>379</v>
      </c>
    </row>
    <row r="5" spans="1:2">
      <c r="A5" s="6" t="s">
        <v>12</v>
      </c>
      <c r="B5" s="7">
        <v>6799</v>
      </c>
    </row>
    <row r="6" spans="1:2">
      <c r="A6" s="6" t="s">
        <v>13</v>
      </c>
      <c r="B6" s="7">
        <v>1592</v>
      </c>
    </row>
    <row r="7" spans="1:2">
      <c r="A7" s="6" t="s">
        <v>14</v>
      </c>
      <c r="B7" s="7">
        <v>15863</v>
      </c>
    </row>
    <row r="8" spans="1:2">
      <c r="A8" s="6" t="s">
        <v>15</v>
      </c>
      <c r="B8" s="7">
        <v>1406</v>
      </c>
    </row>
    <row r="9" spans="1:2">
      <c r="A9" s="6" t="s">
        <v>16</v>
      </c>
      <c r="B9" s="7">
        <f>3899+1080</f>
        <v>4979</v>
      </c>
    </row>
    <row r="10" spans="1:2">
      <c r="A10" s="6" t="s">
        <v>17</v>
      </c>
      <c r="B10" s="7">
        <v>28808</v>
      </c>
    </row>
    <row r="11" spans="1:2">
      <c r="A11" s="6" t="s">
        <v>18</v>
      </c>
      <c r="B11" s="7">
        <v>4686</v>
      </c>
    </row>
    <row r="12" spans="1:2">
      <c r="A12" s="6" t="s">
        <v>19</v>
      </c>
      <c r="B12" s="7">
        <v>0</v>
      </c>
    </row>
    <row r="13" spans="1:2">
      <c r="A13" s="6" t="s">
        <v>20</v>
      </c>
      <c r="B13" s="7">
        <f>SUM(B5:B12)</f>
        <v>64133</v>
      </c>
    </row>
    <row r="14" spans="1:2">
      <c r="A14" s="6" t="s">
        <v>21</v>
      </c>
      <c r="B14" s="7">
        <v>4984</v>
      </c>
    </row>
    <row r="15" spans="1:2">
      <c r="A15" s="8" t="s">
        <v>22</v>
      </c>
      <c r="B15" s="9">
        <f>B13+B14</f>
        <v>69117</v>
      </c>
    </row>
    <row r="16" spans="1:2">
      <c r="A16" s="6" t="s">
        <v>23</v>
      </c>
      <c r="B16" s="7">
        <v>17613</v>
      </c>
    </row>
    <row r="17" spans="1:2">
      <c r="A17" s="6" t="s">
        <v>24</v>
      </c>
      <c r="B17" s="7">
        <v>14984</v>
      </c>
    </row>
    <row r="18" spans="1:2">
      <c r="A18" s="6" t="s">
        <v>25</v>
      </c>
      <c r="B18" s="7">
        <v>20034</v>
      </c>
    </row>
    <row r="19" spans="1:2">
      <c r="A19" s="6" t="s">
        <v>26</v>
      </c>
      <c r="B19" s="7">
        <v>655</v>
      </c>
    </row>
    <row r="20" spans="1:2">
      <c r="A20" s="6" t="s">
        <v>27</v>
      </c>
      <c r="B20" s="7">
        <v>3051</v>
      </c>
    </row>
    <row r="21" spans="1:2">
      <c r="A21" s="6" t="s">
        <v>28</v>
      </c>
      <c r="B21" s="7">
        <v>0</v>
      </c>
    </row>
    <row r="22" spans="1:2">
      <c r="A22" s="6" t="s">
        <v>29</v>
      </c>
      <c r="B22" s="7">
        <v>12780</v>
      </c>
    </row>
    <row r="23" spans="1:2">
      <c r="A23" s="6" t="s">
        <v>30</v>
      </c>
      <c r="B23" s="7">
        <f>SUM(B16:B22)</f>
        <v>69117</v>
      </c>
    </row>
    <row r="24" spans="1:2">
      <c r="A24" s="6" t="s">
        <v>31</v>
      </c>
      <c r="B24" s="7">
        <v>0</v>
      </c>
    </row>
    <row r="25" spans="1:2">
      <c r="A25" s="10" t="s">
        <v>32</v>
      </c>
      <c r="B25" s="11">
        <f>B23+B24</f>
        <v>69117</v>
      </c>
    </row>
  </sheetData>
  <phoneticPr fontId="6" type="noConversion"/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C6" sqref="C6"/>
    </sheetView>
  </sheetViews>
  <sheetFormatPr defaultRowHeight="15.75"/>
  <cols>
    <col min="1" max="1" width="9.140625" style="4"/>
    <col min="2" max="2" width="67.28515625" customWidth="1"/>
  </cols>
  <sheetData>
    <row r="1" spans="1:3">
      <c r="B1" s="21" t="s">
        <v>473</v>
      </c>
    </row>
    <row r="2" spans="1:3">
      <c r="B2" s="21" t="s">
        <v>61</v>
      </c>
      <c r="C2" s="5"/>
    </row>
    <row r="3" spans="1:3">
      <c r="B3" s="21" t="s">
        <v>397</v>
      </c>
      <c r="C3" s="5"/>
    </row>
    <row r="4" spans="1:3">
      <c r="B4" s="21" t="s">
        <v>291</v>
      </c>
      <c r="C4" s="23"/>
    </row>
    <row r="5" spans="1:3">
      <c r="B5" s="21"/>
      <c r="C5" s="23"/>
    </row>
    <row r="6" spans="1:3">
      <c r="A6" s="24" t="s">
        <v>375</v>
      </c>
      <c r="B6" s="54" t="s">
        <v>376</v>
      </c>
      <c r="C6" s="55" t="s">
        <v>377</v>
      </c>
    </row>
    <row r="7" spans="1:3">
      <c r="A7" s="6" t="s">
        <v>35</v>
      </c>
      <c r="B7" s="6" t="s">
        <v>399</v>
      </c>
      <c r="C7" s="7">
        <v>0</v>
      </c>
    </row>
    <row r="8" spans="1:3">
      <c r="A8" s="6" t="s">
        <v>36</v>
      </c>
      <c r="B8" s="6" t="s">
        <v>400</v>
      </c>
      <c r="C8" s="7">
        <v>0</v>
      </c>
    </row>
    <row r="9" spans="1:3">
      <c r="A9" s="6" t="s">
        <v>37</v>
      </c>
      <c r="B9" s="6" t="s">
        <v>401</v>
      </c>
      <c r="C9" s="7">
        <v>0</v>
      </c>
    </row>
    <row r="10" spans="1:3">
      <c r="A10" s="6" t="s">
        <v>38</v>
      </c>
      <c r="B10" s="6" t="s">
        <v>402</v>
      </c>
      <c r="C10" s="7">
        <v>0</v>
      </c>
    </row>
    <row r="11" spans="1:3">
      <c r="A11" s="6" t="s">
        <v>39</v>
      </c>
      <c r="B11" s="6" t="s">
        <v>403</v>
      </c>
      <c r="C11" s="7">
        <v>0</v>
      </c>
    </row>
    <row r="12" spans="1:3">
      <c r="A12" s="6" t="s">
        <v>40</v>
      </c>
      <c r="B12" s="6" t="s">
        <v>404</v>
      </c>
      <c r="C12" s="25">
        <f>SUM(C13:C17)</f>
        <v>3899</v>
      </c>
    </row>
    <row r="13" spans="1:3">
      <c r="A13" s="61" t="s">
        <v>365</v>
      </c>
      <c r="B13" s="59" t="s">
        <v>417</v>
      </c>
      <c r="C13" s="7">
        <v>500</v>
      </c>
    </row>
    <row r="14" spans="1:3">
      <c r="A14" s="6"/>
      <c r="B14" s="60" t="s">
        <v>418</v>
      </c>
      <c r="C14" s="7">
        <v>700</v>
      </c>
    </row>
    <row r="15" spans="1:3">
      <c r="A15" s="6"/>
      <c r="B15" s="60" t="s">
        <v>414</v>
      </c>
      <c r="C15" s="7">
        <v>739</v>
      </c>
    </row>
    <row r="16" spans="1:3">
      <c r="A16" s="6"/>
      <c r="B16" s="60" t="s">
        <v>415</v>
      </c>
      <c r="C16" s="7">
        <v>439</v>
      </c>
    </row>
    <row r="17" spans="1:3">
      <c r="A17" s="6"/>
      <c r="B17" s="60" t="s">
        <v>416</v>
      </c>
      <c r="C17" s="7">
        <v>1521</v>
      </c>
    </row>
    <row r="18" spans="1:3">
      <c r="A18" s="6" t="s">
        <v>41</v>
      </c>
      <c r="B18" s="6" t="s">
        <v>405</v>
      </c>
      <c r="C18" s="7">
        <v>0</v>
      </c>
    </row>
    <row r="19" spans="1:3">
      <c r="A19" s="6" t="s">
        <v>42</v>
      </c>
      <c r="B19" s="6" t="s">
        <v>406</v>
      </c>
      <c r="C19" s="7">
        <v>0</v>
      </c>
    </row>
    <row r="20" spans="1:3">
      <c r="A20" s="6" t="s">
        <v>43</v>
      </c>
      <c r="B20" s="6" t="s">
        <v>407</v>
      </c>
      <c r="C20" s="7">
        <v>0</v>
      </c>
    </row>
    <row r="21" spans="1:3">
      <c r="A21" s="6" t="s">
        <v>44</v>
      </c>
      <c r="B21" s="6" t="s">
        <v>408</v>
      </c>
      <c r="C21" s="7">
        <v>0</v>
      </c>
    </row>
    <row r="22" spans="1:3">
      <c r="A22" s="6" t="s">
        <v>45</v>
      </c>
      <c r="B22" s="6" t="s">
        <v>409</v>
      </c>
      <c r="C22" s="25">
        <f>SUM(C23:C26)</f>
        <v>880</v>
      </c>
    </row>
    <row r="23" spans="1:3">
      <c r="A23" s="61" t="s">
        <v>365</v>
      </c>
      <c r="B23" s="6" t="s">
        <v>419</v>
      </c>
      <c r="C23" s="7">
        <v>300</v>
      </c>
    </row>
    <row r="24" spans="1:3">
      <c r="A24" s="6"/>
      <c r="B24" s="6" t="s">
        <v>421</v>
      </c>
      <c r="C24" s="7">
        <v>420</v>
      </c>
    </row>
    <row r="25" spans="1:3">
      <c r="A25" s="6"/>
      <c r="B25" s="6" t="s">
        <v>422</v>
      </c>
      <c r="C25" s="7">
        <v>80</v>
      </c>
    </row>
    <row r="26" spans="1:3">
      <c r="A26" s="6"/>
      <c r="B26" s="6" t="s">
        <v>420</v>
      </c>
      <c r="C26" s="7">
        <v>80</v>
      </c>
    </row>
    <row r="27" spans="1:3">
      <c r="A27" s="6" t="s">
        <v>57</v>
      </c>
      <c r="B27" s="6" t="s">
        <v>410</v>
      </c>
      <c r="C27" s="7">
        <v>0</v>
      </c>
    </row>
    <row r="28" spans="1:3">
      <c r="A28" s="6" t="s">
        <v>398</v>
      </c>
      <c r="B28" s="6" t="s">
        <v>411</v>
      </c>
      <c r="C28" s="7">
        <v>0</v>
      </c>
    </row>
    <row r="29" spans="1:3">
      <c r="A29" s="6" t="s">
        <v>413</v>
      </c>
      <c r="B29" s="8" t="s">
        <v>412</v>
      </c>
      <c r="C29" s="9">
        <f>C12+C22</f>
        <v>4779</v>
      </c>
    </row>
    <row r="30" spans="1:3">
      <c r="A30" s="6"/>
      <c r="B30" s="1"/>
      <c r="C30" s="1"/>
    </row>
    <row r="31" spans="1:3">
      <c r="A31" s="6"/>
      <c r="B31" s="1"/>
      <c r="C31" s="1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activeCell="B9" sqref="B9"/>
    </sheetView>
  </sheetViews>
  <sheetFormatPr defaultRowHeight="15.75"/>
  <cols>
    <col min="1" max="1" width="8.85546875" style="4" customWidth="1"/>
    <col min="2" max="2" width="84.42578125" style="4" customWidth="1"/>
    <col min="3" max="3" width="7.7109375" style="5" bestFit="1" customWidth="1"/>
    <col min="4" max="16384" width="9.140625" style="4"/>
  </cols>
  <sheetData>
    <row r="1" spans="1:3">
      <c r="B1" s="21" t="s">
        <v>474</v>
      </c>
    </row>
    <row r="2" spans="1:3">
      <c r="B2" s="21" t="s">
        <v>61</v>
      </c>
    </row>
    <row r="3" spans="1:3">
      <c r="B3" s="21" t="s">
        <v>290</v>
      </c>
    </row>
    <row r="4" spans="1:3">
      <c r="B4" s="21" t="s">
        <v>291</v>
      </c>
      <c r="C4" s="23"/>
    </row>
    <row r="5" spans="1:3">
      <c r="B5" s="21"/>
      <c r="C5" s="23"/>
    </row>
    <row r="6" spans="1:3">
      <c r="A6" s="54" t="s">
        <v>375</v>
      </c>
      <c r="B6" s="54" t="s">
        <v>376</v>
      </c>
      <c r="C6" s="55" t="s">
        <v>377</v>
      </c>
    </row>
    <row r="7" spans="1:3">
      <c r="A7" s="6" t="s">
        <v>331</v>
      </c>
      <c r="B7" s="6" t="s">
        <v>292</v>
      </c>
      <c r="C7" s="7">
        <v>0</v>
      </c>
    </row>
    <row r="8" spans="1:3" ht="31.5">
      <c r="A8" s="6" t="s">
        <v>331</v>
      </c>
      <c r="B8" s="14" t="s">
        <v>445</v>
      </c>
      <c r="C8" s="7">
        <v>0</v>
      </c>
    </row>
    <row r="9" spans="1:3" ht="31.5">
      <c r="A9" s="6" t="s">
        <v>331</v>
      </c>
      <c r="B9" s="14" t="s">
        <v>446</v>
      </c>
      <c r="C9" s="7">
        <v>0</v>
      </c>
    </row>
    <row r="10" spans="1:3" ht="31.5">
      <c r="A10" s="6" t="s">
        <v>331</v>
      </c>
      <c r="B10" s="14" t="s">
        <v>447</v>
      </c>
      <c r="C10" s="7">
        <v>0</v>
      </c>
    </row>
    <row r="11" spans="1:3">
      <c r="A11" s="6" t="s">
        <v>331</v>
      </c>
      <c r="B11" s="6" t="s">
        <v>293</v>
      </c>
      <c r="C11" s="7">
        <v>0</v>
      </c>
    </row>
    <row r="12" spans="1:3">
      <c r="A12" s="6" t="s">
        <v>331</v>
      </c>
      <c r="B12" s="6" t="s">
        <v>294</v>
      </c>
      <c r="C12" s="7">
        <v>0</v>
      </c>
    </row>
    <row r="13" spans="1:3">
      <c r="A13" s="6" t="s">
        <v>331</v>
      </c>
      <c r="B13" s="6" t="s">
        <v>295</v>
      </c>
      <c r="C13" s="7">
        <v>0</v>
      </c>
    </row>
    <row r="14" spans="1:3">
      <c r="A14" s="6" t="s">
        <v>331</v>
      </c>
      <c r="B14" s="6" t="s">
        <v>296</v>
      </c>
      <c r="C14" s="7">
        <v>0</v>
      </c>
    </row>
    <row r="15" spans="1:3">
      <c r="A15" s="6" t="s">
        <v>331</v>
      </c>
      <c r="B15" s="6" t="s">
        <v>297</v>
      </c>
      <c r="C15" s="7">
        <v>0</v>
      </c>
    </row>
    <row r="16" spans="1:3">
      <c r="A16" s="24" t="s">
        <v>331</v>
      </c>
      <c r="B16" s="24" t="s">
        <v>298</v>
      </c>
      <c r="C16" s="25">
        <f>SUM(C7:C15)</f>
        <v>0</v>
      </c>
    </row>
    <row r="17" spans="1:3">
      <c r="A17" s="6" t="s">
        <v>332</v>
      </c>
      <c r="B17" s="6" t="s">
        <v>299</v>
      </c>
      <c r="C17" s="7">
        <v>0</v>
      </c>
    </row>
    <row r="18" spans="1:3">
      <c r="A18" s="6" t="s">
        <v>332</v>
      </c>
      <c r="B18" s="6" t="s">
        <v>300</v>
      </c>
      <c r="C18" s="7">
        <v>0</v>
      </c>
    </row>
    <row r="19" spans="1:3">
      <c r="A19" s="6" t="s">
        <v>332</v>
      </c>
      <c r="B19" s="6" t="s">
        <v>301</v>
      </c>
      <c r="C19" s="7">
        <v>0</v>
      </c>
    </row>
    <row r="20" spans="1:3">
      <c r="A20" s="6" t="s">
        <v>332</v>
      </c>
      <c r="B20" s="6" t="s">
        <v>302</v>
      </c>
      <c r="C20" s="7">
        <v>0</v>
      </c>
    </row>
    <row r="21" spans="1:3">
      <c r="A21" s="6" t="s">
        <v>332</v>
      </c>
      <c r="B21" s="6" t="s">
        <v>303</v>
      </c>
      <c r="C21" s="7">
        <v>95</v>
      </c>
    </row>
    <row r="22" spans="1:3">
      <c r="A22" s="6" t="s">
        <v>332</v>
      </c>
      <c r="B22" s="6" t="s">
        <v>304</v>
      </c>
      <c r="C22" s="7">
        <v>115</v>
      </c>
    </row>
    <row r="23" spans="1:3">
      <c r="A23" s="24" t="s">
        <v>332</v>
      </c>
      <c r="B23" s="24" t="s">
        <v>305</v>
      </c>
      <c r="C23" s="25">
        <f>SUM(C17:C22)</f>
        <v>210</v>
      </c>
    </row>
    <row r="24" spans="1:3">
      <c r="A24" s="6" t="s">
        <v>333</v>
      </c>
      <c r="B24" s="6" t="s">
        <v>306</v>
      </c>
      <c r="C24" s="7">
        <v>250</v>
      </c>
    </row>
    <row r="25" spans="1:3">
      <c r="A25" s="24" t="s">
        <v>333</v>
      </c>
      <c r="B25" s="24" t="s">
        <v>307</v>
      </c>
      <c r="C25" s="25">
        <f>SUM(C24)</f>
        <v>250</v>
      </c>
    </row>
    <row r="26" spans="1:3">
      <c r="A26" s="6" t="s">
        <v>334</v>
      </c>
      <c r="B26" s="6" t="s">
        <v>308</v>
      </c>
      <c r="C26" s="7">
        <v>0</v>
      </c>
    </row>
    <row r="27" spans="1:3">
      <c r="A27" s="6" t="s">
        <v>334</v>
      </c>
      <c r="B27" s="6" t="s">
        <v>309</v>
      </c>
      <c r="C27" s="7">
        <v>0</v>
      </c>
    </row>
    <row r="28" spans="1:3">
      <c r="A28" s="6" t="s">
        <v>334</v>
      </c>
      <c r="B28" s="6" t="s">
        <v>310</v>
      </c>
      <c r="C28" s="7">
        <v>0</v>
      </c>
    </row>
    <row r="29" spans="1:3">
      <c r="A29" s="6" t="s">
        <v>334</v>
      </c>
      <c r="B29" s="6" t="s">
        <v>311</v>
      </c>
      <c r="C29" s="7">
        <v>0</v>
      </c>
    </row>
    <row r="30" spans="1:3">
      <c r="A30" s="6" t="s">
        <v>334</v>
      </c>
      <c r="B30" s="6" t="s">
        <v>312</v>
      </c>
      <c r="C30" s="7">
        <v>26</v>
      </c>
    </row>
    <row r="31" spans="1:3">
      <c r="A31" s="6" t="s">
        <v>334</v>
      </c>
      <c r="B31" s="6" t="s">
        <v>313</v>
      </c>
      <c r="C31" s="7">
        <v>0</v>
      </c>
    </row>
    <row r="32" spans="1:3">
      <c r="A32" s="24" t="s">
        <v>334</v>
      </c>
      <c r="B32" s="24" t="s">
        <v>314</v>
      </c>
      <c r="C32" s="25">
        <f>SUM(C26:C31)</f>
        <v>26</v>
      </c>
    </row>
    <row r="33" spans="1:3">
      <c r="A33" s="6" t="s">
        <v>335</v>
      </c>
      <c r="B33" s="6" t="s">
        <v>315</v>
      </c>
      <c r="C33" s="7">
        <v>0</v>
      </c>
    </row>
    <row r="34" spans="1:3">
      <c r="A34" s="6" t="s">
        <v>335</v>
      </c>
      <c r="B34" s="6" t="s">
        <v>316</v>
      </c>
      <c r="C34" s="7">
        <f>C35</f>
        <v>200</v>
      </c>
    </row>
    <row r="35" spans="1:3">
      <c r="A35" s="61" t="s">
        <v>365</v>
      </c>
      <c r="B35" s="6" t="s">
        <v>431</v>
      </c>
      <c r="C35" s="7">
        <v>200</v>
      </c>
    </row>
    <row r="36" spans="1:3">
      <c r="A36" s="24" t="s">
        <v>335</v>
      </c>
      <c r="B36" s="24" t="s">
        <v>317</v>
      </c>
      <c r="C36" s="25">
        <f>C33+C34</f>
        <v>200</v>
      </c>
    </row>
    <row r="37" spans="1:3">
      <c r="A37" s="6" t="s">
        <v>336</v>
      </c>
      <c r="B37" s="6" t="s">
        <v>318</v>
      </c>
      <c r="C37" s="7">
        <v>0</v>
      </c>
    </row>
    <row r="38" spans="1:3">
      <c r="A38" s="6" t="s">
        <v>336</v>
      </c>
      <c r="B38" s="6" t="s">
        <v>319</v>
      </c>
      <c r="C38" s="7">
        <v>0</v>
      </c>
    </row>
    <row r="39" spans="1:3">
      <c r="A39" s="6" t="s">
        <v>336</v>
      </c>
      <c r="B39" s="6" t="s">
        <v>320</v>
      </c>
      <c r="C39" s="7">
        <v>300</v>
      </c>
    </row>
    <row r="40" spans="1:3">
      <c r="A40" s="6" t="s">
        <v>336</v>
      </c>
      <c r="B40" s="6" t="s">
        <v>321</v>
      </c>
      <c r="C40" s="7">
        <v>100</v>
      </c>
    </row>
    <row r="41" spans="1:3">
      <c r="A41" s="6" t="s">
        <v>336</v>
      </c>
      <c r="B41" s="6" t="s">
        <v>322</v>
      </c>
      <c r="C41" s="7">
        <v>0</v>
      </c>
    </row>
    <row r="42" spans="1:3">
      <c r="A42" s="6" t="s">
        <v>336</v>
      </c>
      <c r="B42" s="6" t="s">
        <v>323</v>
      </c>
      <c r="C42" s="7">
        <v>0</v>
      </c>
    </row>
    <row r="43" spans="1:3">
      <c r="A43" s="6" t="s">
        <v>336</v>
      </c>
      <c r="B43" s="6" t="s">
        <v>324</v>
      </c>
      <c r="C43" s="7">
        <v>0</v>
      </c>
    </row>
    <row r="44" spans="1:3">
      <c r="A44" s="6" t="s">
        <v>336</v>
      </c>
      <c r="B44" s="6" t="s">
        <v>325</v>
      </c>
      <c r="C44" s="7">
        <v>0</v>
      </c>
    </row>
    <row r="45" spans="1:3">
      <c r="A45" s="6" t="s">
        <v>336</v>
      </c>
      <c r="B45" s="6" t="s">
        <v>326</v>
      </c>
      <c r="C45" s="7">
        <v>0</v>
      </c>
    </row>
    <row r="46" spans="1:3">
      <c r="A46" s="6" t="s">
        <v>336</v>
      </c>
      <c r="B46" s="6" t="s">
        <v>327</v>
      </c>
      <c r="C46" s="7">
        <v>50</v>
      </c>
    </row>
    <row r="47" spans="1:3" ht="31.5">
      <c r="A47" s="6" t="s">
        <v>336</v>
      </c>
      <c r="B47" s="14" t="s">
        <v>444</v>
      </c>
      <c r="C47" s="7">
        <f>C48+C49</f>
        <v>470</v>
      </c>
    </row>
    <row r="48" spans="1:3">
      <c r="A48" s="61" t="s">
        <v>365</v>
      </c>
      <c r="B48" s="6" t="s">
        <v>432</v>
      </c>
      <c r="C48" s="7">
        <v>350</v>
      </c>
    </row>
    <row r="49" spans="1:3">
      <c r="A49" s="6"/>
      <c r="B49" s="6" t="s">
        <v>433</v>
      </c>
      <c r="C49" s="7">
        <v>120</v>
      </c>
    </row>
    <row r="50" spans="1:3">
      <c r="A50" s="6" t="s">
        <v>336</v>
      </c>
      <c r="B50" s="6" t="s">
        <v>328</v>
      </c>
      <c r="C50" s="7">
        <v>0</v>
      </c>
    </row>
    <row r="51" spans="1:3">
      <c r="A51" s="24" t="s">
        <v>336</v>
      </c>
      <c r="B51" s="24" t="s">
        <v>329</v>
      </c>
      <c r="C51" s="25">
        <f>C37+C38+C39+C40+C41+C42+C43+C44+C45+C46+C47</f>
        <v>920</v>
      </c>
    </row>
    <row r="52" spans="1:3" ht="18.75">
      <c r="A52" s="41" t="s">
        <v>337</v>
      </c>
      <c r="B52" s="41" t="s">
        <v>330</v>
      </c>
      <c r="C52" s="42">
        <f>C23+C25+C32+C36+C51</f>
        <v>1606</v>
      </c>
    </row>
  </sheetData>
  <phoneticPr fontId="6" type="noConversion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27"/>
  <sheetViews>
    <sheetView workbookViewId="0">
      <selection activeCell="A27" sqref="A27"/>
    </sheetView>
  </sheetViews>
  <sheetFormatPr defaultRowHeight="15.75"/>
  <cols>
    <col min="1" max="1" width="82.140625" style="4" customWidth="1"/>
    <col min="2" max="16384" width="9.140625" style="4"/>
  </cols>
  <sheetData>
    <row r="1" spans="1:2">
      <c r="A1" s="21" t="s">
        <v>475</v>
      </c>
    </row>
    <row r="2" spans="1:2">
      <c r="A2" s="21" t="s">
        <v>61</v>
      </c>
      <c r="B2" s="5"/>
    </row>
    <row r="3" spans="1:2">
      <c r="A3" s="21" t="s">
        <v>338</v>
      </c>
      <c r="B3" s="5"/>
    </row>
    <row r="4" spans="1:2">
      <c r="B4" s="5"/>
    </row>
    <row r="5" spans="1:2">
      <c r="A5" s="21" t="s">
        <v>291</v>
      </c>
      <c r="B5" s="22" t="s">
        <v>339</v>
      </c>
    </row>
    <row r="7" spans="1:2">
      <c r="A7" s="6" t="s">
        <v>340</v>
      </c>
      <c r="B7" s="45">
        <v>0</v>
      </c>
    </row>
    <row r="8" spans="1:2">
      <c r="A8" s="6" t="s">
        <v>341</v>
      </c>
      <c r="B8" s="45">
        <v>0</v>
      </c>
    </row>
    <row r="9" spans="1:2">
      <c r="A9" s="6" t="s">
        <v>342</v>
      </c>
      <c r="B9" s="45">
        <v>0</v>
      </c>
    </row>
    <row r="10" spans="1:2">
      <c r="A10" s="6" t="s">
        <v>343</v>
      </c>
      <c r="B10" s="45">
        <v>0</v>
      </c>
    </row>
    <row r="11" spans="1:2">
      <c r="A11" s="24" t="s">
        <v>344</v>
      </c>
      <c r="B11" s="46">
        <f>SUM(B7:B10)</f>
        <v>0</v>
      </c>
    </row>
    <row r="12" spans="1:2">
      <c r="A12" s="6" t="s">
        <v>345</v>
      </c>
      <c r="B12" s="45">
        <v>0</v>
      </c>
    </row>
    <row r="13" spans="1:2" ht="31.5">
      <c r="A13" s="14" t="s">
        <v>448</v>
      </c>
      <c r="B13" s="45">
        <v>0</v>
      </c>
    </row>
    <row r="14" spans="1:2">
      <c r="A14" s="6" t="s">
        <v>346</v>
      </c>
      <c r="B14" s="45">
        <v>0</v>
      </c>
    </row>
    <row r="15" spans="1:2">
      <c r="A15" s="6" t="s">
        <v>347</v>
      </c>
      <c r="B15" s="45">
        <v>0</v>
      </c>
    </row>
    <row r="16" spans="1:2">
      <c r="A16" s="6" t="s">
        <v>348</v>
      </c>
      <c r="B16" s="45">
        <v>1</v>
      </c>
    </row>
    <row r="17" spans="1:2">
      <c r="A17" s="6" t="s">
        <v>349</v>
      </c>
      <c r="B17" s="45">
        <v>0</v>
      </c>
    </row>
    <row r="18" spans="1:2">
      <c r="A18" s="6" t="s">
        <v>350</v>
      </c>
      <c r="B18" s="45">
        <v>0</v>
      </c>
    </row>
    <row r="19" spans="1:2">
      <c r="A19" s="24" t="s">
        <v>351</v>
      </c>
      <c r="B19" s="46">
        <f>SUM(B12:B18)</f>
        <v>1</v>
      </c>
    </row>
    <row r="20" spans="1:2">
      <c r="A20" s="6" t="s">
        <v>352</v>
      </c>
      <c r="B20" s="45">
        <v>2</v>
      </c>
    </row>
    <row r="21" spans="1:2">
      <c r="A21" s="6" t="s">
        <v>353</v>
      </c>
      <c r="B21" s="45">
        <v>0</v>
      </c>
    </row>
    <row r="22" spans="1:2">
      <c r="A22" s="6" t="s">
        <v>354</v>
      </c>
      <c r="B22" s="45">
        <v>5</v>
      </c>
    </row>
    <row r="23" spans="1:2">
      <c r="A23" s="24" t="s">
        <v>359</v>
      </c>
      <c r="B23" s="46">
        <f>SUM(B20:B22)</f>
        <v>7</v>
      </c>
    </row>
    <row r="24" spans="1:2">
      <c r="A24" s="6" t="s">
        <v>355</v>
      </c>
      <c r="B24" s="45">
        <v>0</v>
      </c>
    </row>
    <row r="25" spans="1:2">
      <c r="A25" s="6" t="s">
        <v>356</v>
      </c>
      <c r="B25" s="45">
        <v>0</v>
      </c>
    </row>
    <row r="26" spans="1:2">
      <c r="A26" s="24" t="s">
        <v>357</v>
      </c>
      <c r="B26" s="46">
        <f>SUM(B24:B25)</f>
        <v>0</v>
      </c>
    </row>
    <row r="27" spans="1:2" ht="31.5">
      <c r="A27" s="44" t="s">
        <v>358</v>
      </c>
      <c r="B27" s="46">
        <f>B11+B19+B23+B26</f>
        <v>8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.75"/>
  <cols>
    <col min="1" max="1" width="74.7109375" style="4" customWidth="1"/>
    <col min="2" max="16384" width="9.140625" style="4"/>
  </cols>
  <sheetData>
    <row r="1" spans="1:2">
      <c r="A1" s="21" t="s">
        <v>476</v>
      </c>
    </row>
    <row r="2" spans="1:2">
      <c r="A2" s="21" t="s">
        <v>61</v>
      </c>
      <c r="B2" s="5"/>
    </row>
    <row r="3" spans="1:2">
      <c r="A3" s="21" t="s">
        <v>440</v>
      </c>
      <c r="B3" s="5"/>
    </row>
    <row r="4" spans="1:2">
      <c r="A4" s="21" t="s">
        <v>291</v>
      </c>
      <c r="B4" s="23"/>
    </row>
    <row r="5" spans="1:2">
      <c r="A5" s="21"/>
      <c r="B5" s="23"/>
    </row>
    <row r="6" spans="1:2">
      <c r="A6" s="54" t="s">
        <v>376</v>
      </c>
      <c r="B6" s="55" t="s">
        <v>377</v>
      </c>
    </row>
    <row r="7" spans="1:2" ht="31.5">
      <c r="A7" s="14" t="s">
        <v>449</v>
      </c>
      <c r="B7" s="6">
        <v>0</v>
      </c>
    </row>
    <row r="8" spans="1:2" ht="31.5">
      <c r="A8" s="14" t="s">
        <v>450</v>
      </c>
      <c r="B8" s="6">
        <v>0</v>
      </c>
    </row>
    <row r="9" spans="1:2" ht="31.5">
      <c r="A9" s="14" t="s">
        <v>451</v>
      </c>
      <c r="B9" s="6">
        <v>0</v>
      </c>
    </row>
    <row r="10" spans="1:2">
      <c r="A10" s="6" t="s">
        <v>439</v>
      </c>
      <c r="B10" s="6">
        <v>0</v>
      </c>
    </row>
    <row r="11" spans="1:2">
      <c r="A11" s="24" t="s">
        <v>441</v>
      </c>
      <c r="B11" s="24">
        <f>SUM(B7:B10)</f>
        <v>0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11"/>
  <sheetViews>
    <sheetView workbookViewId="0">
      <selection activeCell="A6" sqref="A6"/>
    </sheetView>
  </sheetViews>
  <sheetFormatPr defaultRowHeight="15"/>
  <cols>
    <col min="1" max="1" width="71" customWidth="1"/>
    <col min="2" max="2" width="11.85546875" style="73" customWidth="1"/>
    <col min="3" max="3" width="12.42578125" bestFit="1" customWidth="1"/>
  </cols>
  <sheetData>
    <row r="1" spans="1:3" ht="15.75">
      <c r="A1" s="21" t="s">
        <v>477</v>
      </c>
    </row>
    <row r="2" spans="1:3" ht="15.75">
      <c r="A2" s="21" t="s">
        <v>61</v>
      </c>
      <c r="B2" s="22"/>
    </row>
    <row r="3" spans="1:3" ht="15.75">
      <c r="A3" s="21" t="s">
        <v>380</v>
      </c>
      <c r="B3" s="22"/>
    </row>
    <row r="4" spans="1:3" ht="47.25">
      <c r="A4" s="57" t="s">
        <v>378</v>
      </c>
      <c r="B4" s="70" t="s">
        <v>382</v>
      </c>
      <c r="C4" s="58" t="s">
        <v>381</v>
      </c>
    </row>
    <row r="5" spans="1:3" ht="15.75">
      <c r="A5" s="6" t="s">
        <v>114</v>
      </c>
      <c r="B5" s="7">
        <f>SUM(B6:B16)</f>
        <v>6549</v>
      </c>
      <c r="C5" s="7">
        <f>SUM(C6:C16)</f>
        <v>6499</v>
      </c>
    </row>
    <row r="6" spans="1:3" ht="15.75">
      <c r="A6" s="6" t="s">
        <v>115</v>
      </c>
      <c r="B6" s="7">
        <f>1525+4001+519</f>
        <v>6045</v>
      </c>
      <c r="C6" s="7">
        <f>1812+4075</f>
        <v>5887</v>
      </c>
    </row>
    <row r="7" spans="1:3" ht="15.75">
      <c r="A7" s="6" t="s">
        <v>116</v>
      </c>
      <c r="B7" s="7">
        <v>0</v>
      </c>
      <c r="C7" s="7">
        <v>0</v>
      </c>
    </row>
    <row r="8" spans="1:3" ht="15.75">
      <c r="A8" s="6" t="s">
        <v>117</v>
      </c>
      <c r="B8" s="7">
        <v>0</v>
      </c>
      <c r="C8" s="7">
        <v>0</v>
      </c>
    </row>
    <row r="9" spans="1:3" ht="15.75">
      <c r="A9" s="6" t="s">
        <v>118</v>
      </c>
      <c r="B9" s="7">
        <v>0</v>
      </c>
      <c r="C9" s="7">
        <v>0</v>
      </c>
    </row>
    <row r="10" spans="1:3" ht="15.75">
      <c r="A10" s="6" t="s">
        <v>119</v>
      </c>
      <c r="B10" s="7">
        <v>455</v>
      </c>
      <c r="C10" s="7">
        <v>600</v>
      </c>
    </row>
    <row r="11" spans="1:3" ht="15.75">
      <c r="A11" s="6" t="s">
        <v>120</v>
      </c>
      <c r="B11" s="7"/>
      <c r="C11" s="7">
        <v>0</v>
      </c>
    </row>
    <row r="12" spans="1:3" ht="15.75">
      <c r="A12" s="6" t="s">
        <v>121</v>
      </c>
      <c r="B12" s="7">
        <v>11</v>
      </c>
      <c r="C12" s="7">
        <v>12</v>
      </c>
    </row>
    <row r="13" spans="1:3" ht="15.75">
      <c r="A13" s="6" t="s">
        <v>122</v>
      </c>
      <c r="B13" s="7"/>
      <c r="C13" s="7">
        <v>0</v>
      </c>
    </row>
    <row r="14" spans="1:3" ht="15.75">
      <c r="A14" s="6" t="s">
        <v>123</v>
      </c>
      <c r="B14" s="7"/>
      <c r="C14" s="7">
        <v>0</v>
      </c>
    </row>
    <row r="15" spans="1:3" ht="15.75">
      <c r="A15" s="6" t="s">
        <v>124</v>
      </c>
      <c r="B15" s="7">
        <v>38</v>
      </c>
      <c r="C15" s="7">
        <v>0</v>
      </c>
    </row>
    <row r="16" spans="1:3" ht="15.75">
      <c r="A16" s="6" t="s">
        <v>125</v>
      </c>
      <c r="B16" s="7"/>
      <c r="C16" s="7">
        <v>0</v>
      </c>
    </row>
    <row r="17" spans="1:3" ht="15.75">
      <c r="A17" s="6" t="s">
        <v>126</v>
      </c>
      <c r="B17" s="7">
        <f>SUM(B18:B20)</f>
        <v>592</v>
      </c>
      <c r="C17" s="7">
        <f>SUM(C18:C20)</f>
        <v>300</v>
      </c>
    </row>
    <row r="18" spans="1:3" ht="15.75">
      <c r="A18" s="6" t="s">
        <v>127</v>
      </c>
      <c r="B18" s="7"/>
      <c r="C18" s="7">
        <v>0</v>
      </c>
    </row>
    <row r="19" spans="1:3" ht="31.5">
      <c r="A19" s="14" t="s">
        <v>128</v>
      </c>
      <c r="B19" s="71">
        <v>592</v>
      </c>
      <c r="C19" s="7">
        <v>300</v>
      </c>
    </row>
    <row r="20" spans="1:3" ht="15.75">
      <c r="A20" s="6" t="s">
        <v>129</v>
      </c>
      <c r="B20" s="7"/>
      <c r="C20" s="7">
        <v>0</v>
      </c>
    </row>
    <row r="21" spans="1:3" ht="15.75">
      <c r="A21" s="8" t="s">
        <v>130</v>
      </c>
      <c r="B21" s="9">
        <f>B5+B17</f>
        <v>7141</v>
      </c>
      <c r="C21" s="9">
        <f>C5+C17</f>
        <v>6799</v>
      </c>
    </row>
    <row r="22" spans="1:3" ht="15.75">
      <c r="A22" s="8" t="s">
        <v>131</v>
      </c>
      <c r="B22" s="9">
        <v>1644</v>
      </c>
      <c r="C22" s="9">
        <v>1592</v>
      </c>
    </row>
    <row r="23" spans="1:3" ht="15.75">
      <c r="A23" s="6" t="s">
        <v>132</v>
      </c>
      <c r="B23" s="7">
        <f>SUM(B24:B26)</f>
        <v>2108</v>
      </c>
      <c r="C23" s="7">
        <f>SUM(C24:C26)</f>
        <v>2094</v>
      </c>
    </row>
    <row r="24" spans="1:3" ht="15.75">
      <c r="A24" s="6" t="s">
        <v>133</v>
      </c>
      <c r="B24" s="7">
        <f>24+12+13+515</f>
        <v>564</v>
      </c>
      <c r="C24" s="7">
        <f>24+10+15+500</f>
        <v>549</v>
      </c>
    </row>
    <row r="25" spans="1:3" ht="15.75">
      <c r="A25" s="6" t="s">
        <v>134</v>
      </c>
      <c r="B25" s="7">
        <f>51+602+154+82+655</f>
        <v>1544</v>
      </c>
      <c r="C25" s="7">
        <f>55+650+50+90+700</f>
        <v>1545</v>
      </c>
    </row>
    <row r="26" spans="1:3" ht="15.75">
      <c r="A26" s="6" t="s">
        <v>135</v>
      </c>
      <c r="B26" s="7">
        <v>0</v>
      </c>
      <c r="C26" s="7">
        <v>0</v>
      </c>
    </row>
    <row r="27" spans="1:3" ht="15.75">
      <c r="A27" s="6" t="s">
        <v>136</v>
      </c>
      <c r="B27" s="7">
        <f>SUM(B28:B29)</f>
        <v>630</v>
      </c>
      <c r="C27" s="7">
        <f>SUM(C28:C29)</f>
        <v>650</v>
      </c>
    </row>
    <row r="28" spans="1:3" ht="15.75">
      <c r="A28" s="6" t="s">
        <v>137</v>
      </c>
      <c r="B28" s="7">
        <v>0</v>
      </c>
      <c r="C28" s="7">
        <v>0</v>
      </c>
    </row>
    <row r="29" spans="1:3" ht="15.75">
      <c r="A29" s="6" t="s">
        <v>138</v>
      </c>
      <c r="B29" s="7">
        <f>488+142</f>
        <v>630</v>
      </c>
      <c r="C29" s="7">
        <f>450+200</f>
        <v>650</v>
      </c>
    </row>
    <row r="30" spans="1:3" ht="15.75">
      <c r="A30" s="6" t="s">
        <v>139</v>
      </c>
      <c r="B30" s="7">
        <f>SUM(B31:B37)</f>
        <v>6770</v>
      </c>
      <c r="C30" s="7">
        <f>SUM(C31:C37)</f>
        <v>5860</v>
      </c>
    </row>
    <row r="31" spans="1:3" ht="15.75">
      <c r="A31" s="6" t="s">
        <v>140</v>
      </c>
      <c r="B31" s="7">
        <f>68+1092+1366+368</f>
        <v>2894</v>
      </c>
      <c r="C31" s="7">
        <f>67+1200+350+1400</f>
        <v>3017</v>
      </c>
    </row>
    <row r="32" spans="1:3" ht="15.75">
      <c r="A32" s="6" t="s">
        <v>141</v>
      </c>
      <c r="B32" s="7">
        <v>0</v>
      </c>
      <c r="C32" s="7">
        <v>0</v>
      </c>
    </row>
    <row r="33" spans="1:3" ht="15.75">
      <c r="A33" s="6" t="s">
        <v>142</v>
      </c>
      <c r="B33" s="7">
        <v>0</v>
      </c>
      <c r="C33" s="7">
        <v>0</v>
      </c>
    </row>
    <row r="34" spans="1:3" ht="15.75">
      <c r="A34" s="6" t="s">
        <v>143</v>
      </c>
      <c r="B34" s="7">
        <v>1046</v>
      </c>
      <c r="C34" s="7">
        <f>700</f>
        <v>700</v>
      </c>
    </row>
    <row r="35" spans="1:3" ht="15.75">
      <c r="A35" s="6" t="s">
        <v>144</v>
      </c>
      <c r="B35" s="7">
        <v>0</v>
      </c>
      <c r="C35" s="7">
        <v>0</v>
      </c>
    </row>
    <row r="36" spans="1:3" ht="15.75">
      <c r="A36" s="6" t="s">
        <v>145</v>
      </c>
      <c r="B36" s="7">
        <v>818</v>
      </c>
      <c r="C36" s="7">
        <v>832</v>
      </c>
    </row>
    <row r="37" spans="1:3" ht="15.75">
      <c r="A37" s="15" t="s">
        <v>146</v>
      </c>
      <c r="B37" s="72">
        <f>1342+580+90</f>
        <v>2012</v>
      </c>
      <c r="C37" s="16">
        <f>100+600+611</f>
        <v>1311</v>
      </c>
    </row>
    <row r="38" spans="1:3" ht="15.75">
      <c r="A38" s="6" t="s">
        <v>147</v>
      </c>
      <c r="B38" s="7">
        <f>SUM(B39:B40)</f>
        <v>831</v>
      </c>
      <c r="C38" s="7">
        <f>SUM(C39:C40)</f>
        <v>850</v>
      </c>
    </row>
    <row r="39" spans="1:3" ht="15.75">
      <c r="A39" s="6" t="s">
        <v>383</v>
      </c>
      <c r="B39" s="7">
        <v>251</v>
      </c>
      <c r="C39" s="7">
        <v>300</v>
      </c>
    </row>
    <row r="40" spans="1:3" ht="15.75">
      <c r="A40" s="6" t="s">
        <v>149</v>
      </c>
      <c r="B40" s="7">
        <v>580</v>
      </c>
      <c r="C40" s="7">
        <v>550</v>
      </c>
    </row>
    <row r="41" spans="1:3" ht="15.75">
      <c r="A41" s="6" t="s">
        <v>150</v>
      </c>
      <c r="B41" s="7">
        <f>SUM(B42:B46)</f>
        <v>7326</v>
      </c>
      <c r="C41" s="7">
        <f>SUM(C42:C46)</f>
        <v>6409</v>
      </c>
    </row>
    <row r="42" spans="1:3" ht="15.75">
      <c r="A42" s="15" t="s">
        <v>151</v>
      </c>
      <c r="B42" s="72">
        <v>2458</v>
      </c>
      <c r="C42" s="16">
        <v>2579</v>
      </c>
    </row>
    <row r="43" spans="1:3" ht="15.75">
      <c r="A43" s="6" t="s">
        <v>152</v>
      </c>
      <c r="B43" s="7">
        <v>0</v>
      </c>
      <c r="C43" s="7">
        <v>0</v>
      </c>
    </row>
    <row r="44" spans="1:3" ht="15.75">
      <c r="A44" s="6" t="s">
        <v>153</v>
      </c>
      <c r="B44" s="7">
        <v>101</v>
      </c>
      <c r="C44" s="7">
        <v>30</v>
      </c>
    </row>
    <row r="45" spans="1:3" ht="15.75">
      <c r="A45" s="6" t="s">
        <v>154</v>
      </c>
      <c r="B45" s="7">
        <v>0</v>
      </c>
      <c r="C45" s="7">
        <v>0</v>
      </c>
    </row>
    <row r="46" spans="1:3" ht="15.75">
      <c r="A46" s="6" t="s">
        <v>155</v>
      </c>
      <c r="B46" s="7">
        <f>730+1404+70+87+2476</f>
        <v>4767</v>
      </c>
      <c r="C46" s="7">
        <f>700+1400+100+1600</f>
        <v>3800</v>
      </c>
    </row>
    <row r="47" spans="1:3" ht="15.75">
      <c r="A47" s="8" t="s">
        <v>156</v>
      </c>
      <c r="B47" s="9">
        <f>B23+B27+B30+B38+B41</f>
        <v>17665</v>
      </c>
      <c r="C47" s="9">
        <f>C23+C27+C30+C38+C41</f>
        <v>15863</v>
      </c>
    </row>
    <row r="48" spans="1:3" ht="15.75">
      <c r="A48" s="6" t="s">
        <v>157</v>
      </c>
      <c r="B48" s="7">
        <v>0</v>
      </c>
      <c r="C48" s="7">
        <v>0</v>
      </c>
    </row>
    <row r="49" spans="1:3" ht="15.75">
      <c r="A49" s="6" t="s">
        <v>158</v>
      </c>
      <c r="B49" s="7">
        <v>128</v>
      </c>
      <c r="C49" s="7">
        <v>0</v>
      </c>
    </row>
    <row r="50" spans="1:3" ht="15.75">
      <c r="A50" s="15" t="s">
        <v>159</v>
      </c>
      <c r="B50" s="72">
        <v>0</v>
      </c>
      <c r="C50" s="16">
        <v>0</v>
      </c>
    </row>
    <row r="51" spans="1:3" ht="15.75">
      <c r="A51" s="6" t="s">
        <v>160</v>
      </c>
      <c r="B51" s="7">
        <f>115+502</f>
        <v>617</v>
      </c>
      <c r="C51" s="7">
        <v>115</v>
      </c>
    </row>
    <row r="52" spans="1:3" ht="15.75">
      <c r="A52" s="6" t="s">
        <v>161</v>
      </c>
      <c r="B52" s="7">
        <f>1840</f>
        <v>1840</v>
      </c>
      <c r="C52" s="7">
        <v>250</v>
      </c>
    </row>
    <row r="53" spans="1:3" ht="15.75">
      <c r="A53" s="6" t="s">
        <v>162</v>
      </c>
      <c r="B53" s="7">
        <f>92</f>
        <v>92</v>
      </c>
      <c r="C53" s="7">
        <v>26</v>
      </c>
    </row>
    <row r="54" spans="1:3" ht="15.75">
      <c r="A54" s="6" t="s">
        <v>163</v>
      </c>
      <c r="B54" s="7">
        <v>202</v>
      </c>
      <c r="C54" s="7">
        <v>200</v>
      </c>
    </row>
    <row r="55" spans="1:3" ht="15.75">
      <c r="A55" s="6" t="s">
        <v>164</v>
      </c>
      <c r="B55" s="7">
        <f>57+75+42+80+51</f>
        <v>305</v>
      </c>
      <c r="C55" s="7">
        <f>95+300+100+350+120+50</f>
        <v>1015</v>
      </c>
    </row>
    <row r="56" spans="1:3" ht="15.75">
      <c r="A56" s="8" t="s">
        <v>165</v>
      </c>
      <c r="B56" s="9">
        <f>SUM(B48:B55)</f>
        <v>3184</v>
      </c>
      <c r="C56" s="9">
        <f>SUM(C48:C55)</f>
        <v>1606</v>
      </c>
    </row>
    <row r="57" spans="1:3" ht="15.75">
      <c r="A57" s="6" t="s">
        <v>46</v>
      </c>
      <c r="B57" s="7">
        <v>0</v>
      </c>
      <c r="C57" s="7">
        <v>0</v>
      </c>
    </row>
    <row r="58" spans="1:3" ht="15.75">
      <c r="A58" s="6" t="s">
        <v>47</v>
      </c>
      <c r="B58" s="7">
        <v>0</v>
      </c>
      <c r="C58" s="7">
        <v>0</v>
      </c>
    </row>
    <row r="59" spans="1:3" ht="15.75">
      <c r="A59" s="6" t="s">
        <v>48</v>
      </c>
      <c r="B59" s="7">
        <v>0</v>
      </c>
      <c r="C59" s="7">
        <v>0</v>
      </c>
    </row>
    <row r="60" spans="1:3" ht="15.75">
      <c r="A60" s="6" t="s">
        <v>49</v>
      </c>
      <c r="B60" s="7">
        <v>0</v>
      </c>
      <c r="C60" s="7">
        <v>0</v>
      </c>
    </row>
    <row r="61" spans="1:3" ht="15.75">
      <c r="A61" s="6" t="s">
        <v>50</v>
      </c>
      <c r="B61" s="7">
        <v>0</v>
      </c>
      <c r="C61" s="7">
        <v>0</v>
      </c>
    </row>
    <row r="62" spans="1:3" ht="15.75">
      <c r="A62" s="6" t="s">
        <v>51</v>
      </c>
      <c r="B62" s="7">
        <v>8076</v>
      </c>
      <c r="C62" s="7">
        <f>500+700+739+439+1521</f>
        <v>3899</v>
      </c>
    </row>
    <row r="63" spans="1:3" ht="15.75">
      <c r="A63" s="6" t="s">
        <v>52</v>
      </c>
      <c r="B63" s="7"/>
      <c r="C63" s="7">
        <v>0</v>
      </c>
    </row>
    <row r="64" spans="1:3" ht="15.75">
      <c r="A64" s="6" t="s">
        <v>53</v>
      </c>
      <c r="B64" s="7"/>
      <c r="C64" s="7">
        <v>0</v>
      </c>
    </row>
    <row r="65" spans="1:3" ht="15.75">
      <c r="A65" s="6" t="s">
        <v>54</v>
      </c>
      <c r="B65" s="7"/>
      <c r="C65" s="7">
        <v>0</v>
      </c>
    </row>
    <row r="66" spans="1:3" ht="15.75">
      <c r="A66" s="6" t="s">
        <v>55</v>
      </c>
      <c r="B66" s="7"/>
      <c r="C66" s="7">
        <v>0</v>
      </c>
    </row>
    <row r="67" spans="1:3" ht="15.75">
      <c r="A67" s="6" t="s">
        <v>56</v>
      </c>
      <c r="B67" s="7">
        <v>880</v>
      </c>
      <c r="C67" s="7">
        <f>420+80+80+300</f>
        <v>880</v>
      </c>
    </row>
    <row r="68" spans="1:3" ht="15.75">
      <c r="A68" s="6" t="s">
        <v>58</v>
      </c>
      <c r="B68" s="7"/>
      <c r="C68" s="7">
        <v>0</v>
      </c>
    </row>
    <row r="69" spans="1:3" ht="15.75">
      <c r="A69" s="6" t="s">
        <v>60</v>
      </c>
      <c r="B69" s="7"/>
      <c r="C69" s="7">
        <v>0</v>
      </c>
    </row>
    <row r="70" spans="1:3" ht="15.75">
      <c r="A70" s="8" t="s">
        <v>59</v>
      </c>
      <c r="B70" s="9">
        <f>SUM(B57:B69)</f>
        <v>8956</v>
      </c>
      <c r="C70" s="9">
        <f>SUM(C57:C69)</f>
        <v>4779</v>
      </c>
    </row>
    <row r="71" spans="1:3" ht="15.75">
      <c r="A71" s="19" t="s">
        <v>69</v>
      </c>
      <c r="B71" s="20">
        <f>B21+B22+B47+B56+B70</f>
        <v>38590</v>
      </c>
      <c r="C71" s="20">
        <f>C21+C22+C47+C56+C70</f>
        <v>30639</v>
      </c>
    </row>
    <row r="72" spans="1:3" ht="15.75">
      <c r="A72" s="6" t="s">
        <v>71</v>
      </c>
      <c r="B72" s="7">
        <v>1395</v>
      </c>
      <c r="C72" s="7">
        <v>1181</v>
      </c>
    </row>
    <row r="73" spans="1:3" ht="15.75">
      <c r="A73" s="6" t="s">
        <v>72</v>
      </c>
      <c r="B73" s="7">
        <v>0</v>
      </c>
      <c r="C73" s="7">
        <v>0</v>
      </c>
    </row>
    <row r="74" spans="1:3" ht="15.75">
      <c r="A74" s="6" t="s">
        <v>76</v>
      </c>
      <c r="B74" s="7">
        <v>0</v>
      </c>
      <c r="C74" s="7">
        <v>0</v>
      </c>
    </row>
    <row r="75" spans="1:3" ht="15.75">
      <c r="A75" s="6" t="s">
        <v>73</v>
      </c>
      <c r="B75" s="7">
        <v>16030</v>
      </c>
      <c r="C75" s="7">
        <f xml:space="preserve"> 11486+10020</f>
        <v>21506</v>
      </c>
    </row>
    <row r="76" spans="1:3" ht="15.75">
      <c r="A76" s="6" t="s">
        <v>74</v>
      </c>
      <c r="B76" s="7"/>
      <c r="C76" s="7">
        <v>0</v>
      </c>
    </row>
    <row r="77" spans="1:3" ht="15.75">
      <c r="A77" s="6" t="s">
        <v>75</v>
      </c>
      <c r="B77" s="7"/>
      <c r="C77" s="7">
        <v>0</v>
      </c>
    </row>
    <row r="78" spans="1:3" ht="15.75">
      <c r="A78" s="6" t="s">
        <v>77</v>
      </c>
      <c r="B78" s="7">
        <v>3467</v>
      </c>
      <c r="C78" s="7">
        <v>6121</v>
      </c>
    </row>
    <row r="79" spans="1:3" ht="15.75">
      <c r="A79" s="8" t="s">
        <v>65</v>
      </c>
      <c r="B79" s="9">
        <f>SUM(B72:B78)</f>
        <v>20892</v>
      </c>
      <c r="C79" s="9">
        <f>SUM(C72:C78)</f>
        <v>28808</v>
      </c>
    </row>
    <row r="80" spans="1:3" ht="15.75">
      <c r="A80" s="6" t="s">
        <v>78</v>
      </c>
      <c r="B80" s="7">
        <v>0</v>
      </c>
      <c r="C80" s="7">
        <v>0</v>
      </c>
    </row>
    <row r="81" spans="1:3" ht="15.75">
      <c r="A81" s="6" t="s">
        <v>79</v>
      </c>
      <c r="B81" s="7">
        <v>0</v>
      </c>
      <c r="C81" s="7">
        <v>0</v>
      </c>
    </row>
    <row r="82" spans="1:3" ht="15.75">
      <c r="A82" s="6" t="s">
        <v>80</v>
      </c>
      <c r="B82" s="7">
        <v>6808</v>
      </c>
      <c r="C82" s="7">
        <v>3690</v>
      </c>
    </row>
    <row r="83" spans="1:3" ht="15.75">
      <c r="A83" s="6" t="s">
        <v>81</v>
      </c>
      <c r="B83" s="7">
        <v>1838</v>
      </c>
      <c r="C83" s="7">
        <v>996</v>
      </c>
    </row>
    <row r="84" spans="1:3" ht="15.75">
      <c r="A84" s="8" t="s">
        <v>66</v>
      </c>
      <c r="B84" s="9">
        <f>SUM(B80:B83)</f>
        <v>8646</v>
      </c>
      <c r="C84" s="9">
        <f>SUM(C80:C83)</f>
        <v>4686</v>
      </c>
    </row>
    <row r="85" spans="1:3" ht="15.75">
      <c r="A85" s="6" t="s">
        <v>82</v>
      </c>
      <c r="B85" s="7">
        <v>0</v>
      </c>
      <c r="C85" s="7">
        <v>0</v>
      </c>
    </row>
    <row r="86" spans="1:3" ht="15.75">
      <c r="A86" s="6" t="s">
        <v>83</v>
      </c>
      <c r="B86" s="7">
        <v>0</v>
      </c>
      <c r="C86" s="7">
        <v>0</v>
      </c>
    </row>
    <row r="87" spans="1:3" ht="15.75">
      <c r="A87" s="6" t="s">
        <v>85</v>
      </c>
      <c r="B87" s="7">
        <v>0</v>
      </c>
      <c r="C87" s="7">
        <v>0</v>
      </c>
    </row>
    <row r="88" spans="1:3" ht="15.75">
      <c r="A88" s="6" t="s">
        <v>87</v>
      </c>
      <c r="B88" s="7">
        <v>0</v>
      </c>
      <c r="C88" s="7">
        <v>0</v>
      </c>
    </row>
    <row r="89" spans="1:3" ht="15.75">
      <c r="A89" s="6" t="s">
        <v>86</v>
      </c>
      <c r="B89" s="7">
        <v>0</v>
      </c>
      <c r="C89" s="7">
        <v>0</v>
      </c>
    </row>
    <row r="90" spans="1:3" ht="15.75">
      <c r="A90" s="6" t="s">
        <v>88</v>
      </c>
      <c r="B90" s="7">
        <v>0</v>
      </c>
      <c r="C90" s="7">
        <v>0</v>
      </c>
    </row>
    <row r="91" spans="1:3" ht="15.75">
      <c r="A91" s="6" t="s">
        <v>84</v>
      </c>
      <c r="B91" s="7">
        <v>0</v>
      </c>
      <c r="C91" s="7">
        <v>0</v>
      </c>
    </row>
    <row r="92" spans="1:3" ht="15.75">
      <c r="A92" s="6" t="s">
        <v>89</v>
      </c>
      <c r="B92" s="7">
        <v>0</v>
      </c>
      <c r="C92" s="7">
        <v>0</v>
      </c>
    </row>
    <row r="93" spans="1:3" ht="15.75">
      <c r="A93" s="8" t="s">
        <v>67</v>
      </c>
      <c r="B93" s="9">
        <f>SUM(B85:B92)</f>
        <v>0</v>
      </c>
      <c r="C93" s="9">
        <f>SUM(C85:C92)</f>
        <v>0</v>
      </c>
    </row>
    <row r="94" spans="1:3" ht="15.75">
      <c r="A94" s="19" t="s">
        <v>68</v>
      </c>
      <c r="B94" s="20">
        <f>B79+B84+B93</f>
        <v>29538</v>
      </c>
      <c r="C94" s="20">
        <f>C79+C84+C93</f>
        <v>33494</v>
      </c>
    </row>
    <row r="95" spans="1:3" ht="18.75">
      <c r="A95" s="26" t="s">
        <v>70</v>
      </c>
      <c r="B95" s="27">
        <f>B71+B94</f>
        <v>68128</v>
      </c>
      <c r="C95" s="27">
        <f>C71+C94</f>
        <v>64133</v>
      </c>
    </row>
    <row r="96" spans="1:3" ht="15.75">
      <c r="A96" s="6" t="s">
        <v>105</v>
      </c>
      <c r="B96" s="7">
        <v>0</v>
      </c>
      <c r="C96" s="7">
        <v>0</v>
      </c>
    </row>
    <row r="97" spans="1:3" ht="15.75">
      <c r="A97" s="6" t="s">
        <v>90</v>
      </c>
      <c r="B97" s="7">
        <v>0</v>
      </c>
      <c r="C97" s="7">
        <v>0</v>
      </c>
    </row>
    <row r="98" spans="1:3" ht="15.75">
      <c r="A98" s="6" t="s">
        <v>91</v>
      </c>
      <c r="B98" s="7">
        <v>0</v>
      </c>
      <c r="C98" s="7">
        <v>4984</v>
      </c>
    </row>
    <row r="99" spans="1:3" ht="15.75">
      <c r="A99" s="6" t="s">
        <v>104</v>
      </c>
      <c r="B99" s="7">
        <v>0</v>
      </c>
      <c r="C99" s="7">
        <f>SUM(C96:C98)</f>
        <v>4984</v>
      </c>
    </row>
    <row r="100" spans="1:3" ht="15.75">
      <c r="A100" s="6" t="s">
        <v>95</v>
      </c>
      <c r="B100" s="7">
        <v>0</v>
      </c>
      <c r="C100" s="7">
        <v>0</v>
      </c>
    </row>
    <row r="101" spans="1:3" ht="15.75">
      <c r="A101" s="6" t="s">
        <v>92</v>
      </c>
      <c r="B101" s="7">
        <v>0</v>
      </c>
      <c r="C101" s="7">
        <v>0</v>
      </c>
    </row>
    <row r="102" spans="1:3" ht="15.75">
      <c r="A102" s="6" t="s">
        <v>93</v>
      </c>
      <c r="B102" s="7">
        <v>0</v>
      </c>
      <c r="C102" s="7">
        <v>0</v>
      </c>
    </row>
    <row r="103" spans="1:3" ht="15.75">
      <c r="A103" s="6" t="s">
        <v>94</v>
      </c>
      <c r="B103" s="7">
        <v>0</v>
      </c>
      <c r="C103" s="7">
        <v>0</v>
      </c>
    </row>
    <row r="104" spans="1:3" ht="15.75">
      <c r="A104" s="6" t="s">
        <v>96</v>
      </c>
      <c r="B104" s="7">
        <v>0</v>
      </c>
      <c r="C104" s="7">
        <f>SUM(C100:C103)</f>
        <v>0</v>
      </c>
    </row>
    <row r="105" spans="1:3" ht="15.75">
      <c r="A105" s="6" t="s">
        <v>97</v>
      </c>
      <c r="B105" s="7">
        <v>0</v>
      </c>
      <c r="C105" s="7">
        <v>0</v>
      </c>
    </row>
    <row r="106" spans="1:3" ht="15.75">
      <c r="A106" s="6" t="s">
        <v>98</v>
      </c>
      <c r="B106" s="7">
        <v>0</v>
      </c>
      <c r="C106" s="7">
        <v>0</v>
      </c>
    </row>
    <row r="107" spans="1:3" ht="15.75">
      <c r="A107" s="6" t="s">
        <v>99</v>
      </c>
      <c r="B107" s="7">
        <v>0</v>
      </c>
      <c r="C107" s="7">
        <v>0</v>
      </c>
    </row>
    <row r="108" spans="1:3" ht="15.75">
      <c r="A108" s="6" t="s">
        <v>100</v>
      </c>
      <c r="B108" s="7">
        <v>0</v>
      </c>
      <c r="C108" s="7">
        <v>0</v>
      </c>
    </row>
    <row r="109" spans="1:3" ht="15.75">
      <c r="A109" s="6" t="s">
        <v>101</v>
      </c>
      <c r="B109" s="7">
        <v>0</v>
      </c>
      <c r="C109" s="7">
        <v>0</v>
      </c>
    </row>
    <row r="110" spans="1:3" ht="15.75">
      <c r="A110" s="6" t="s">
        <v>102</v>
      </c>
      <c r="B110" s="7">
        <v>0</v>
      </c>
      <c r="C110" s="7">
        <v>0</v>
      </c>
    </row>
    <row r="111" spans="1:3" ht="15.75">
      <c r="A111" s="24" t="s">
        <v>103</v>
      </c>
      <c r="B111" s="25">
        <f>B99+B104+B105+B106+B107+B108+B109+B110</f>
        <v>0</v>
      </c>
      <c r="C111" s="25">
        <f>C99+C104+C105+C106+C107+C108+C109+C110</f>
        <v>4984</v>
      </c>
    </row>
    <row r="112" spans="1:3" ht="15.75">
      <c r="A112" s="6" t="s">
        <v>106</v>
      </c>
      <c r="B112" s="7">
        <v>0</v>
      </c>
      <c r="C112" s="7">
        <v>0</v>
      </c>
    </row>
    <row r="113" spans="1:3" ht="15.75">
      <c r="A113" s="6" t="s">
        <v>107</v>
      </c>
      <c r="B113" s="7">
        <v>0</v>
      </c>
      <c r="C113" s="7">
        <v>0</v>
      </c>
    </row>
    <row r="114" spans="1:3" ht="15.75">
      <c r="A114" s="6" t="s">
        <v>108</v>
      </c>
      <c r="B114" s="7">
        <v>0</v>
      </c>
      <c r="C114" s="7">
        <v>0</v>
      </c>
    </row>
    <row r="115" spans="1:3" ht="15.75">
      <c r="A115" s="6" t="s">
        <v>109</v>
      </c>
      <c r="B115" s="7">
        <v>0</v>
      </c>
      <c r="C115" s="7">
        <v>0</v>
      </c>
    </row>
    <row r="116" spans="1:3" ht="15.75">
      <c r="A116" s="24" t="s">
        <v>110</v>
      </c>
      <c r="B116" s="25">
        <f>SUM(B112:B115)</f>
        <v>0</v>
      </c>
      <c r="C116" s="25">
        <f>SUM(C112:C115)</f>
        <v>0</v>
      </c>
    </row>
    <row r="117" spans="1:3" ht="15.75">
      <c r="A117" s="24" t="s">
        <v>111</v>
      </c>
      <c r="B117" s="25">
        <v>0</v>
      </c>
      <c r="C117" s="25">
        <v>0</v>
      </c>
    </row>
    <row r="118" spans="1:3" ht="15.75">
      <c r="A118" s="19" t="s">
        <v>113</v>
      </c>
      <c r="B118" s="20">
        <f>B111+B116+B117</f>
        <v>0</v>
      </c>
      <c r="C118" s="20">
        <f>C111+C116+C117</f>
        <v>4984</v>
      </c>
    </row>
    <row r="119" spans="1:3" ht="20.25">
      <c r="A119" s="28" t="s">
        <v>112</v>
      </c>
      <c r="B119" s="29">
        <f>B71+B94+B118</f>
        <v>68128</v>
      </c>
      <c r="C119" s="29">
        <f>C71+C94+C118</f>
        <v>69117</v>
      </c>
    </row>
    <row r="121" spans="1:3" ht="15.75">
      <c r="A121" s="6" t="s">
        <v>194</v>
      </c>
      <c r="B121" s="7">
        <f>11353+669</f>
        <v>12022</v>
      </c>
      <c r="C121" s="7">
        <v>11257</v>
      </c>
    </row>
    <row r="122" spans="1:3" ht="15.75">
      <c r="A122" s="6" t="s">
        <v>195</v>
      </c>
      <c r="B122" s="7">
        <v>0</v>
      </c>
      <c r="C122" s="7">
        <v>0</v>
      </c>
    </row>
    <row r="123" spans="1:3" ht="31.5">
      <c r="A123" s="14" t="s">
        <v>462</v>
      </c>
      <c r="B123" s="7">
        <v>2176</v>
      </c>
      <c r="C123" s="7">
        <v>3283</v>
      </c>
    </row>
    <row r="124" spans="1:3" ht="15.75">
      <c r="A124" s="6" t="s">
        <v>197</v>
      </c>
      <c r="B124" s="7">
        <v>518</v>
      </c>
      <c r="C124" s="7">
        <v>527</v>
      </c>
    </row>
    <row r="125" spans="1:3" ht="15.75">
      <c r="A125" s="6" t="s">
        <v>198</v>
      </c>
      <c r="B125" s="7">
        <f>1649+1265+1611+1311</f>
        <v>5836</v>
      </c>
      <c r="C125" s="7">
        <v>1016</v>
      </c>
    </row>
    <row r="126" spans="1:3" ht="15.75">
      <c r="A126" s="6" t="s">
        <v>199</v>
      </c>
      <c r="B126" s="7">
        <v>122</v>
      </c>
      <c r="C126" s="7">
        <v>0</v>
      </c>
    </row>
    <row r="127" spans="1:3" ht="15.75">
      <c r="A127" s="6" t="s">
        <v>200</v>
      </c>
      <c r="B127" s="7">
        <f>SUM(B121:B126)</f>
        <v>20674</v>
      </c>
      <c r="C127" s="7">
        <f>SUM(C121:C126)</f>
        <v>16083</v>
      </c>
    </row>
    <row r="128" spans="1:3" ht="15.75">
      <c r="A128" s="6" t="s">
        <v>201</v>
      </c>
      <c r="B128" s="7">
        <v>0</v>
      </c>
      <c r="C128" s="7">
        <v>0</v>
      </c>
    </row>
    <row r="129" spans="1:3" ht="31.5">
      <c r="A129" s="14" t="s">
        <v>455</v>
      </c>
      <c r="B129" s="7">
        <v>0</v>
      </c>
      <c r="C129" s="7">
        <v>0</v>
      </c>
    </row>
    <row r="130" spans="1:3" ht="31.5">
      <c r="A130" s="14" t="s">
        <v>456</v>
      </c>
      <c r="B130" s="7">
        <v>0</v>
      </c>
      <c r="C130" s="7">
        <v>0</v>
      </c>
    </row>
    <row r="131" spans="1:3" ht="31.5">
      <c r="A131" s="14" t="s">
        <v>457</v>
      </c>
      <c r="B131" s="7">
        <v>0</v>
      </c>
      <c r="C131" s="7">
        <v>0</v>
      </c>
    </row>
    <row r="132" spans="1:3" ht="15.75">
      <c r="A132" s="6" t="s">
        <v>205</v>
      </c>
      <c r="B132" s="7">
        <f>2080+279+600+192</f>
        <v>3151</v>
      </c>
      <c r="C132" s="7">
        <v>1530</v>
      </c>
    </row>
    <row r="133" spans="1:3" ht="15.75">
      <c r="A133" s="31" t="s">
        <v>206</v>
      </c>
      <c r="B133" s="34">
        <f>SUM(B127:B132)</f>
        <v>23825</v>
      </c>
      <c r="C133" s="34">
        <f>SUM(C127:C132)</f>
        <v>17613</v>
      </c>
    </row>
    <row r="134" spans="1:3" ht="15.75">
      <c r="A134" s="6" t="s">
        <v>207</v>
      </c>
      <c r="B134" s="7">
        <v>91</v>
      </c>
      <c r="C134" s="7">
        <v>0</v>
      </c>
    </row>
    <row r="135" spans="1:3" ht="31.5">
      <c r="A135" s="14" t="s">
        <v>452</v>
      </c>
      <c r="B135" s="7"/>
      <c r="C135" s="7">
        <v>0</v>
      </c>
    </row>
    <row r="136" spans="1:3" ht="31.5">
      <c r="A136" s="14" t="s">
        <v>453</v>
      </c>
      <c r="B136" s="7"/>
      <c r="C136" s="7">
        <v>0</v>
      </c>
    </row>
    <row r="137" spans="1:3" ht="31.5">
      <c r="A137" s="14" t="s">
        <v>454</v>
      </c>
      <c r="B137" s="7"/>
      <c r="C137" s="7">
        <v>0</v>
      </c>
    </row>
    <row r="138" spans="1:3" ht="15.75">
      <c r="A138" s="6" t="s">
        <v>211</v>
      </c>
      <c r="B138" s="7">
        <v>3755</v>
      </c>
      <c r="C138" s="7">
        <v>14984</v>
      </c>
    </row>
    <row r="139" spans="1:3" ht="15.75">
      <c r="A139" s="31" t="s">
        <v>212</v>
      </c>
      <c r="B139" s="34">
        <f>SUM(B134:B138)</f>
        <v>3846</v>
      </c>
      <c r="C139" s="34">
        <f>SUM(C134:C138)</f>
        <v>14984</v>
      </c>
    </row>
    <row r="140" spans="1:3" ht="15.75">
      <c r="A140" s="6" t="s">
        <v>213</v>
      </c>
      <c r="B140" s="7">
        <v>0</v>
      </c>
      <c r="C140" s="7">
        <v>0</v>
      </c>
    </row>
    <row r="141" spans="1:3" ht="15.75">
      <c r="A141" s="6" t="s">
        <v>214</v>
      </c>
      <c r="B141" s="7">
        <v>0</v>
      </c>
      <c r="C141" s="7">
        <v>0</v>
      </c>
    </row>
    <row r="142" spans="1:3" ht="15.75">
      <c r="A142" s="6" t="s">
        <v>215</v>
      </c>
      <c r="B142" s="7">
        <f>SUM(B140:B141)</f>
        <v>0</v>
      </c>
      <c r="C142" s="7">
        <f>SUM(C140:C141)</f>
        <v>0</v>
      </c>
    </row>
    <row r="143" spans="1:3" ht="15.75">
      <c r="A143" s="6" t="s">
        <v>216</v>
      </c>
      <c r="B143" s="7">
        <v>0</v>
      </c>
      <c r="C143" s="7">
        <v>0</v>
      </c>
    </row>
    <row r="144" spans="1:3" ht="15.75">
      <c r="A144" s="6" t="s">
        <v>217</v>
      </c>
      <c r="B144" s="7">
        <v>0</v>
      </c>
      <c r="C144" s="7">
        <v>0</v>
      </c>
    </row>
    <row r="145" spans="1:3" ht="15.75">
      <c r="A145" s="6" t="s">
        <v>218</v>
      </c>
      <c r="B145" s="7">
        <f>16481+23</f>
        <v>16504</v>
      </c>
      <c r="C145" s="7">
        <v>14500</v>
      </c>
    </row>
    <row r="146" spans="1:3" ht="15.75">
      <c r="A146" s="6" t="s">
        <v>219</v>
      </c>
      <c r="B146" s="7">
        <v>3258</v>
      </c>
      <c r="C146" s="7">
        <v>3200</v>
      </c>
    </row>
    <row r="147" spans="1:3" ht="15.75">
      <c r="A147" s="6" t="s">
        <v>220</v>
      </c>
      <c r="B147" s="7"/>
      <c r="C147" s="7"/>
    </row>
    <row r="148" spans="1:3" ht="15.75">
      <c r="A148" s="6" t="s">
        <v>221</v>
      </c>
      <c r="B148" s="7"/>
      <c r="C148" s="7"/>
    </row>
    <row r="149" spans="1:3" ht="15.75">
      <c r="A149" s="6" t="s">
        <v>222</v>
      </c>
      <c r="B149" s="7">
        <v>1449</v>
      </c>
      <c r="C149" s="7">
        <v>1454</v>
      </c>
    </row>
    <row r="150" spans="1:3" ht="15.75">
      <c r="A150" s="6" t="s">
        <v>223</v>
      </c>
      <c r="B150" s="7">
        <v>655</v>
      </c>
      <c r="C150" s="7">
        <v>580</v>
      </c>
    </row>
    <row r="151" spans="1:3" ht="15.75">
      <c r="A151" s="6" t="s">
        <v>224</v>
      </c>
      <c r="B151" s="7">
        <f>SUM(B146:B150)</f>
        <v>5362</v>
      </c>
      <c r="C151" s="7">
        <f>SUM(C146:C150)</f>
        <v>5234</v>
      </c>
    </row>
    <row r="152" spans="1:3" ht="15.75">
      <c r="A152" s="6" t="s">
        <v>225</v>
      </c>
      <c r="B152" s="7">
        <f>308+104</f>
        <v>412</v>
      </c>
      <c r="C152" s="7">
        <v>300</v>
      </c>
    </row>
    <row r="153" spans="1:3" ht="15.75">
      <c r="A153" s="31" t="s">
        <v>226</v>
      </c>
      <c r="B153" s="34">
        <f>B142+B143+B144+B145+B151+B152</f>
        <v>22278</v>
      </c>
      <c r="C153" s="34">
        <f>C142+C143+C144+C145+C151+C152</f>
        <v>20034</v>
      </c>
    </row>
    <row r="154" spans="1:3" ht="15.75">
      <c r="A154" s="6" t="s">
        <v>227</v>
      </c>
      <c r="B154" s="7">
        <v>0</v>
      </c>
      <c r="C154" s="7">
        <v>0</v>
      </c>
    </row>
    <row r="155" spans="1:3" ht="15.75">
      <c r="A155" s="6" t="s">
        <v>228</v>
      </c>
      <c r="B155" s="7">
        <v>816</v>
      </c>
      <c r="C155" s="7">
        <v>355</v>
      </c>
    </row>
    <row r="156" spans="1:3" ht="15.75">
      <c r="A156" s="6" t="s">
        <v>229</v>
      </c>
      <c r="B156" s="7">
        <v>0</v>
      </c>
      <c r="C156" s="7">
        <v>0</v>
      </c>
    </row>
    <row r="157" spans="1:3" ht="15.75">
      <c r="A157" s="6" t="s">
        <v>230</v>
      </c>
      <c r="B157" s="7">
        <v>316</v>
      </c>
      <c r="C157" s="7">
        <v>300</v>
      </c>
    </row>
    <row r="158" spans="1:3" ht="15.75">
      <c r="A158" s="6" t="s">
        <v>231</v>
      </c>
      <c r="B158" s="7">
        <v>0</v>
      </c>
      <c r="C158" s="7">
        <v>0</v>
      </c>
    </row>
    <row r="159" spans="1:3" ht="15.75">
      <c r="A159" s="6" t="s">
        <v>232</v>
      </c>
      <c r="B159" s="7">
        <v>0</v>
      </c>
      <c r="C159" s="7">
        <v>0</v>
      </c>
    </row>
    <row r="160" spans="1:3" ht="15.75">
      <c r="A160" s="6" t="s">
        <v>233</v>
      </c>
      <c r="B160" s="7">
        <v>0</v>
      </c>
      <c r="C160" s="7">
        <v>0</v>
      </c>
    </row>
    <row r="161" spans="1:3" ht="15.75">
      <c r="A161" s="6" t="s">
        <v>234</v>
      </c>
      <c r="B161" s="7">
        <v>0</v>
      </c>
      <c r="C161" s="7">
        <v>0</v>
      </c>
    </row>
    <row r="162" spans="1:3" ht="15.75">
      <c r="A162" s="6" t="s">
        <v>235</v>
      </c>
      <c r="B162" s="7">
        <v>0</v>
      </c>
      <c r="C162" s="7">
        <v>0</v>
      </c>
    </row>
    <row r="163" spans="1:3" ht="15.75">
      <c r="A163" s="6" t="s">
        <v>236</v>
      </c>
      <c r="B163" s="7">
        <v>0</v>
      </c>
      <c r="C163" s="7">
        <v>0</v>
      </c>
    </row>
    <row r="164" spans="1:3" ht="15.75">
      <c r="A164" s="31" t="s">
        <v>237</v>
      </c>
      <c r="B164" s="34">
        <f>SUM(B154:B163)</f>
        <v>1132</v>
      </c>
      <c r="C164" s="34">
        <f>SUM(C154:C163)</f>
        <v>655</v>
      </c>
    </row>
    <row r="165" spans="1:3" ht="31.5">
      <c r="A165" s="74" t="s">
        <v>458</v>
      </c>
      <c r="B165" s="67">
        <v>0</v>
      </c>
      <c r="C165" s="67">
        <v>0</v>
      </c>
    </row>
    <row r="166" spans="1:3" ht="31.5">
      <c r="A166" s="74" t="s">
        <v>459</v>
      </c>
      <c r="B166" s="67">
        <v>0</v>
      </c>
      <c r="C166" s="67">
        <v>0</v>
      </c>
    </row>
    <row r="167" spans="1:3" ht="15.75">
      <c r="A167" s="66" t="s">
        <v>246</v>
      </c>
      <c r="B167" s="67">
        <v>60</v>
      </c>
      <c r="C167" s="67">
        <v>0</v>
      </c>
    </row>
    <row r="168" spans="1:3" ht="15.75">
      <c r="A168" s="31" t="s">
        <v>247</v>
      </c>
      <c r="B168" s="34">
        <f>SUM(B165:B167)</f>
        <v>60</v>
      </c>
      <c r="C168" s="34">
        <f>SUM(C165:C167)</f>
        <v>0</v>
      </c>
    </row>
    <row r="169" spans="1:3" ht="15.75">
      <c r="A169" s="68" t="s">
        <v>442</v>
      </c>
      <c r="B169" s="69">
        <f>B133+B139+B153+B164+B168</f>
        <v>51141</v>
      </c>
      <c r="C169" s="69">
        <f>C133+C139+C153+C164+C168</f>
        <v>53286</v>
      </c>
    </row>
    <row r="170" spans="1:3" ht="15.75">
      <c r="A170" s="6" t="s">
        <v>238</v>
      </c>
      <c r="B170" s="7">
        <v>0</v>
      </c>
      <c r="C170" s="7">
        <v>0</v>
      </c>
    </row>
    <row r="171" spans="1:3" ht="15.75">
      <c r="A171" s="6" t="s">
        <v>239</v>
      </c>
      <c r="B171" s="7">
        <v>508</v>
      </c>
      <c r="C171" s="7">
        <v>3051</v>
      </c>
    </row>
    <row r="172" spans="1:3" ht="15.75">
      <c r="A172" s="6" t="s">
        <v>240</v>
      </c>
      <c r="B172" s="7">
        <v>0</v>
      </c>
      <c r="C172" s="7">
        <v>0</v>
      </c>
    </row>
    <row r="173" spans="1:3" ht="15.75">
      <c r="A173" s="6" t="s">
        <v>241</v>
      </c>
      <c r="B173" s="7">
        <v>0</v>
      </c>
      <c r="C173" s="7">
        <v>0</v>
      </c>
    </row>
    <row r="174" spans="1:3" ht="15.75">
      <c r="A174" s="6" t="s">
        <v>242</v>
      </c>
      <c r="B174" s="7">
        <v>0</v>
      </c>
      <c r="C174" s="7">
        <v>0</v>
      </c>
    </row>
    <row r="175" spans="1:3" ht="15.75">
      <c r="A175" s="31" t="s">
        <v>243</v>
      </c>
      <c r="B175" s="34">
        <f>SUM(B170:B174)</f>
        <v>508</v>
      </c>
      <c r="C175" s="34">
        <f>SUM(C170:C174)</f>
        <v>3051</v>
      </c>
    </row>
    <row r="176" spans="1:3" ht="31.5">
      <c r="A176" s="14" t="s">
        <v>460</v>
      </c>
      <c r="B176" s="7">
        <v>0</v>
      </c>
      <c r="C176" s="7">
        <v>0</v>
      </c>
    </row>
    <row r="177" spans="1:3" ht="31.5">
      <c r="A177" s="14" t="s">
        <v>461</v>
      </c>
      <c r="B177" s="7">
        <v>0</v>
      </c>
      <c r="C177" s="7">
        <v>0</v>
      </c>
    </row>
    <row r="178" spans="1:3" ht="15.75">
      <c r="A178" s="6" t="s">
        <v>250</v>
      </c>
      <c r="B178" s="7">
        <v>1198</v>
      </c>
      <c r="C178" s="7">
        <v>12780</v>
      </c>
    </row>
    <row r="179" spans="1:3" ht="15.75">
      <c r="A179" s="31" t="s">
        <v>251</v>
      </c>
      <c r="B179" s="34">
        <f>SUM(B176:B178)</f>
        <v>1198</v>
      </c>
      <c r="C179" s="34">
        <f>SUM(C176:C178)</f>
        <v>12780</v>
      </c>
    </row>
    <row r="180" spans="1:3" ht="15.75">
      <c r="A180" s="68" t="s">
        <v>443</v>
      </c>
      <c r="B180" s="69">
        <f>B175+B179</f>
        <v>1706</v>
      </c>
      <c r="C180" s="69">
        <f>C175+C179</f>
        <v>15831</v>
      </c>
    </row>
    <row r="181" spans="1:3" ht="18.75">
      <c r="A181" s="37" t="s">
        <v>252</v>
      </c>
      <c r="B181" s="38">
        <f>B169+B180</f>
        <v>52847</v>
      </c>
      <c r="C181" s="38">
        <f>C169+C180</f>
        <v>69117</v>
      </c>
    </row>
    <row r="182" spans="1:3" ht="18.75">
      <c r="A182" s="32" t="s">
        <v>192</v>
      </c>
      <c r="B182" s="35">
        <f>B169-B71</f>
        <v>12551</v>
      </c>
      <c r="C182" s="35">
        <f>C169-C71</f>
        <v>22647</v>
      </c>
    </row>
    <row r="183" spans="1:3" ht="18.75">
      <c r="A183" s="32" t="s">
        <v>193</v>
      </c>
      <c r="B183" s="35">
        <f>B180-B94</f>
        <v>-27832</v>
      </c>
      <c r="C183" s="35">
        <f>C180-C94</f>
        <v>-17663</v>
      </c>
    </row>
    <row r="184" spans="1:3" ht="15.75">
      <c r="A184" s="6" t="s">
        <v>253</v>
      </c>
      <c r="B184" s="7">
        <v>0</v>
      </c>
      <c r="C184" s="7">
        <v>0</v>
      </c>
    </row>
    <row r="185" spans="1:3" ht="15.75">
      <c r="A185" s="6" t="s">
        <v>254</v>
      </c>
      <c r="B185" s="7">
        <v>0</v>
      </c>
      <c r="C185" s="7">
        <v>0</v>
      </c>
    </row>
    <row r="186" spans="1:3" ht="15.75">
      <c r="A186" s="6" t="s">
        <v>255</v>
      </c>
      <c r="B186" s="7">
        <v>0</v>
      </c>
      <c r="C186" s="7">
        <v>0</v>
      </c>
    </row>
    <row r="187" spans="1:3" ht="15.75">
      <c r="A187" s="6" t="s">
        <v>256</v>
      </c>
      <c r="B187" s="7">
        <v>4984</v>
      </c>
      <c r="C187" s="7">
        <f>SUM(C184:C186)</f>
        <v>0</v>
      </c>
    </row>
    <row r="188" spans="1:3" ht="15.75">
      <c r="A188" s="6" t="s">
        <v>257</v>
      </c>
      <c r="B188" s="7">
        <v>0</v>
      </c>
      <c r="C188" s="7">
        <v>0</v>
      </c>
    </row>
    <row r="189" spans="1:3" ht="15.75">
      <c r="A189" s="6" t="s">
        <v>258</v>
      </c>
      <c r="B189" s="7">
        <v>0</v>
      </c>
      <c r="C189" s="7">
        <v>0</v>
      </c>
    </row>
    <row r="190" spans="1:3" ht="15.75">
      <c r="A190" s="6" t="s">
        <v>259</v>
      </c>
      <c r="B190" s="7">
        <v>0</v>
      </c>
      <c r="C190" s="7">
        <v>0</v>
      </c>
    </row>
    <row r="191" spans="1:3" ht="15.75">
      <c r="A191" s="6" t="s">
        <v>260</v>
      </c>
      <c r="B191" s="7">
        <v>0</v>
      </c>
      <c r="C191" s="7">
        <v>0</v>
      </c>
    </row>
    <row r="192" spans="1:3" ht="15.75">
      <c r="A192" s="6" t="s">
        <v>261</v>
      </c>
      <c r="B192" s="7">
        <f>SUM(B188:B191)</f>
        <v>0</v>
      </c>
      <c r="C192" s="7">
        <f>SUM(C188:C191)</f>
        <v>0</v>
      </c>
    </row>
    <row r="193" spans="1:3" ht="15.75">
      <c r="A193" s="6" t="s">
        <v>263</v>
      </c>
      <c r="B193" s="7">
        <v>0</v>
      </c>
      <c r="C193" s="7">
        <v>0</v>
      </c>
    </row>
    <row r="194" spans="1:3" ht="15.75">
      <c r="A194" s="6" t="s">
        <v>262</v>
      </c>
      <c r="B194" s="7">
        <v>0</v>
      </c>
      <c r="C194" s="7">
        <v>0</v>
      </c>
    </row>
    <row r="195" spans="1:3" ht="15.75">
      <c r="A195" s="6" t="s">
        <v>264</v>
      </c>
      <c r="B195" s="7">
        <v>0</v>
      </c>
      <c r="C195" s="7">
        <v>0</v>
      </c>
    </row>
    <row r="196" spans="1:3" ht="15.75">
      <c r="A196" s="6" t="s">
        <v>265</v>
      </c>
      <c r="B196" s="7">
        <v>0</v>
      </c>
      <c r="C196" s="7">
        <v>0</v>
      </c>
    </row>
    <row r="197" spans="1:3" ht="15.75">
      <c r="A197" s="6" t="s">
        <v>266</v>
      </c>
      <c r="B197" s="7">
        <f>SUM(B193:B196)</f>
        <v>0</v>
      </c>
      <c r="C197" s="7">
        <f>SUM(C193:C196)</f>
        <v>0</v>
      </c>
    </row>
    <row r="198" spans="1:3" ht="15.75">
      <c r="A198" s="6" t="s">
        <v>267</v>
      </c>
      <c r="B198" s="7">
        <v>0</v>
      </c>
      <c r="C198" s="7">
        <v>0</v>
      </c>
    </row>
    <row r="199" spans="1:3" ht="15.75">
      <c r="A199" s="6" t="s">
        <v>268</v>
      </c>
      <c r="B199" s="7">
        <v>0</v>
      </c>
      <c r="C199" s="7">
        <v>0</v>
      </c>
    </row>
    <row r="200" spans="1:3" ht="15.75">
      <c r="A200" s="6" t="s">
        <v>269</v>
      </c>
      <c r="B200" s="7">
        <v>0</v>
      </c>
      <c r="C200" s="7">
        <v>0</v>
      </c>
    </row>
    <row r="201" spans="1:3" ht="15.75">
      <c r="A201" s="6" t="s">
        <v>270</v>
      </c>
      <c r="B201" s="7">
        <v>0</v>
      </c>
      <c r="C201" s="7">
        <v>0</v>
      </c>
    </row>
    <row r="202" spans="1:3" ht="15.75">
      <c r="A202" s="6" t="s">
        <v>271</v>
      </c>
      <c r="B202" s="7">
        <v>0</v>
      </c>
      <c r="C202" s="7">
        <v>0</v>
      </c>
    </row>
    <row r="203" spans="1:3" ht="15.75">
      <c r="A203" s="6" t="s">
        <v>272</v>
      </c>
      <c r="B203" s="7">
        <f>B187+B192+B197+B198+B199+B200+B201+B202</f>
        <v>4984</v>
      </c>
      <c r="C203" s="7">
        <f>C187+C192+C197+C198+C199+C200+C201+C202</f>
        <v>0</v>
      </c>
    </row>
    <row r="204" spans="1:3" ht="15.75">
      <c r="A204" s="6" t="s">
        <v>273</v>
      </c>
      <c r="B204" s="7">
        <v>0</v>
      </c>
      <c r="C204" s="7">
        <v>0</v>
      </c>
    </row>
    <row r="205" spans="1:3" ht="15.75">
      <c r="A205" s="6" t="s">
        <v>274</v>
      </c>
      <c r="B205" s="7">
        <v>0</v>
      </c>
      <c r="C205" s="7">
        <v>0</v>
      </c>
    </row>
    <row r="206" spans="1:3" ht="15.75">
      <c r="A206" s="6" t="s">
        <v>275</v>
      </c>
      <c r="B206" s="7">
        <v>0</v>
      </c>
      <c r="C206" s="7">
        <v>0</v>
      </c>
    </row>
    <row r="207" spans="1:3" ht="15.75">
      <c r="A207" s="6" t="s">
        <v>276</v>
      </c>
      <c r="B207" s="7">
        <v>0</v>
      </c>
      <c r="C207" s="7">
        <v>0</v>
      </c>
    </row>
    <row r="208" spans="1:3" ht="15.75">
      <c r="A208" s="6" t="s">
        <v>277</v>
      </c>
      <c r="B208" s="7">
        <v>0</v>
      </c>
      <c r="C208" s="7">
        <f>SUM(C204:C207)</f>
        <v>0</v>
      </c>
    </row>
    <row r="209" spans="1:3" ht="15.75">
      <c r="A209" s="6" t="s">
        <v>278</v>
      </c>
      <c r="B209" s="7">
        <v>0</v>
      </c>
      <c r="C209" s="7">
        <v>0</v>
      </c>
    </row>
    <row r="210" spans="1:3" ht="15.75">
      <c r="A210" s="31" t="s">
        <v>279</v>
      </c>
      <c r="B210" s="34">
        <f>B203+B208+B209</f>
        <v>4984</v>
      </c>
      <c r="C210" s="34">
        <f>C203+C208+C209</f>
        <v>0</v>
      </c>
    </row>
    <row r="211" spans="1:3" ht="20.25">
      <c r="A211" s="33" t="s">
        <v>280</v>
      </c>
      <c r="B211" s="36">
        <f>B181+B210</f>
        <v>57831</v>
      </c>
      <c r="C211" s="36">
        <f>C181+C210</f>
        <v>69117</v>
      </c>
    </row>
  </sheetData>
  <phoneticPr fontId="6" type="noConversion"/>
  <hyperlinks>
    <hyperlink ref="A37" r:id="rId1" location="sup194" display="http://www.opten.hu/loadpage.php - sup194"/>
    <hyperlink ref="A42" r:id="rId2" location="sup195" display="http://www.opten.hu/loadpage.php - sup195"/>
    <hyperlink ref="A50" r:id="rId3" location="sup203" display="http://www.opten.hu/loadpage.php?dest=OISZ&amp;twhich=214774&amp;srcid=ol4366 - sup203"/>
  </hyperlinks>
  <pageMargins left="0.35433070866141736" right="0.35433070866141736" top="0.98425196850393704" bottom="0.98425196850393704" header="0.51181102362204722" footer="0.51181102362204722"/>
  <pageSetup paperSize="9" orientation="portrait" r:id="rId4"/>
  <headerFooter alignWithMargins="0"/>
  <drawing r:id="rId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N121"/>
  <sheetViews>
    <sheetView topLeftCell="D1" workbookViewId="0">
      <selection activeCell="D5" sqref="D5"/>
    </sheetView>
  </sheetViews>
  <sheetFormatPr defaultRowHeight="15.75"/>
  <cols>
    <col min="1" max="1" width="64.140625" style="4" customWidth="1"/>
    <col min="2" max="2" width="13.140625" style="4" customWidth="1"/>
    <col min="3" max="3" width="11.85546875" style="4" bestFit="1" customWidth="1"/>
    <col min="4" max="7" width="11" style="4" customWidth="1"/>
    <col min="8" max="8" width="11.42578125" style="4" customWidth="1"/>
    <col min="9" max="9" width="14.42578125" style="4" bestFit="1" customWidth="1"/>
    <col min="10" max="10" width="16.28515625" style="4" bestFit="1" customWidth="1"/>
    <col min="11" max="11" width="12.28515625" style="4" bestFit="1" customWidth="1"/>
    <col min="12" max="12" width="14.5703125" style="4" bestFit="1" customWidth="1"/>
    <col min="13" max="13" width="14.28515625" style="4" bestFit="1" customWidth="1"/>
    <col min="14" max="14" width="15.42578125" style="65" bestFit="1" customWidth="1"/>
    <col min="15" max="16384" width="9.140625" style="4"/>
  </cols>
  <sheetData>
    <row r="1" spans="1:14">
      <c r="A1" s="21" t="s">
        <v>478</v>
      </c>
    </row>
    <row r="2" spans="1:14">
      <c r="A2" s="81" t="s">
        <v>61</v>
      </c>
      <c r="B2" s="8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>
      <c r="A3" s="21" t="s">
        <v>62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3"/>
    </row>
    <row r="4" spans="1:14">
      <c r="A4" s="21" t="s">
        <v>396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3"/>
    </row>
    <row r="5" spans="1:1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3"/>
    </row>
    <row r="6" spans="1:14">
      <c r="A6" s="46" t="s">
        <v>378</v>
      </c>
      <c r="B6" s="46" t="s">
        <v>384</v>
      </c>
      <c r="C6" s="46" t="s">
        <v>385</v>
      </c>
      <c r="D6" s="46" t="s">
        <v>386</v>
      </c>
      <c r="E6" s="46" t="s">
        <v>387</v>
      </c>
      <c r="F6" s="46" t="s">
        <v>388</v>
      </c>
      <c r="G6" s="46" t="s">
        <v>389</v>
      </c>
      <c r="H6" s="46" t="s">
        <v>390</v>
      </c>
      <c r="I6" s="46" t="s">
        <v>391</v>
      </c>
      <c r="J6" s="46" t="s">
        <v>392</v>
      </c>
      <c r="K6" s="46" t="s">
        <v>393</v>
      </c>
      <c r="L6" s="46" t="s">
        <v>394</v>
      </c>
      <c r="M6" s="46" t="s">
        <v>395</v>
      </c>
      <c r="N6" s="56" t="s">
        <v>379</v>
      </c>
    </row>
    <row r="7" spans="1:14">
      <c r="A7" s="6" t="s">
        <v>114</v>
      </c>
      <c r="B7" s="6">
        <f>SUM(B8:B18)</f>
        <v>799</v>
      </c>
      <c r="C7" s="6">
        <f t="shared" ref="C7:M7" si="0">SUM(C8:C18)</f>
        <v>799</v>
      </c>
      <c r="D7" s="6">
        <f t="shared" si="0"/>
        <v>799</v>
      </c>
      <c r="E7" s="6">
        <f t="shared" si="0"/>
        <v>799</v>
      </c>
      <c r="F7" s="6">
        <f t="shared" si="0"/>
        <v>413</v>
      </c>
      <c r="G7" s="6">
        <f t="shared" si="0"/>
        <v>413</v>
      </c>
      <c r="H7" s="6">
        <f t="shared" si="0"/>
        <v>413</v>
      </c>
      <c r="I7" s="6">
        <f t="shared" si="0"/>
        <v>413</v>
      </c>
      <c r="J7" s="6">
        <f t="shared" si="0"/>
        <v>413</v>
      </c>
      <c r="K7" s="6">
        <f t="shared" si="0"/>
        <v>413</v>
      </c>
      <c r="L7" s="6">
        <f t="shared" si="0"/>
        <v>413</v>
      </c>
      <c r="M7" s="6">
        <f t="shared" si="0"/>
        <v>412</v>
      </c>
      <c r="N7" s="25">
        <f>SUM(B7:M7)</f>
        <v>6499</v>
      </c>
    </row>
    <row r="8" spans="1:14">
      <c r="A8" s="6" t="s">
        <v>115</v>
      </c>
      <c r="B8" s="6">
        <f>151+120+91+386</f>
        <v>748</v>
      </c>
      <c r="C8" s="6">
        <f>151+120+91+386</f>
        <v>748</v>
      </c>
      <c r="D8" s="6">
        <f>151+120+91+386</f>
        <v>748</v>
      </c>
      <c r="E8" s="6">
        <f>151+120+91+386</f>
        <v>748</v>
      </c>
      <c r="F8" s="6">
        <f t="shared" ref="F8:L8" si="1">151+120+91</f>
        <v>362</v>
      </c>
      <c r="G8" s="6">
        <f t="shared" si="1"/>
        <v>362</v>
      </c>
      <c r="H8" s="6">
        <f t="shared" si="1"/>
        <v>362</v>
      </c>
      <c r="I8" s="6">
        <f t="shared" si="1"/>
        <v>362</v>
      </c>
      <c r="J8" s="6">
        <f t="shared" si="1"/>
        <v>362</v>
      </c>
      <c r="K8" s="6">
        <f t="shared" si="1"/>
        <v>362</v>
      </c>
      <c r="L8" s="6">
        <f t="shared" si="1"/>
        <v>362</v>
      </c>
      <c r="M8" s="6">
        <f>151+120+90</f>
        <v>361</v>
      </c>
      <c r="N8" s="25">
        <f t="shared" ref="N8:N22" si="2">SUM(B8:M8)</f>
        <v>5887</v>
      </c>
    </row>
    <row r="9" spans="1:14">
      <c r="A9" s="6" t="s">
        <v>116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25">
        <f t="shared" si="2"/>
        <v>0</v>
      </c>
    </row>
    <row r="10" spans="1:14">
      <c r="A10" s="6" t="s">
        <v>117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25">
        <f t="shared" si="2"/>
        <v>0</v>
      </c>
    </row>
    <row r="11" spans="1:14">
      <c r="A11" s="6" t="s">
        <v>118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5">
        <f t="shared" si="2"/>
        <v>0</v>
      </c>
    </row>
    <row r="12" spans="1:14">
      <c r="A12" s="6" t="s">
        <v>119</v>
      </c>
      <c r="B12" s="6">
        <v>50</v>
      </c>
      <c r="C12" s="6">
        <v>50</v>
      </c>
      <c r="D12" s="6">
        <v>50</v>
      </c>
      <c r="E12" s="6">
        <v>50</v>
      </c>
      <c r="F12" s="6">
        <v>50</v>
      </c>
      <c r="G12" s="6">
        <v>50</v>
      </c>
      <c r="H12" s="6">
        <v>50</v>
      </c>
      <c r="I12" s="6">
        <v>50</v>
      </c>
      <c r="J12" s="6">
        <v>50</v>
      </c>
      <c r="K12" s="6">
        <v>50</v>
      </c>
      <c r="L12" s="6">
        <v>50</v>
      </c>
      <c r="M12" s="6">
        <v>50</v>
      </c>
      <c r="N12" s="25">
        <f t="shared" si="2"/>
        <v>600</v>
      </c>
    </row>
    <row r="13" spans="1:14">
      <c r="A13" s="6" t="s">
        <v>120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25">
        <f t="shared" si="2"/>
        <v>0</v>
      </c>
    </row>
    <row r="14" spans="1:14">
      <c r="A14" s="6" t="s">
        <v>121</v>
      </c>
      <c r="B14" s="6">
        <v>1</v>
      </c>
      <c r="C14" s="6">
        <v>1</v>
      </c>
      <c r="D14" s="6">
        <v>1</v>
      </c>
      <c r="E14" s="6">
        <v>1</v>
      </c>
      <c r="F14" s="6">
        <v>1</v>
      </c>
      <c r="G14" s="6">
        <v>1</v>
      </c>
      <c r="H14" s="6">
        <v>1</v>
      </c>
      <c r="I14" s="6">
        <v>1</v>
      </c>
      <c r="J14" s="6">
        <v>1</v>
      </c>
      <c r="K14" s="6">
        <v>1</v>
      </c>
      <c r="L14" s="6">
        <v>1</v>
      </c>
      <c r="M14" s="6">
        <v>1</v>
      </c>
      <c r="N14" s="25">
        <f t="shared" si="2"/>
        <v>12</v>
      </c>
    </row>
    <row r="15" spans="1:14">
      <c r="A15" s="6" t="s">
        <v>122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5">
        <f t="shared" si="2"/>
        <v>0</v>
      </c>
    </row>
    <row r="16" spans="1:14">
      <c r="A16" s="6" t="s">
        <v>123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5">
        <f t="shared" si="2"/>
        <v>0</v>
      </c>
    </row>
    <row r="17" spans="1:14">
      <c r="A17" s="6" t="s">
        <v>124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5">
        <f t="shared" si="2"/>
        <v>0</v>
      </c>
    </row>
    <row r="18" spans="1:14">
      <c r="A18" s="6" t="s">
        <v>125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5">
        <f t="shared" si="2"/>
        <v>0</v>
      </c>
    </row>
    <row r="19" spans="1:14">
      <c r="A19" s="6" t="s">
        <v>126</v>
      </c>
      <c r="B19" s="6">
        <f>SUM(B20:B21)</f>
        <v>25</v>
      </c>
      <c r="C19" s="6">
        <f t="shared" ref="C19:M19" si="3">SUM(C20:C21)</f>
        <v>25</v>
      </c>
      <c r="D19" s="6">
        <f t="shared" si="3"/>
        <v>25</v>
      </c>
      <c r="E19" s="6">
        <f t="shared" si="3"/>
        <v>25</v>
      </c>
      <c r="F19" s="6">
        <f t="shared" si="3"/>
        <v>25</v>
      </c>
      <c r="G19" s="6">
        <f t="shared" si="3"/>
        <v>25</v>
      </c>
      <c r="H19" s="6">
        <f t="shared" si="3"/>
        <v>25</v>
      </c>
      <c r="I19" s="6">
        <f t="shared" si="3"/>
        <v>25</v>
      </c>
      <c r="J19" s="6">
        <f t="shared" si="3"/>
        <v>25</v>
      </c>
      <c r="K19" s="6">
        <f t="shared" si="3"/>
        <v>25</v>
      </c>
      <c r="L19" s="6">
        <f t="shared" si="3"/>
        <v>25</v>
      </c>
      <c r="M19" s="6">
        <f t="shared" si="3"/>
        <v>25</v>
      </c>
      <c r="N19" s="25">
        <f t="shared" si="2"/>
        <v>300</v>
      </c>
    </row>
    <row r="20" spans="1:14">
      <c r="A20" s="6" t="s">
        <v>127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25">
        <f t="shared" si="2"/>
        <v>0</v>
      </c>
    </row>
    <row r="21" spans="1:14" ht="31.5">
      <c r="A21" s="14" t="s">
        <v>128</v>
      </c>
      <c r="B21" s="14">
        <v>25</v>
      </c>
      <c r="C21" s="14">
        <v>25</v>
      </c>
      <c r="D21" s="14">
        <v>25</v>
      </c>
      <c r="E21" s="14">
        <v>25</v>
      </c>
      <c r="F21" s="14">
        <v>25</v>
      </c>
      <c r="G21" s="14">
        <v>25</v>
      </c>
      <c r="H21" s="14">
        <v>25</v>
      </c>
      <c r="I21" s="14">
        <v>25</v>
      </c>
      <c r="J21" s="14">
        <v>25</v>
      </c>
      <c r="K21" s="14">
        <v>25</v>
      </c>
      <c r="L21" s="14">
        <v>25</v>
      </c>
      <c r="M21" s="14">
        <v>25</v>
      </c>
      <c r="N21" s="25">
        <f t="shared" si="2"/>
        <v>300</v>
      </c>
    </row>
    <row r="22" spans="1:14">
      <c r="A22" s="6" t="s">
        <v>129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25">
        <f t="shared" si="2"/>
        <v>0</v>
      </c>
    </row>
    <row r="23" spans="1:14">
      <c r="A23" s="8" t="s">
        <v>130</v>
      </c>
      <c r="B23" s="9">
        <f t="shared" ref="B23:I23" si="4">B7+B19</f>
        <v>824</v>
      </c>
      <c r="C23" s="9">
        <f t="shared" si="4"/>
        <v>824</v>
      </c>
      <c r="D23" s="9">
        <f t="shared" si="4"/>
        <v>824</v>
      </c>
      <c r="E23" s="9">
        <f t="shared" si="4"/>
        <v>824</v>
      </c>
      <c r="F23" s="9">
        <f t="shared" si="4"/>
        <v>438</v>
      </c>
      <c r="G23" s="9">
        <f t="shared" si="4"/>
        <v>438</v>
      </c>
      <c r="H23" s="9">
        <f t="shared" si="4"/>
        <v>438</v>
      </c>
      <c r="I23" s="9">
        <f t="shared" si="4"/>
        <v>438</v>
      </c>
      <c r="J23" s="9">
        <f>J7+J19</f>
        <v>438</v>
      </c>
      <c r="K23" s="9">
        <f>K7+K19</f>
        <v>438</v>
      </c>
      <c r="L23" s="9">
        <f>L7+L19</f>
        <v>438</v>
      </c>
      <c r="M23" s="9">
        <f>M7+M19</f>
        <v>437</v>
      </c>
      <c r="N23" s="9">
        <f>N7+N19</f>
        <v>6799</v>
      </c>
    </row>
    <row r="24" spans="1:14">
      <c r="A24" s="8" t="s">
        <v>131</v>
      </c>
      <c r="B24" s="9">
        <v>1592</v>
      </c>
      <c r="C24" s="9">
        <v>1592</v>
      </c>
      <c r="D24" s="9">
        <v>1592</v>
      </c>
      <c r="E24" s="9">
        <v>1592</v>
      </c>
      <c r="F24" s="9">
        <v>1592</v>
      </c>
      <c r="G24" s="9">
        <v>1592</v>
      </c>
      <c r="H24" s="9">
        <v>1592</v>
      </c>
      <c r="I24" s="9">
        <v>1592</v>
      </c>
      <c r="J24" s="9">
        <v>1592</v>
      </c>
      <c r="K24" s="9">
        <v>1592</v>
      </c>
      <c r="L24" s="9">
        <v>1592</v>
      </c>
      <c r="M24" s="9">
        <v>1592</v>
      </c>
      <c r="N24" s="9">
        <v>1592</v>
      </c>
    </row>
    <row r="25" spans="1:14">
      <c r="A25" s="6" t="s">
        <v>132</v>
      </c>
      <c r="B25" s="6">
        <v>20</v>
      </c>
      <c r="C25" s="6">
        <v>174</v>
      </c>
      <c r="D25" s="6">
        <v>195</v>
      </c>
      <c r="E25" s="6">
        <v>160</v>
      </c>
      <c r="F25" s="6">
        <v>177</v>
      </c>
      <c r="G25" s="6">
        <v>174</v>
      </c>
      <c r="H25" s="6">
        <v>170</v>
      </c>
      <c r="I25" s="6">
        <v>150</v>
      </c>
      <c r="J25" s="6">
        <v>380</v>
      </c>
      <c r="K25" s="6">
        <v>179</v>
      </c>
      <c r="L25" s="6">
        <v>174</v>
      </c>
      <c r="M25" s="6">
        <v>141</v>
      </c>
      <c r="N25" s="25">
        <f>SUM(B25:M25)</f>
        <v>2094</v>
      </c>
    </row>
    <row r="26" spans="1:14">
      <c r="A26" s="6" t="s">
        <v>133</v>
      </c>
      <c r="B26" s="6">
        <v>0</v>
      </c>
      <c r="C26" s="6">
        <v>0</v>
      </c>
      <c r="D26" s="6">
        <v>200</v>
      </c>
      <c r="E26" s="6">
        <v>144</v>
      </c>
      <c r="F26" s="6">
        <v>100</v>
      </c>
      <c r="G26" s="6">
        <v>50</v>
      </c>
      <c r="H26" s="6">
        <v>40</v>
      </c>
      <c r="I26" s="6">
        <v>5</v>
      </c>
      <c r="J26" s="6">
        <v>10</v>
      </c>
      <c r="K26" s="6"/>
      <c r="L26" s="6"/>
      <c r="M26" s="6"/>
      <c r="N26" s="25">
        <f>SUM(B26:M26)</f>
        <v>549</v>
      </c>
    </row>
    <row r="27" spans="1:14">
      <c r="A27" s="6" t="s">
        <v>134</v>
      </c>
      <c r="B27" s="6">
        <v>128</v>
      </c>
      <c r="C27" s="6">
        <v>126</v>
      </c>
      <c r="D27" s="6">
        <v>130</v>
      </c>
      <c r="E27" s="6">
        <v>140</v>
      </c>
      <c r="F27" s="6">
        <v>120</v>
      </c>
      <c r="G27" s="6">
        <v>145</v>
      </c>
      <c r="H27" s="6">
        <v>160</v>
      </c>
      <c r="I27" s="6">
        <v>177</v>
      </c>
      <c r="J27" s="6">
        <v>130</v>
      </c>
      <c r="K27" s="6">
        <v>145</v>
      </c>
      <c r="L27" s="6">
        <v>120</v>
      </c>
      <c r="M27" s="6">
        <v>24</v>
      </c>
      <c r="N27" s="25">
        <f>SUM(B27:M27)</f>
        <v>1545</v>
      </c>
    </row>
    <row r="28" spans="1:14">
      <c r="A28" s="6" t="s">
        <v>135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25">
        <f t="shared" ref="N28:N57" si="5">SUM(B28:M28)</f>
        <v>0</v>
      </c>
    </row>
    <row r="29" spans="1:14">
      <c r="A29" s="6" t="s">
        <v>136</v>
      </c>
      <c r="B29" s="6">
        <f>SUM(B30:B31)</f>
        <v>54</v>
      </c>
      <c r="C29" s="6">
        <f t="shared" ref="C29:N29" si="6">SUM(C30:C31)</f>
        <v>54</v>
      </c>
      <c r="D29" s="6">
        <f t="shared" si="6"/>
        <v>54</v>
      </c>
      <c r="E29" s="6">
        <f t="shared" si="6"/>
        <v>54</v>
      </c>
      <c r="F29" s="6">
        <f t="shared" si="6"/>
        <v>54</v>
      </c>
      <c r="G29" s="6">
        <f t="shared" si="6"/>
        <v>54</v>
      </c>
      <c r="H29" s="6">
        <f t="shared" si="6"/>
        <v>54</v>
      </c>
      <c r="I29" s="6">
        <f t="shared" si="6"/>
        <v>54</v>
      </c>
      <c r="J29" s="6">
        <f t="shared" si="6"/>
        <v>54</v>
      </c>
      <c r="K29" s="6">
        <f t="shared" si="6"/>
        <v>54</v>
      </c>
      <c r="L29" s="6">
        <f t="shared" si="6"/>
        <v>55</v>
      </c>
      <c r="M29" s="6">
        <f t="shared" si="6"/>
        <v>55</v>
      </c>
      <c r="N29" s="24">
        <f t="shared" si="6"/>
        <v>650</v>
      </c>
    </row>
    <row r="30" spans="1:14">
      <c r="A30" s="6" t="s">
        <v>137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5">
        <f t="shared" si="5"/>
        <v>0</v>
      </c>
    </row>
    <row r="31" spans="1:14">
      <c r="A31" s="6" t="s">
        <v>138</v>
      </c>
      <c r="B31" s="6">
        <v>54</v>
      </c>
      <c r="C31" s="6">
        <v>54</v>
      </c>
      <c r="D31" s="6">
        <v>54</v>
      </c>
      <c r="E31" s="6">
        <v>54</v>
      </c>
      <c r="F31" s="6">
        <v>54</v>
      </c>
      <c r="G31" s="6">
        <v>54</v>
      </c>
      <c r="H31" s="6">
        <v>54</v>
      </c>
      <c r="I31" s="6">
        <v>54</v>
      </c>
      <c r="J31" s="6">
        <v>54</v>
      </c>
      <c r="K31" s="6">
        <v>54</v>
      </c>
      <c r="L31" s="6">
        <v>55</v>
      </c>
      <c r="M31" s="6">
        <v>55</v>
      </c>
      <c r="N31" s="25">
        <f t="shared" si="5"/>
        <v>650</v>
      </c>
    </row>
    <row r="32" spans="1:14">
      <c r="A32" s="6" t="s">
        <v>139</v>
      </c>
      <c r="B32" s="6">
        <f>SUM(B33:B39)</f>
        <v>429</v>
      </c>
      <c r="C32" s="6">
        <f t="shared" ref="C32:M32" si="7">SUM(C33:C39)</f>
        <v>429</v>
      </c>
      <c r="D32" s="6">
        <f t="shared" si="7"/>
        <v>499</v>
      </c>
      <c r="E32" s="6">
        <f t="shared" si="7"/>
        <v>499</v>
      </c>
      <c r="F32" s="6">
        <f t="shared" si="7"/>
        <v>499</v>
      </c>
      <c r="G32" s="6">
        <f t="shared" si="7"/>
        <v>499</v>
      </c>
      <c r="H32" s="6">
        <f t="shared" si="7"/>
        <v>499</v>
      </c>
      <c r="I32" s="6">
        <f t="shared" si="7"/>
        <v>499</v>
      </c>
      <c r="J32" s="6">
        <f t="shared" si="7"/>
        <v>501</v>
      </c>
      <c r="K32" s="6">
        <f t="shared" si="7"/>
        <v>502</v>
      </c>
      <c r="L32" s="6">
        <f t="shared" si="7"/>
        <v>502</v>
      </c>
      <c r="M32" s="6">
        <f t="shared" si="7"/>
        <v>503</v>
      </c>
      <c r="N32" s="25">
        <f t="shared" si="5"/>
        <v>5860</v>
      </c>
    </row>
    <row r="33" spans="1:14">
      <c r="A33" s="6" t="s">
        <v>140</v>
      </c>
      <c r="B33" s="6">
        <v>251</v>
      </c>
      <c r="C33" s="6">
        <v>251</v>
      </c>
      <c r="D33" s="6">
        <v>251</v>
      </c>
      <c r="E33" s="6">
        <v>251</v>
      </c>
      <c r="F33" s="6">
        <v>251</v>
      </c>
      <c r="G33" s="6">
        <v>251</v>
      </c>
      <c r="H33" s="6">
        <v>251</v>
      </c>
      <c r="I33" s="6">
        <v>251</v>
      </c>
      <c r="J33" s="6">
        <v>252</v>
      </c>
      <c r="K33" s="6">
        <v>252</v>
      </c>
      <c r="L33" s="6">
        <v>252</v>
      </c>
      <c r="M33" s="6">
        <v>253</v>
      </c>
      <c r="N33" s="25">
        <f t="shared" si="5"/>
        <v>3017</v>
      </c>
    </row>
    <row r="34" spans="1:14">
      <c r="A34" s="6" t="s">
        <v>141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5">
        <f t="shared" si="5"/>
        <v>0</v>
      </c>
    </row>
    <row r="35" spans="1:14">
      <c r="A35" s="6" t="s">
        <v>142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5">
        <f t="shared" si="5"/>
        <v>0</v>
      </c>
    </row>
    <row r="36" spans="1:14">
      <c r="A36" s="6" t="s">
        <v>143</v>
      </c>
      <c r="B36" s="6">
        <v>0</v>
      </c>
      <c r="C36" s="6">
        <v>0</v>
      </c>
      <c r="D36" s="6">
        <v>70</v>
      </c>
      <c r="E36" s="6">
        <v>70</v>
      </c>
      <c r="F36" s="6">
        <v>70</v>
      </c>
      <c r="G36" s="6">
        <v>70</v>
      </c>
      <c r="H36" s="6">
        <v>70</v>
      </c>
      <c r="I36" s="6">
        <v>70</v>
      </c>
      <c r="J36" s="6">
        <v>70</v>
      </c>
      <c r="K36" s="6">
        <v>70</v>
      </c>
      <c r="L36" s="6">
        <v>70</v>
      </c>
      <c r="M36" s="6">
        <v>70</v>
      </c>
      <c r="N36" s="25">
        <f t="shared" si="5"/>
        <v>700</v>
      </c>
    </row>
    <row r="37" spans="1:14">
      <c r="A37" s="6" t="s">
        <v>144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25">
        <f t="shared" si="5"/>
        <v>0</v>
      </c>
    </row>
    <row r="38" spans="1:14">
      <c r="A38" s="6" t="s">
        <v>145</v>
      </c>
      <c r="B38" s="6">
        <v>69</v>
      </c>
      <c r="C38" s="6">
        <v>69</v>
      </c>
      <c r="D38" s="6">
        <v>69</v>
      </c>
      <c r="E38" s="6">
        <v>69</v>
      </c>
      <c r="F38" s="6">
        <v>69</v>
      </c>
      <c r="G38" s="6">
        <v>69</v>
      </c>
      <c r="H38" s="6">
        <v>69</v>
      </c>
      <c r="I38" s="6">
        <v>69</v>
      </c>
      <c r="J38" s="6">
        <v>70</v>
      </c>
      <c r="K38" s="6">
        <v>70</v>
      </c>
      <c r="L38" s="6">
        <v>70</v>
      </c>
      <c r="M38" s="6">
        <v>70</v>
      </c>
      <c r="N38" s="25">
        <f t="shared" si="5"/>
        <v>832</v>
      </c>
    </row>
    <row r="39" spans="1:14" s="17" customFormat="1">
      <c r="A39" s="15" t="s">
        <v>146</v>
      </c>
      <c r="B39" s="15">
        <v>109</v>
      </c>
      <c r="C39" s="15">
        <v>109</v>
      </c>
      <c r="D39" s="15">
        <v>109</v>
      </c>
      <c r="E39" s="15">
        <v>109</v>
      </c>
      <c r="F39" s="15">
        <v>109</v>
      </c>
      <c r="G39" s="15">
        <v>109</v>
      </c>
      <c r="H39" s="15">
        <v>109</v>
      </c>
      <c r="I39" s="15">
        <v>109</v>
      </c>
      <c r="J39" s="15">
        <v>109</v>
      </c>
      <c r="K39" s="15">
        <v>110</v>
      </c>
      <c r="L39" s="15">
        <v>110</v>
      </c>
      <c r="M39" s="15">
        <v>110</v>
      </c>
      <c r="N39" s="25">
        <f t="shared" si="5"/>
        <v>1311</v>
      </c>
    </row>
    <row r="40" spans="1:14">
      <c r="A40" s="6" t="s">
        <v>147</v>
      </c>
      <c r="B40" s="6">
        <f>SUM(B41:B42)</f>
        <v>71</v>
      </c>
      <c r="C40" s="6">
        <f t="shared" ref="C40:M40" si="8">SUM(C41:C42)</f>
        <v>71</v>
      </c>
      <c r="D40" s="6">
        <f t="shared" si="8"/>
        <v>71</v>
      </c>
      <c r="E40" s="6">
        <f t="shared" si="8"/>
        <v>71</v>
      </c>
      <c r="F40" s="6">
        <f t="shared" si="8"/>
        <v>71</v>
      </c>
      <c r="G40" s="6">
        <f t="shared" si="8"/>
        <v>71</v>
      </c>
      <c r="H40" s="6">
        <f t="shared" si="8"/>
        <v>71</v>
      </c>
      <c r="I40" s="6">
        <f t="shared" si="8"/>
        <v>71</v>
      </c>
      <c r="J40" s="6">
        <f t="shared" si="8"/>
        <v>71</v>
      </c>
      <c r="K40" s="6">
        <f t="shared" si="8"/>
        <v>71</v>
      </c>
      <c r="L40" s="6">
        <f t="shared" si="8"/>
        <v>70</v>
      </c>
      <c r="M40" s="6">
        <f t="shared" si="8"/>
        <v>70</v>
      </c>
      <c r="N40" s="25">
        <f>SUM(N41:N42)</f>
        <v>850</v>
      </c>
    </row>
    <row r="41" spans="1:14">
      <c r="A41" s="6" t="s">
        <v>383</v>
      </c>
      <c r="B41" s="6">
        <v>25</v>
      </c>
      <c r="C41" s="6">
        <v>25</v>
      </c>
      <c r="D41" s="6">
        <v>25</v>
      </c>
      <c r="E41" s="6">
        <v>25</v>
      </c>
      <c r="F41" s="6">
        <v>25</v>
      </c>
      <c r="G41" s="6">
        <v>25</v>
      </c>
      <c r="H41" s="6">
        <v>25</v>
      </c>
      <c r="I41" s="6">
        <v>25</v>
      </c>
      <c r="J41" s="6">
        <v>25</v>
      </c>
      <c r="K41" s="6">
        <v>25</v>
      </c>
      <c r="L41" s="6">
        <v>25</v>
      </c>
      <c r="M41" s="6">
        <v>25</v>
      </c>
      <c r="N41" s="25">
        <f t="shared" si="5"/>
        <v>300</v>
      </c>
    </row>
    <row r="42" spans="1:14">
      <c r="A42" s="6" t="s">
        <v>149</v>
      </c>
      <c r="B42" s="6">
        <v>46</v>
      </c>
      <c r="C42" s="6">
        <v>46</v>
      </c>
      <c r="D42" s="6">
        <v>46</v>
      </c>
      <c r="E42" s="6">
        <v>46</v>
      </c>
      <c r="F42" s="6">
        <v>46</v>
      </c>
      <c r="G42" s="6">
        <v>46</v>
      </c>
      <c r="H42" s="6">
        <v>46</v>
      </c>
      <c r="I42" s="6">
        <v>46</v>
      </c>
      <c r="J42" s="6">
        <v>46</v>
      </c>
      <c r="K42" s="6">
        <v>46</v>
      </c>
      <c r="L42" s="6">
        <v>45</v>
      </c>
      <c r="M42" s="6">
        <v>45</v>
      </c>
      <c r="N42" s="25">
        <f t="shared" si="5"/>
        <v>550</v>
      </c>
    </row>
    <row r="43" spans="1:14">
      <c r="A43" s="6" t="s">
        <v>150</v>
      </c>
      <c r="B43" s="6">
        <f>SUM(B44:B48)</f>
        <v>245</v>
      </c>
      <c r="C43" s="6">
        <f t="shared" ref="C43:M43" si="9">SUM(C44:C48)</f>
        <v>215</v>
      </c>
      <c r="D43" s="6">
        <f t="shared" si="9"/>
        <v>435</v>
      </c>
      <c r="E43" s="6">
        <f t="shared" si="9"/>
        <v>435</v>
      </c>
      <c r="F43" s="6">
        <f t="shared" si="9"/>
        <v>435</v>
      </c>
      <c r="G43" s="6">
        <f t="shared" si="9"/>
        <v>435</v>
      </c>
      <c r="H43" s="6">
        <f t="shared" si="9"/>
        <v>2035</v>
      </c>
      <c r="I43" s="6">
        <f t="shared" si="9"/>
        <v>435</v>
      </c>
      <c r="J43" s="6">
        <f t="shared" si="9"/>
        <v>435</v>
      </c>
      <c r="K43" s="6">
        <f t="shared" si="9"/>
        <v>435</v>
      </c>
      <c r="L43" s="6">
        <f t="shared" si="9"/>
        <v>435</v>
      </c>
      <c r="M43" s="6">
        <f t="shared" si="9"/>
        <v>434</v>
      </c>
      <c r="N43" s="25">
        <f>SUM(N44:N48)</f>
        <v>6409</v>
      </c>
    </row>
    <row r="44" spans="1:14" s="17" customFormat="1">
      <c r="A44" s="15" t="s">
        <v>151</v>
      </c>
      <c r="B44" s="15">
        <v>215</v>
      </c>
      <c r="C44" s="15">
        <v>215</v>
      </c>
      <c r="D44" s="15">
        <v>215</v>
      </c>
      <c r="E44" s="15">
        <v>215</v>
      </c>
      <c r="F44" s="15">
        <v>215</v>
      </c>
      <c r="G44" s="15">
        <v>215</v>
      </c>
      <c r="H44" s="15">
        <v>215</v>
      </c>
      <c r="I44" s="15">
        <v>215</v>
      </c>
      <c r="J44" s="15">
        <v>215</v>
      </c>
      <c r="K44" s="15">
        <v>215</v>
      </c>
      <c r="L44" s="15">
        <v>215</v>
      </c>
      <c r="M44" s="15">
        <v>214</v>
      </c>
      <c r="N44" s="25">
        <f t="shared" si="5"/>
        <v>2579</v>
      </c>
    </row>
    <row r="45" spans="1:14">
      <c r="A45" s="6" t="s">
        <v>152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25">
        <f t="shared" si="5"/>
        <v>0</v>
      </c>
    </row>
    <row r="46" spans="1:14">
      <c r="A46" s="6" t="s">
        <v>153</v>
      </c>
      <c r="B46" s="6">
        <v>30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25">
        <f t="shared" si="5"/>
        <v>30</v>
      </c>
    </row>
    <row r="47" spans="1:14">
      <c r="A47" s="6" t="s">
        <v>154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25">
        <f t="shared" si="5"/>
        <v>0</v>
      </c>
    </row>
    <row r="48" spans="1:14">
      <c r="A48" s="6" t="s">
        <v>155</v>
      </c>
      <c r="B48" s="6"/>
      <c r="C48" s="6"/>
      <c r="D48" s="6">
        <v>220</v>
      </c>
      <c r="E48" s="6">
        <v>220</v>
      </c>
      <c r="F48" s="6">
        <v>220</v>
      </c>
      <c r="G48" s="6">
        <v>220</v>
      </c>
      <c r="H48" s="6">
        <v>1820</v>
      </c>
      <c r="I48" s="6">
        <v>220</v>
      </c>
      <c r="J48" s="6">
        <v>220</v>
      </c>
      <c r="K48" s="6">
        <v>220</v>
      </c>
      <c r="L48" s="6">
        <v>220</v>
      </c>
      <c r="M48" s="6">
        <v>220</v>
      </c>
      <c r="N48" s="25">
        <f t="shared" si="5"/>
        <v>3800</v>
      </c>
    </row>
    <row r="49" spans="1:14">
      <c r="A49" s="8" t="s">
        <v>156</v>
      </c>
      <c r="B49" s="9">
        <f t="shared" ref="B49:M49" si="10">B25+B29+B32+B40+B43</f>
        <v>819</v>
      </c>
      <c r="C49" s="9">
        <f t="shared" si="10"/>
        <v>943</v>
      </c>
      <c r="D49" s="9">
        <f t="shared" si="10"/>
        <v>1254</v>
      </c>
      <c r="E49" s="9">
        <f t="shared" si="10"/>
        <v>1219</v>
      </c>
      <c r="F49" s="9">
        <f t="shared" si="10"/>
        <v>1236</v>
      </c>
      <c r="G49" s="9">
        <f t="shared" si="10"/>
        <v>1233</v>
      </c>
      <c r="H49" s="9">
        <f t="shared" si="10"/>
        <v>2829</v>
      </c>
      <c r="I49" s="9">
        <f t="shared" si="10"/>
        <v>1209</v>
      </c>
      <c r="J49" s="9">
        <f t="shared" si="10"/>
        <v>1441</v>
      </c>
      <c r="K49" s="9">
        <f t="shared" si="10"/>
        <v>1241</v>
      </c>
      <c r="L49" s="9">
        <f t="shared" si="10"/>
        <v>1236</v>
      </c>
      <c r="M49" s="9">
        <f t="shared" si="10"/>
        <v>1203</v>
      </c>
      <c r="N49" s="9">
        <f>N25+N29+N32+N40+N43</f>
        <v>15863</v>
      </c>
    </row>
    <row r="50" spans="1:14">
      <c r="A50" s="6" t="s">
        <v>157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25">
        <f t="shared" si="5"/>
        <v>0</v>
      </c>
    </row>
    <row r="51" spans="1:14">
      <c r="A51" s="6" t="s">
        <v>158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25">
        <f t="shared" si="5"/>
        <v>0</v>
      </c>
    </row>
    <row r="52" spans="1:14" s="17" customFormat="1">
      <c r="A52" s="15" t="s">
        <v>159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25">
        <f t="shared" si="5"/>
        <v>0</v>
      </c>
    </row>
    <row r="53" spans="1:14">
      <c r="A53" s="6" t="s">
        <v>160</v>
      </c>
      <c r="B53" s="6"/>
      <c r="C53" s="6"/>
      <c r="D53" s="6"/>
      <c r="E53" s="6">
        <v>70</v>
      </c>
      <c r="F53" s="6">
        <v>70</v>
      </c>
      <c r="G53" s="6">
        <v>70</v>
      </c>
      <c r="H53" s="6"/>
      <c r="I53" s="6"/>
      <c r="J53" s="6"/>
      <c r="K53" s="6"/>
      <c r="L53" s="6"/>
      <c r="M53" s="6"/>
      <c r="N53" s="25">
        <f t="shared" si="5"/>
        <v>210</v>
      </c>
    </row>
    <row r="54" spans="1:14">
      <c r="A54" s="6" t="s">
        <v>161</v>
      </c>
      <c r="B54" s="6">
        <v>62</v>
      </c>
      <c r="C54" s="6">
        <v>63</v>
      </c>
      <c r="D54" s="6">
        <v>63</v>
      </c>
      <c r="E54" s="6">
        <v>62</v>
      </c>
      <c r="F54" s="6"/>
      <c r="G54" s="6"/>
      <c r="H54" s="6"/>
      <c r="I54" s="6"/>
      <c r="J54" s="6"/>
      <c r="K54" s="6"/>
      <c r="L54" s="6"/>
      <c r="M54" s="6"/>
      <c r="N54" s="25">
        <f t="shared" si="5"/>
        <v>250</v>
      </c>
    </row>
    <row r="55" spans="1:14">
      <c r="A55" s="6" t="s">
        <v>162</v>
      </c>
      <c r="B55" s="6">
        <v>2</v>
      </c>
      <c r="C55" s="6">
        <v>2</v>
      </c>
      <c r="D55" s="6">
        <v>2</v>
      </c>
      <c r="E55" s="6">
        <v>2</v>
      </c>
      <c r="F55" s="6">
        <v>2</v>
      </c>
      <c r="G55" s="6">
        <v>2</v>
      </c>
      <c r="H55" s="6">
        <v>2</v>
      </c>
      <c r="I55" s="6">
        <v>2</v>
      </c>
      <c r="J55" s="6">
        <v>2</v>
      </c>
      <c r="K55" s="6">
        <v>2</v>
      </c>
      <c r="L55" s="6">
        <v>3</v>
      </c>
      <c r="M55" s="6">
        <v>3</v>
      </c>
      <c r="N55" s="25">
        <f t="shared" si="5"/>
        <v>26</v>
      </c>
    </row>
    <row r="56" spans="1:14">
      <c r="A56" s="6" t="s">
        <v>163</v>
      </c>
      <c r="B56" s="6">
        <v>100</v>
      </c>
      <c r="C56" s="6"/>
      <c r="D56" s="6"/>
      <c r="E56" s="6"/>
      <c r="F56" s="6"/>
      <c r="G56" s="6"/>
      <c r="H56" s="6"/>
      <c r="I56" s="6">
        <v>100</v>
      </c>
      <c r="J56" s="6"/>
      <c r="K56" s="6"/>
      <c r="L56" s="6"/>
      <c r="M56" s="6"/>
      <c r="N56" s="25">
        <f t="shared" si="5"/>
        <v>200</v>
      </c>
    </row>
    <row r="57" spans="1:14">
      <c r="A57" s="6" t="s">
        <v>164</v>
      </c>
      <c r="B57" s="6"/>
      <c r="C57" s="6"/>
      <c r="D57" s="6">
        <v>92</v>
      </c>
      <c r="E57" s="6">
        <v>92</v>
      </c>
      <c r="F57" s="6">
        <v>92</v>
      </c>
      <c r="G57" s="6">
        <v>92</v>
      </c>
      <c r="H57" s="6">
        <v>92</v>
      </c>
      <c r="I57" s="6">
        <v>92</v>
      </c>
      <c r="J57" s="6">
        <v>92</v>
      </c>
      <c r="K57" s="6">
        <v>92</v>
      </c>
      <c r="L57" s="6">
        <v>92</v>
      </c>
      <c r="M57" s="6">
        <v>92</v>
      </c>
      <c r="N57" s="25">
        <f t="shared" si="5"/>
        <v>920</v>
      </c>
    </row>
    <row r="58" spans="1:14">
      <c r="A58" s="8" t="s">
        <v>165</v>
      </c>
      <c r="B58" s="9">
        <f t="shared" ref="B58:M58" si="11">SUM(B50:B57)</f>
        <v>164</v>
      </c>
      <c r="C58" s="9">
        <f t="shared" si="11"/>
        <v>65</v>
      </c>
      <c r="D58" s="9">
        <f t="shared" si="11"/>
        <v>157</v>
      </c>
      <c r="E58" s="9">
        <f t="shared" si="11"/>
        <v>226</v>
      </c>
      <c r="F58" s="9">
        <f t="shared" si="11"/>
        <v>164</v>
      </c>
      <c r="G58" s="9">
        <f t="shared" si="11"/>
        <v>164</v>
      </c>
      <c r="H58" s="9">
        <f t="shared" si="11"/>
        <v>94</v>
      </c>
      <c r="I58" s="9">
        <f t="shared" si="11"/>
        <v>194</v>
      </c>
      <c r="J58" s="9">
        <f t="shared" si="11"/>
        <v>94</v>
      </c>
      <c r="K58" s="9">
        <f t="shared" si="11"/>
        <v>94</v>
      </c>
      <c r="L58" s="9">
        <f t="shared" si="11"/>
        <v>95</v>
      </c>
      <c r="M58" s="9">
        <f t="shared" si="11"/>
        <v>95</v>
      </c>
      <c r="N58" s="9">
        <f>SUM(N50:N57)</f>
        <v>1606</v>
      </c>
    </row>
    <row r="59" spans="1:14">
      <c r="A59" s="6" t="s">
        <v>46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5">
        <f>SUM(B59:M59)</f>
        <v>0</v>
      </c>
    </row>
    <row r="60" spans="1:14">
      <c r="A60" s="6" t="s">
        <v>47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25">
        <f>SUM(B60:M60)</f>
        <v>0</v>
      </c>
    </row>
    <row r="61" spans="1:14" ht="31.5">
      <c r="A61" s="14" t="s">
        <v>463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25">
        <f>SUM(B61:M61)</f>
        <v>0</v>
      </c>
    </row>
    <row r="62" spans="1:14" ht="31.5">
      <c r="A62" s="14" t="s">
        <v>464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25">
        <f>SUM(B62:M62)</f>
        <v>0</v>
      </c>
    </row>
    <row r="63" spans="1:14">
      <c r="A63" s="6" t="s">
        <v>50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5">
        <f>SUM(B63:M63)</f>
        <v>0</v>
      </c>
    </row>
    <row r="64" spans="1:14">
      <c r="A64" s="6" t="s">
        <v>51</v>
      </c>
      <c r="B64" s="6">
        <v>1719</v>
      </c>
      <c r="C64" s="6">
        <v>198</v>
      </c>
      <c r="D64" s="6">
        <v>198</v>
      </c>
      <c r="E64" s="6">
        <v>198</v>
      </c>
      <c r="F64" s="6">
        <v>198</v>
      </c>
      <c r="G64" s="6">
        <v>198</v>
      </c>
      <c r="H64" s="6">
        <v>198</v>
      </c>
      <c r="I64" s="6">
        <v>198</v>
      </c>
      <c r="J64" s="6">
        <v>198</v>
      </c>
      <c r="K64" s="6">
        <v>198</v>
      </c>
      <c r="L64" s="6">
        <v>199</v>
      </c>
      <c r="M64" s="6">
        <v>199</v>
      </c>
      <c r="N64" s="25">
        <f t="shared" ref="N64:N71" si="12">SUM(B64:M64)</f>
        <v>3899</v>
      </c>
    </row>
    <row r="65" spans="1:14">
      <c r="A65" s="6" t="s">
        <v>52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25">
        <f t="shared" si="12"/>
        <v>0</v>
      </c>
    </row>
    <row r="66" spans="1:14">
      <c r="A66" s="6" t="s">
        <v>53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25">
        <f t="shared" si="12"/>
        <v>0</v>
      </c>
    </row>
    <row r="67" spans="1:14">
      <c r="A67" s="6" t="s">
        <v>54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25">
        <f t="shared" si="12"/>
        <v>0</v>
      </c>
    </row>
    <row r="68" spans="1:14">
      <c r="A68" s="6" t="s">
        <v>55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25">
        <f t="shared" si="12"/>
        <v>0</v>
      </c>
    </row>
    <row r="69" spans="1:14">
      <c r="A69" s="6" t="s">
        <v>56</v>
      </c>
      <c r="B69" s="6"/>
      <c r="C69" s="6"/>
      <c r="D69" s="6"/>
      <c r="E69" s="6"/>
      <c r="F69" s="6"/>
      <c r="G69" s="6">
        <v>880</v>
      </c>
      <c r="H69" s="6"/>
      <c r="I69" s="6"/>
      <c r="J69" s="6"/>
      <c r="K69" s="6"/>
      <c r="L69" s="6"/>
      <c r="M69" s="6"/>
      <c r="N69" s="25">
        <f t="shared" si="12"/>
        <v>880</v>
      </c>
    </row>
    <row r="70" spans="1:14">
      <c r="A70" s="6" t="s">
        <v>58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25">
        <f t="shared" si="12"/>
        <v>0</v>
      </c>
    </row>
    <row r="71" spans="1:14">
      <c r="A71" s="6" t="s">
        <v>60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25">
        <f t="shared" si="12"/>
        <v>0</v>
      </c>
    </row>
    <row r="72" spans="1:14">
      <c r="A72" s="8" t="s">
        <v>59</v>
      </c>
      <c r="B72" s="9">
        <f t="shared" ref="B72:M72" si="13">SUM(B59:B71)</f>
        <v>1719</v>
      </c>
      <c r="C72" s="9">
        <f t="shared" si="13"/>
        <v>198</v>
      </c>
      <c r="D72" s="9">
        <f t="shared" si="13"/>
        <v>198</v>
      </c>
      <c r="E72" s="9">
        <f t="shared" si="13"/>
        <v>198</v>
      </c>
      <c r="F72" s="9">
        <f t="shared" si="13"/>
        <v>198</v>
      </c>
      <c r="G72" s="9">
        <f t="shared" si="13"/>
        <v>1078</v>
      </c>
      <c r="H72" s="9">
        <f t="shared" si="13"/>
        <v>198</v>
      </c>
      <c r="I72" s="9">
        <f t="shared" si="13"/>
        <v>198</v>
      </c>
      <c r="J72" s="9">
        <f t="shared" si="13"/>
        <v>198</v>
      </c>
      <c r="K72" s="9">
        <f t="shared" si="13"/>
        <v>198</v>
      </c>
      <c r="L72" s="9">
        <f t="shared" si="13"/>
        <v>199</v>
      </c>
      <c r="M72" s="9">
        <f t="shared" si="13"/>
        <v>199</v>
      </c>
      <c r="N72" s="9">
        <f>SUM(N59:N71)</f>
        <v>4779</v>
      </c>
    </row>
    <row r="73" spans="1:14">
      <c r="A73" s="19" t="s">
        <v>69</v>
      </c>
      <c r="B73" s="20">
        <f t="shared" ref="B73:M73" si="14">B23+B24+B49+B58+B72</f>
        <v>5118</v>
      </c>
      <c r="C73" s="20">
        <f t="shared" si="14"/>
        <v>3622</v>
      </c>
      <c r="D73" s="20">
        <f t="shared" si="14"/>
        <v>4025</v>
      </c>
      <c r="E73" s="20">
        <f t="shared" si="14"/>
        <v>4059</v>
      </c>
      <c r="F73" s="20">
        <f t="shared" si="14"/>
        <v>3628</v>
      </c>
      <c r="G73" s="20">
        <f t="shared" si="14"/>
        <v>4505</v>
      </c>
      <c r="H73" s="20">
        <f t="shared" si="14"/>
        <v>5151</v>
      </c>
      <c r="I73" s="20">
        <f t="shared" si="14"/>
        <v>3631</v>
      </c>
      <c r="J73" s="20">
        <f t="shared" si="14"/>
        <v>3763</v>
      </c>
      <c r="K73" s="20">
        <f t="shared" si="14"/>
        <v>3563</v>
      </c>
      <c r="L73" s="20">
        <f t="shared" si="14"/>
        <v>3560</v>
      </c>
      <c r="M73" s="20">
        <f t="shared" si="14"/>
        <v>3526</v>
      </c>
      <c r="N73" s="20">
        <f>N23+N24+N49+N58+N72</f>
        <v>30639</v>
      </c>
    </row>
    <row r="74" spans="1:14">
      <c r="A74" s="6" t="s">
        <v>71</v>
      </c>
      <c r="B74" s="6">
        <v>685</v>
      </c>
      <c r="C74" s="6"/>
      <c r="D74" s="6"/>
      <c r="E74" s="6">
        <v>496</v>
      </c>
      <c r="F74" s="6"/>
      <c r="G74" s="6"/>
      <c r="H74" s="6"/>
      <c r="I74" s="6"/>
      <c r="J74" s="6"/>
      <c r="K74" s="6"/>
      <c r="L74" s="6"/>
      <c r="M74" s="6"/>
      <c r="N74" s="25">
        <f t="shared" ref="N74:N85" si="15">SUM(B74:M74)</f>
        <v>1181</v>
      </c>
    </row>
    <row r="75" spans="1:14">
      <c r="A75" s="6" t="s">
        <v>72</v>
      </c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25">
        <f t="shared" si="15"/>
        <v>0</v>
      </c>
    </row>
    <row r="76" spans="1:14">
      <c r="A76" s="6" t="s">
        <v>76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25">
        <f t="shared" si="15"/>
        <v>0</v>
      </c>
    </row>
    <row r="77" spans="1:14">
      <c r="A77" s="6" t="s">
        <v>73</v>
      </c>
      <c r="B77" s="6">
        <v>4756</v>
      </c>
      <c r="C77" s="6"/>
      <c r="D77" s="6">
        <v>1974</v>
      </c>
      <c r="E77" s="6"/>
      <c r="F77" s="6">
        <v>4756</v>
      </c>
      <c r="G77" s="6">
        <v>10020</v>
      </c>
      <c r="H77" s="6"/>
      <c r="I77" s="6"/>
      <c r="J77" s="6"/>
      <c r="K77" s="6"/>
      <c r="L77" s="6"/>
      <c r="M77" s="6"/>
      <c r="N77" s="25">
        <f t="shared" si="15"/>
        <v>21506</v>
      </c>
    </row>
    <row r="78" spans="1:14">
      <c r="A78" s="6" t="s">
        <v>74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25">
        <f t="shared" si="15"/>
        <v>0</v>
      </c>
    </row>
    <row r="79" spans="1:14">
      <c r="A79" s="6" t="s">
        <v>75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25">
        <f t="shared" si="15"/>
        <v>0</v>
      </c>
    </row>
    <row r="80" spans="1:14">
      <c r="A80" s="6" t="s">
        <v>77</v>
      </c>
      <c r="B80" s="6">
        <f>(B74+B77)*0.27-0.07-1</f>
        <v>1468.0000000000002</v>
      </c>
      <c r="C80" s="6"/>
      <c r="D80" s="6">
        <f>(D74+D77)*0.27-0.98-1</f>
        <v>531</v>
      </c>
      <c r="E80" s="6">
        <f>(E74+E77)*0.27-0.92</f>
        <v>133.00000000000003</v>
      </c>
      <c r="F80" s="6">
        <f>(F74+F77)*0.27-0.12</f>
        <v>1284.0000000000002</v>
      </c>
      <c r="G80" s="6">
        <f>(G74+G77)*0.27-0.4</f>
        <v>2705</v>
      </c>
      <c r="H80" s="6"/>
      <c r="I80" s="6"/>
      <c r="J80" s="6"/>
      <c r="K80" s="6"/>
      <c r="L80" s="6"/>
      <c r="M80" s="6"/>
      <c r="N80" s="25">
        <f t="shared" si="15"/>
        <v>6121.0000000000009</v>
      </c>
    </row>
    <row r="81" spans="1:14">
      <c r="A81" s="8" t="s">
        <v>65</v>
      </c>
      <c r="B81" s="9">
        <f t="shared" ref="B81:M81" si="16">SUM(B74:B80)</f>
        <v>6909</v>
      </c>
      <c r="C81" s="9">
        <f t="shared" si="16"/>
        <v>0</v>
      </c>
      <c r="D81" s="9">
        <f t="shared" si="16"/>
        <v>2505</v>
      </c>
      <c r="E81" s="9">
        <f t="shared" si="16"/>
        <v>629</v>
      </c>
      <c r="F81" s="9">
        <f t="shared" si="16"/>
        <v>6040</v>
      </c>
      <c r="G81" s="9">
        <f t="shared" si="16"/>
        <v>12725</v>
      </c>
      <c r="H81" s="9">
        <f t="shared" si="16"/>
        <v>0</v>
      </c>
      <c r="I81" s="9">
        <f t="shared" si="16"/>
        <v>0</v>
      </c>
      <c r="J81" s="9">
        <f t="shared" si="16"/>
        <v>0</v>
      </c>
      <c r="K81" s="9">
        <f t="shared" si="16"/>
        <v>0</v>
      </c>
      <c r="L81" s="9">
        <f t="shared" si="16"/>
        <v>0</v>
      </c>
      <c r="M81" s="9">
        <f t="shared" si="16"/>
        <v>0</v>
      </c>
      <c r="N81" s="9">
        <f>SUM(N74:N80)</f>
        <v>28808</v>
      </c>
    </row>
    <row r="82" spans="1:14">
      <c r="A82" s="6" t="s">
        <v>78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25">
        <f t="shared" si="15"/>
        <v>0</v>
      </c>
    </row>
    <row r="83" spans="1:14">
      <c r="A83" s="6" t="s">
        <v>79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25">
        <f t="shared" si="15"/>
        <v>0</v>
      </c>
    </row>
    <row r="84" spans="1:14">
      <c r="A84" s="6" t="s">
        <v>80</v>
      </c>
      <c r="B84" s="6"/>
      <c r="C84" s="6"/>
      <c r="D84" s="6"/>
      <c r="E84" s="6">
        <v>370</v>
      </c>
      <c r="F84" s="6">
        <v>370</v>
      </c>
      <c r="G84" s="6">
        <v>500</v>
      </c>
      <c r="H84" s="6">
        <v>450</v>
      </c>
      <c r="I84" s="6">
        <v>370</v>
      </c>
      <c r="J84" s="6">
        <v>370</v>
      </c>
      <c r="K84" s="6">
        <v>380</v>
      </c>
      <c r="L84" s="6">
        <v>480</v>
      </c>
      <c r="M84" s="6">
        <v>400</v>
      </c>
      <c r="N84" s="25">
        <f t="shared" si="15"/>
        <v>3690</v>
      </c>
    </row>
    <row r="85" spans="1:14">
      <c r="A85" s="6" t="s">
        <v>81</v>
      </c>
      <c r="B85" s="6"/>
      <c r="C85" s="6"/>
      <c r="D85" s="6"/>
      <c r="E85" s="7">
        <f>E84*0.27</f>
        <v>99.9</v>
      </c>
      <c r="F85" s="7">
        <f t="shared" ref="F85:M85" si="17">F84*0.27</f>
        <v>99.9</v>
      </c>
      <c r="G85" s="7">
        <f t="shared" si="17"/>
        <v>135</v>
      </c>
      <c r="H85" s="7">
        <f t="shared" si="17"/>
        <v>121.50000000000001</v>
      </c>
      <c r="I85" s="7">
        <f t="shared" si="17"/>
        <v>99.9</v>
      </c>
      <c r="J85" s="7">
        <f t="shared" si="17"/>
        <v>99.9</v>
      </c>
      <c r="K85" s="7">
        <f t="shared" si="17"/>
        <v>102.60000000000001</v>
      </c>
      <c r="L85" s="7">
        <f t="shared" si="17"/>
        <v>129.60000000000002</v>
      </c>
      <c r="M85" s="7">
        <f t="shared" si="17"/>
        <v>108</v>
      </c>
      <c r="N85" s="25">
        <f t="shared" si="15"/>
        <v>996.30000000000007</v>
      </c>
    </row>
    <row r="86" spans="1:14">
      <c r="A86" s="8" t="s">
        <v>66</v>
      </c>
      <c r="B86" s="9">
        <f t="shared" ref="B86:M86" si="18">SUM(B82:B85)</f>
        <v>0</v>
      </c>
      <c r="C86" s="9">
        <f t="shared" si="18"/>
        <v>0</v>
      </c>
      <c r="D86" s="9">
        <f t="shared" si="18"/>
        <v>0</v>
      </c>
      <c r="E86" s="9">
        <f t="shared" si="18"/>
        <v>469.9</v>
      </c>
      <c r="F86" s="9">
        <f t="shared" si="18"/>
        <v>469.9</v>
      </c>
      <c r="G86" s="9">
        <f t="shared" si="18"/>
        <v>635</v>
      </c>
      <c r="H86" s="9">
        <f t="shared" si="18"/>
        <v>571.5</v>
      </c>
      <c r="I86" s="9">
        <f t="shared" si="18"/>
        <v>469.9</v>
      </c>
      <c r="J86" s="9">
        <f t="shared" si="18"/>
        <v>469.9</v>
      </c>
      <c r="K86" s="9">
        <f t="shared" si="18"/>
        <v>482.6</v>
      </c>
      <c r="L86" s="9">
        <f t="shared" si="18"/>
        <v>609.6</v>
      </c>
      <c r="M86" s="9">
        <f t="shared" si="18"/>
        <v>508</v>
      </c>
      <c r="N86" s="9">
        <f>SUM(N82:N85)</f>
        <v>4686.3</v>
      </c>
    </row>
    <row r="87" spans="1:14">
      <c r="A87" s="6" t="s">
        <v>82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25">
        <v>0</v>
      </c>
    </row>
    <row r="88" spans="1:14">
      <c r="A88" s="6" t="s">
        <v>83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25">
        <v>0</v>
      </c>
    </row>
    <row r="89" spans="1:14">
      <c r="A89" s="6" t="s">
        <v>85</v>
      </c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25">
        <v>0</v>
      </c>
    </row>
    <row r="90" spans="1:14">
      <c r="A90" s="6" t="s">
        <v>87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25">
        <v>0</v>
      </c>
    </row>
    <row r="91" spans="1:14">
      <c r="A91" s="6" t="s">
        <v>86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25">
        <v>0</v>
      </c>
    </row>
    <row r="92" spans="1:14">
      <c r="A92" s="6" t="s">
        <v>88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25">
        <v>0</v>
      </c>
    </row>
    <row r="93" spans="1:14">
      <c r="A93" s="6" t="s">
        <v>84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25">
        <v>0</v>
      </c>
    </row>
    <row r="94" spans="1:14">
      <c r="A94" s="6" t="s">
        <v>89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25">
        <v>0</v>
      </c>
    </row>
    <row r="95" spans="1:14">
      <c r="A95" s="8" t="s">
        <v>67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9">
        <f>SUM(N87:N94)</f>
        <v>0</v>
      </c>
    </row>
    <row r="96" spans="1:14">
      <c r="A96" s="19" t="s">
        <v>68</v>
      </c>
      <c r="B96" s="20">
        <f t="shared" ref="B96:M96" si="19">B81+B86+B95</f>
        <v>6909</v>
      </c>
      <c r="C96" s="20">
        <f t="shared" si="19"/>
        <v>0</v>
      </c>
      <c r="D96" s="20">
        <f t="shared" si="19"/>
        <v>2505</v>
      </c>
      <c r="E96" s="20">
        <f t="shared" si="19"/>
        <v>1098.9000000000001</v>
      </c>
      <c r="F96" s="20">
        <f t="shared" si="19"/>
        <v>6509.9</v>
      </c>
      <c r="G96" s="20">
        <f t="shared" si="19"/>
        <v>13360</v>
      </c>
      <c r="H96" s="20">
        <f t="shared" si="19"/>
        <v>571.5</v>
      </c>
      <c r="I96" s="20">
        <f t="shared" si="19"/>
        <v>469.9</v>
      </c>
      <c r="J96" s="20">
        <f t="shared" si="19"/>
        <v>469.9</v>
      </c>
      <c r="K96" s="20">
        <f t="shared" si="19"/>
        <v>482.6</v>
      </c>
      <c r="L96" s="20">
        <f t="shared" si="19"/>
        <v>609.6</v>
      </c>
      <c r="M96" s="20">
        <f t="shared" si="19"/>
        <v>508</v>
      </c>
      <c r="N96" s="20">
        <f>N81+N86+N95</f>
        <v>33494.300000000003</v>
      </c>
    </row>
    <row r="97" spans="1:14" ht="18.75">
      <c r="A97" s="26" t="s">
        <v>70</v>
      </c>
      <c r="B97" s="27">
        <f t="shared" ref="B97:M97" si="20">B73+B96</f>
        <v>12027</v>
      </c>
      <c r="C97" s="27">
        <f t="shared" si="20"/>
        <v>3622</v>
      </c>
      <c r="D97" s="27">
        <f t="shared" si="20"/>
        <v>6530</v>
      </c>
      <c r="E97" s="27">
        <f t="shared" si="20"/>
        <v>5157.8999999999996</v>
      </c>
      <c r="F97" s="27">
        <f t="shared" si="20"/>
        <v>10137.9</v>
      </c>
      <c r="G97" s="27">
        <f t="shared" si="20"/>
        <v>17865</v>
      </c>
      <c r="H97" s="27">
        <f t="shared" si="20"/>
        <v>5722.5</v>
      </c>
      <c r="I97" s="27">
        <f t="shared" si="20"/>
        <v>4100.8999999999996</v>
      </c>
      <c r="J97" s="27">
        <f t="shared" si="20"/>
        <v>4232.8999999999996</v>
      </c>
      <c r="K97" s="27">
        <f t="shared" si="20"/>
        <v>4045.6</v>
      </c>
      <c r="L97" s="27">
        <f t="shared" si="20"/>
        <v>4169.6000000000004</v>
      </c>
      <c r="M97" s="27">
        <f t="shared" si="20"/>
        <v>4034</v>
      </c>
      <c r="N97" s="27">
        <f>N73+N96</f>
        <v>64133.3</v>
      </c>
    </row>
    <row r="98" spans="1:14">
      <c r="A98" s="6" t="s">
        <v>105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25">
        <f>SUM(B98:M98)</f>
        <v>0</v>
      </c>
    </row>
    <row r="99" spans="1:14">
      <c r="A99" s="6" t="s">
        <v>90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25">
        <v>0</v>
      </c>
    </row>
    <row r="100" spans="1:14">
      <c r="A100" s="6" t="s">
        <v>91</v>
      </c>
      <c r="B100" s="6">
        <v>4984</v>
      </c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25">
        <v>4984</v>
      </c>
    </row>
    <row r="101" spans="1:14">
      <c r="A101" s="6" t="s">
        <v>104</v>
      </c>
      <c r="B101" s="6">
        <v>4984</v>
      </c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25">
        <f>SUM(N98:N100)</f>
        <v>4984</v>
      </c>
    </row>
    <row r="102" spans="1:14">
      <c r="A102" s="6" t="s">
        <v>95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25">
        <v>0</v>
      </c>
    </row>
    <row r="103" spans="1:14">
      <c r="A103" s="6" t="s">
        <v>92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25">
        <v>0</v>
      </c>
    </row>
    <row r="104" spans="1:14">
      <c r="A104" s="6" t="s">
        <v>93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25">
        <v>0</v>
      </c>
    </row>
    <row r="105" spans="1:14">
      <c r="A105" s="6" t="s">
        <v>94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25">
        <v>0</v>
      </c>
    </row>
    <row r="106" spans="1:14">
      <c r="A106" s="6" t="s">
        <v>96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25">
        <f>SUM(N102:N105)</f>
        <v>0</v>
      </c>
    </row>
    <row r="107" spans="1:14">
      <c r="A107" s="6" t="s">
        <v>97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25">
        <v>0</v>
      </c>
    </row>
    <row r="108" spans="1:14">
      <c r="A108" s="6" t="s">
        <v>98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5">
        <v>0</v>
      </c>
    </row>
    <row r="109" spans="1:14">
      <c r="A109" s="6" t="s">
        <v>99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25">
        <v>0</v>
      </c>
    </row>
    <row r="110" spans="1:14">
      <c r="A110" s="6" t="s">
        <v>100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25">
        <v>0</v>
      </c>
    </row>
    <row r="111" spans="1:14">
      <c r="A111" s="6" t="s">
        <v>101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5">
        <v>0</v>
      </c>
    </row>
    <row r="112" spans="1:14">
      <c r="A112" s="6" t="s">
        <v>102</v>
      </c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5">
        <v>0</v>
      </c>
    </row>
    <row r="113" spans="1:14">
      <c r="A113" s="24" t="s">
        <v>103</v>
      </c>
      <c r="B113" s="24">
        <f>SUM(B101:B112)</f>
        <v>4984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5">
        <f>N101+N106+N107+N108+N109+N110+N111+N112</f>
        <v>4984</v>
      </c>
    </row>
    <row r="114" spans="1:14">
      <c r="A114" s="6" t="s">
        <v>106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25">
        <v>0</v>
      </c>
    </row>
    <row r="115" spans="1:14">
      <c r="A115" s="6" t="s">
        <v>107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25">
        <v>0</v>
      </c>
    </row>
    <row r="116" spans="1:14">
      <c r="A116" s="6" t="s">
        <v>108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5">
        <v>0</v>
      </c>
    </row>
    <row r="117" spans="1:14">
      <c r="A117" s="6" t="s">
        <v>109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5">
        <v>0</v>
      </c>
    </row>
    <row r="118" spans="1:14">
      <c r="A118" s="24" t="s">
        <v>110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5">
        <f>SUM(N114:N117)</f>
        <v>0</v>
      </c>
    </row>
    <row r="119" spans="1:14">
      <c r="A119" s="24" t="s">
        <v>111</v>
      </c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5">
        <v>0</v>
      </c>
    </row>
    <row r="120" spans="1:14">
      <c r="A120" s="19" t="s">
        <v>113</v>
      </c>
      <c r="B120" s="20">
        <f t="shared" ref="B120:M120" si="21">B113+B118+B119</f>
        <v>4984</v>
      </c>
      <c r="C120" s="20">
        <f t="shared" si="21"/>
        <v>0</v>
      </c>
      <c r="D120" s="20">
        <f t="shared" si="21"/>
        <v>0</v>
      </c>
      <c r="E120" s="20">
        <f t="shared" si="21"/>
        <v>0</v>
      </c>
      <c r="F120" s="20">
        <f t="shared" si="21"/>
        <v>0</v>
      </c>
      <c r="G120" s="20">
        <f t="shared" si="21"/>
        <v>0</v>
      </c>
      <c r="H120" s="20">
        <f t="shared" si="21"/>
        <v>0</v>
      </c>
      <c r="I120" s="20">
        <f t="shared" si="21"/>
        <v>0</v>
      </c>
      <c r="J120" s="20">
        <f t="shared" si="21"/>
        <v>0</v>
      </c>
      <c r="K120" s="20">
        <f t="shared" si="21"/>
        <v>0</v>
      </c>
      <c r="L120" s="20">
        <f t="shared" si="21"/>
        <v>0</v>
      </c>
      <c r="M120" s="20">
        <f t="shared" si="21"/>
        <v>0</v>
      </c>
      <c r="N120" s="20">
        <f>N113+N118+N119</f>
        <v>4984</v>
      </c>
    </row>
    <row r="121" spans="1:14" ht="20.25">
      <c r="A121" s="28" t="s">
        <v>112</v>
      </c>
      <c r="B121" s="29">
        <f t="shared" ref="B121:M121" si="22">B73+B96+B120</f>
        <v>17011</v>
      </c>
      <c r="C121" s="29">
        <f t="shared" si="22"/>
        <v>3622</v>
      </c>
      <c r="D121" s="29">
        <f t="shared" si="22"/>
        <v>6530</v>
      </c>
      <c r="E121" s="29">
        <f t="shared" si="22"/>
        <v>5157.8999999999996</v>
      </c>
      <c r="F121" s="29">
        <f t="shared" si="22"/>
        <v>10137.9</v>
      </c>
      <c r="G121" s="29">
        <f t="shared" si="22"/>
        <v>17865</v>
      </c>
      <c r="H121" s="29">
        <f t="shared" si="22"/>
        <v>5722.5</v>
      </c>
      <c r="I121" s="29">
        <f t="shared" si="22"/>
        <v>4100.8999999999996</v>
      </c>
      <c r="J121" s="29">
        <f t="shared" si="22"/>
        <v>4232.8999999999996</v>
      </c>
      <c r="K121" s="29">
        <f t="shared" si="22"/>
        <v>4045.6</v>
      </c>
      <c r="L121" s="29">
        <f t="shared" si="22"/>
        <v>4169.6000000000004</v>
      </c>
      <c r="M121" s="29">
        <f t="shared" si="22"/>
        <v>4034</v>
      </c>
      <c r="N121" s="29">
        <f>N73+N96+N120</f>
        <v>69117.3</v>
      </c>
    </row>
  </sheetData>
  <mergeCells count="1">
    <mergeCell ref="A2:B2"/>
  </mergeCells>
  <phoneticPr fontId="6" type="noConversion"/>
  <hyperlinks>
    <hyperlink ref="A39" r:id="rId1" location="sup194" display="http://www.opten.hu/loadpage.php - sup194"/>
    <hyperlink ref="A44" r:id="rId2" location="sup195" display="http://www.opten.hu/loadpage.php - sup195"/>
    <hyperlink ref="A52" r:id="rId3" location="sup203" display="http://www.opten.hu/loadpage.php?dest=OISZ&amp;twhich=214774&amp;srcid=ol4366 - sup203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1"/>
  <sheetViews>
    <sheetView topLeftCell="A109" workbookViewId="0">
      <selection activeCell="A27" sqref="A27"/>
    </sheetView>
  </sheetViews>
  <sheetFormatPr defaultRowHeight="15.75"/>
  <cols>
    <col min="1" max="1" width="88.7109375" style="4" bestFit="1" customWidth="1"/>
    <col min="2" max="2" width="9.85546875" style="5" bestFit="1" customWidth="1"/>
    <col min="3" max="3" width="19.140625" style="4" customWidth="1"/>
    <col min="4" max="4" width="14.140625" style="4" bestFit="1" customWidth="1"/>
    <col min="5" max="5" width="12.140625" style="4" customWidth="1"/>
    <col min="6" max="6" width="15.5703125" style="4" customWidth="1"/>
    <col min="7" max="16384" width="9.140625" style="4"/>
  </cols>
  <sheetData>
    <row r="1" spans="1:6">
      <c r="A1" s="21" t="s">
        <v>465</v>
      </c>
    </row>
    <row r="2" spans="1:6">
      <c r="A2" s="21" t="s">
        <v>61</v>
      </c>
    </row>
    <row r="3" spans="1:6">
      <c r="A3" s="21" t="s">
        <v>62</v>
      </c>
      <c r="B3" s="23"/>
    </row>
    <row r="4" spans="1:6">
      <c r="A4" s="21" t="s">
        <v>291</v>
      </c>
      <c r="B4" s="23"/>
    </row>
    <row r="5" spans="1:6">
      <c r="A5" s="21"/>
      <c r="B5" s="23"/>
    </row>
    <row r="6" spans="1:6" ht="31.5">
      <c r="A6" s="46" t="s">
        <v>378</v>
      </c>
      <c r="B6" s="56" t="s">
        <v>379</v>
      </c>
      <c r="C6" s="77" t="s">
        <v>480</v>
      </c>
      <c r="D6" s="77" t="s">
        <v>481</v>
      </c>
      <c r="E6" s="77" t="s">
        <v>482</v>
      </c>
      <c r="F6" s="76" t="s">
        <v>479</v>
      </c>
    </row>
    <row r="7" spans="1:6">
      <c r="A7" s="6" t="s">
        <v>114</v>
      </c>
      <c r="B7" s="7">
        <f>SUM(B8:B18)</f>
        <v>6499</v>
      </c>
      <c r="C7" s="6">
        <v>6499</v>
      </c>
      <c r="D7" s="6"/>
      <c r="E7" s="6"/>
      <c r="F7" s="6">
        <f>SUM(C7:E7)</f>
        <v>6499</v>
      </c>
    </row>
    <row r="8" spans="1:6">
      <c r="A8" s="6" t="s">
        <v>115</v>
      </c>
      <c r="B8" s="7">
        <f>1812+4075</f>
        <v>5887</v>
      </c>
      <c r="C8" s="6">
        <v>5887</v>
      </c>
      <c r="D8" s="6"/>
      <c r="E8" s="6"/>
      <c r="F8" s="6">
        <f t="shared" ref="F8:F22" si="0">SUM(C8:E8)</f>
        <v>5887</v>
      </c>
    </row>
    <row r="9" spans="1:6">
      <c r="A9" s="6" t="s">
        <v>116</v>
      </c>
      <c r="B9" s="7">
        <v>0</v>
      </c>
      <c r="C9" s="6"/>
      <c r="D9" s="6"/>
      <c r="E9" s="6"/>
      <c r="F9" s="6">
        <f t="shared" si="0"/>
        <v>0</v>
      </c>
    </row>
    <row r="10" spans="1:6">
      <c r="A10" s="6" t="s">
        <v>117</v>
      </c>
      <c r="B10" s="7">
        <v>0</v>
      </c>
      <c r="C10" s="6"/>
      <c r="D10" s="6"/>
      <c r="E10" s="6"/>
      <c r="F10" s="6">
        <f t="shared" si="0"/>
        <v>0</v>
      </c>
    </row>
    <row r="11" spans="1:6">
      <c r="A11" s="6" t="s">
        <v>118</v>
      </c>
      <c r="B11" s="7">
        <v>0</v>
      </c>
      <c r="C11" s="6"/>
      <c r="D11" s="6"/>
      <c r="E11" s="6"/>
      <c r="F11" s="6">
        <f t="shared" si="0"/>
        <v>0</v>
      </c>
    </row>
    <row r="12" spans="1:6">
      <c r="A12" s="6" t="s">
        <v>119</v>
      </c>
      <c r="B12" s="7">
        <v>600</v>
      </c>
      <c r="C12" s="6">
        <v>600</v>
      </c>
      <c r="D12" s="6"/>
      <c r="E12" s="6"/>
      <c r="F12" s="6">
        <f t="shared" si="0"/>
        <v>600</v>
      </c>
    </row>
    <row r="13" spans="1:6">
      <c r="A13" s="6" t="s">
        <v>120</v>
      </c>
      <c r="B13" s="7">
        <v>0</v>
      </c>
      <c r="C13" s="6"/>
      <c r="D13" s="6"/>
      <c r="E13" s="6"/>
      <c r="F13" s="6">
        <f t="shared" si="0"/>
        <v>0</v>
      </c>
    </row>
    <row r="14" spans="1:6">
      <c r="A14" s="6" t="s">
        <v>121</v>
      </c>
      <c r="B14" s="7">
        <v>12</v>
      </c>
      <c r="C14" s="6">
        <v>12</v>
      </c>
      <c r="D14" s="6"/>
      <c r="E14" s="6"/>
      <c r="F14" s="6">
        <f t="shared" si="0"/>
        <v>12</v>
      </c>
    </row>
    <row r="15" spans="1:6">
      <c r="A15" s="6" t="s">
        <v>122</v>
      </c>
      <c r="B15" s="7">
        <v>0</v>
      </c>
      <c r="C15" s="6"/>
      <c r="D15" s="6"/>
      <c r="E15" s="6"/>
      <c r="F15" s="6">
        <f t="shared" si="0"/>
        <v>0</v>
      </c>
    </row>
    <row r="16" spans="1:6">
      <c r="A16" s="6" t="s">
        <v>123</v>
      </c>
      <c r="B16" s="7">
        <v>0</v>
      </c>
      <c r="C16" s="6"/>
      <c r="D16" s="6"/>
      <c r="E16" s="6"/>
      <c r="F16" s="6">
        <f t="shared" si="0"/>
        <v>0</v>
      </c>
    </row>
    <row r="17" spans="1:6">
      <c r="A17" s="6" t="s">
        <v>124</v>
      </c>
      <c r="B17" s="7">
        <v>0</v>
      </c>
      <c r="C17" s="6"/>
      <c r="D17" s="6"/>
      <c r="E17" s="6"/>
      <c r="F17" s="6">
        <f t="shared" si="0"/>
        <v>0</v>
      </c>
    </row>
    <row r="18" spans="1:6">
      <c r="A18" s="6" t="s">
        <v>125</v>
      </c>
      <c r="B18" s="7">
        <v>0</v>
      </c>
      <c r="C18" s="6"/>
      <c r="D18" s="6"/>
      <c r="E18" s="6"/>
      <c r="F18" s="6">
        <f t="shared" si="0"/>
        <v>0</v>
      </c>
    </row>
    <row r="19" spans="1:6">
      <c r="A19" s="6" t="s">
        <v>126</v>
      </c>
      <c r="B19" s="7">
        <f>SUM(B20:B22)</f>
        <v>300</v>
      </c>
      <c r="C19" s="6">
        <v>300</v>
      </c>
      <c r="D19" s="6"/>
      <c r="E19" s="6"/>
      <c r="F19" s="6">
        <f t="shared" si="0"/>
        <v>300</v>
      </c>
    </row>
    <row r="20" spans="1:6">
      <c r="A20" s="6" t="s">
        <v>127</v>
      </c>
      <c r="B20" s="7">
        <v>0</v>
      </c>
      <c r="C20" s="6"/>
      <c r="D20" s="6"/>
      <c r="E20" s="6"/>
      <c r="F20" s="6">
        <f t="shared" si="0"/>
        <v>0</v>
      </c>
    </row>
    <row r="21" spans="1:6" ht="31.5">
      <c r="A21" s="14" t="s">
        <v>128</v>
      </c>
      <c r="B21" s="7">
        <v>300</v>
      </c>
      <c r="C21" s="6">
        <v>300</v>
      </c>
      <c r="D21" s="6"/>
      <c r="E21" s="6"/>
      <c r="F21" s="6">
        <f t="shared" si="0"/>
        <v>300</v>
      </c>
    </row>
    <row r="22" spans="1:6">
      <c r="A22" s="6" t="s">
        <v>129</v>
      </c>
      <c r="B22" s="7">
        <v>0</v>
      </c>
      <c r="C22" s="6"/>
      <c r="D22" s="6"/>
      <c r="E22" s="6"/>
      <c r="F22" s="6">
        <f t="shared" si="0"/>
        <v>0</v>
      </c>
    </row>
    <row r="23" spans="1:6">
      <c r="A23" s="8" t="s">
        <v>130</v>
      </c>
      <c r="B23" s="9">
        <f>B7+B19</f>
        <v>6799</v>
      </c>
      <c r="C23" s="9">
        <f>C7+C19</f>
        <v>6799</v>
      </c>
      <c r="D23" s="9">
        <f>D7+D19</f>
        <v>0</v>
      </c>
      <c r="E23" s="9">
        <f>E7+E19</f>
        <v>0</v>
      </c>
      <c r="F23" s="9">
        <f>F7+F19</f>
        <v>6799</v>
      </c>
    </row>
    <row r="24" spans="1:6">
      <c r="A24" s="8" t="s">
        <v>131</v>
      </c>
      <c r="B24" s="9">
        <v>1592</v>
      </c>
      <c r="C24" s="9">
        <v>1592</v>
      </c>
      <c r="D24" s="9">
        <v>0</v>
      </c>
      <c r="E24" s="9">
        <v>0</v>
      </c>
      <c r="F24" s="9">
        <v>1592</v>
      </c>
    </row>
    <row r="25" spans="1:6">
      <c r="A25" s="6" t="s">
        <v>132</v>
      </c>
      <c r="B25" s="7">
        <f>SUM(B26:B28)</f>
        <v>2094</v>
      </c>
      <c r="C25" s="7">
        <f>SUM(C26:C28)</f>
        <v>2094</v>
      </c>
      <c r="D25" s="6"/>
      <c r="E25" s="6"/>
      <c r="F25" s="6">
        <f t="shared" ref="F25:F71" si="1">SUM(C25:E25)</f>
        <v>2094</v>
      </c>
    </row>
    <row r="26" spans="1:6">
      <c r="A26" s="6" t="s">
        <v>133</v>
      </c>
      <c r="B26" s="7">
        <f>24+10+15+500</f>
        <v>549</v>
      </c>
      <c r="C26" s="7">
        <f>24+10+15+500</f>
        <v>549</v>
      </c>
      <c r="D26" s="6"/>
      <c r="E26" s="6"/>
      <c r="F26" s="6">
        <f t="shared" si="1"/>
        <v>549</v>
      </c>
    </row>
    <row r="27" spans="1:6">
      <c r="A27" s="6" t="s">
        <v>134</v>
      </c>
      <c r="B27" s="7">
        <f>55+650+50+90+700</f>
        <v>1545</v>
      </c>
      <c r="C27" s="7">
        <f>55+650+50+90+700</f>
        <v>1545</v>
      </c>
      <c r="D27" s="6"/>
      <c r="E27" s="6"/>
      <c r="F27" s="6">
        <f t="shared" si="1"/>
        <v>1545</v>
      </c>
    </row>
    <row r="28" spans="1:6">
      <c r="A28" s="6" t="s">
        <v>135</v>
      </c>
      <c r="B28" s="7">
        <v>0</v>
      </c>
      <c r="C28" s="7">
        <v>0</v>
      </c>
      <c r="D28" s="6"/>
      <c r="E28" s="6"/>
      <c r="F28" s="6">
        <f t="shared" si="1"/>
        <v>0</v>
      </c>
    </row>
    <row r="29" spans="1:6">
      <c r="A29" s="6" t="s">
        <v>136</v>
      </c>
      <c r="B29" s="7">
        <f>SUM(B30:B31)</f>
        <v>650</v>
      </c>
      <c r="C29" s="7">
        <f>SUM(C30:C31)</f>
        <v>650</v>
      </c>
      <c r="D29" s="6"/>
      <c r="E29" s="6"/>
      <c r="F29" s="6">
        <f t="shared" si="1"/>
        <v>650</v>
      </c>
    </row>
    <row r="30" spans="1:6">
      <c r="A30" s="6" t="s">
        <v>137</v>
      </c>
      <c r="B30" s="7">
        <v>0</v>
      </c>
      <c r="C30" s="7">
        <v>0</v>
      </c>
      <c r="D30" s="6"/>
      <c r="E30" s="6"/>
      <c r="F30" s="6">
        <f t="shared" si="1"/>
        <v>0</v>
      </c>
    </row>
    <row r="31" spans="1:6">
      <c r="A31" s="6" t="s">
        <v>138</v>
      </c>
      <c r="B31" s="7">
        <f>450+200</f>
        <v>650</v>
      </c>
      <c r="C31" s="7">
        <f>450+200</f>
        <v>650</v>
      </c>
      <c r="D31" s="6"/>
      <c r="E31" s="6"/>
      <c r="F31" s="6">
        <f t="shared" si="1"/>
        <v>650</v>
      </c>
    </row>
    <row r="32" spans="1:6">
      <c r="A32" s="6" t="s">
        <v>139</v>
      </c>
      <c r="B32" s="7">
        <f>SUM(B33:B39)</f>
        <v>5860</v>
      </c>
      <c r="C32" s="7">
        <f>SUM(C33:C39)</f>
        <v>5860</v>
      </c>
      <c r="D32" s="6"/>
      <c r="E32" s="6"/>
      <c r="F32" s="6">
        <f t="shared" si="1"/>
        <v>5860</v>
      </c>
    </row>
    <row r="33" spans="1:6">
      <c r="A33" s="6" t="s">
        <v>140</v>
      </c>
      <c r="B33" s="7">
        <f>67+1200+350+1400</f>
        <v>3017</v>
      </c>
      <c r="C33" s="7">
        <f>67+1200+350+1400</f>
        <v>3017</v>
      </c>
      <c r="D33" s="6"/>
      <c r="E33" s="6"/>
      <c r="F33" s="6">
        <f t="shared" si="1"/>
        <v>3017</v>
      </c>
    </row>
    <row r="34" spans="1:6">
      <c r="A34" s="6" t="s">
        <v>141</v>
      </c>
      <c r="B34" s="7">
        <v>0</v>
      </c>
      <c r="C34" s="7">
        <v>0</v>
      </c>
      <c r="D34" s="6"/>
      <c r="E34" s="6"/>
      <c r="F34" s="6">
        <f t="shared" si="1"/>
        <v>0</v>
      </c>
    </row>
    <row r="35" spans="1:6">
      <c r="A35" s="6" t="s">
        <v>142</v>
      </c>
      <c r="B35" s="7">
        <v>0</v>
      </c>
      <c r="C35" s="7">
        <v>0</v>
      </c>
      <c r="D35" s="6"/>
      <c r="E35" s="6"/>
      <c r="F35" s="6">
        <f t="shared" si="1"/>
        <v>0</v>
      </c>
    </row>
    <row r="36" spans="1:6">
      <c r="A36" s="6" t="s">
        <v>143</v>
      </c>
      <c r="B36" s="7">
        <f>700</f>
        <v>700</v>
      </c>
      <c r="C36" s="7">
        <f>700</f>
        <v>700</v>
      </c>
      <c r="D36" s="6"/>
      <c r="E36" s="6"/>
      <c r="F36" s="6">
        <f t="shared" si="1"/>
        <v>700</v>
      </c>
    </row>
    <row r="37" spans="1:6">
      <c r="A37" s="6" t="s">
        <v>144</v>
      </c>
      <c r="B37" s="7">
        <v>0</v>
      </c>
      <c r="C37" s="7">
        <v>0</v>
      </c>
      <c r="D37" s="6"/>
      <c r="E37" s="6"/>
      <c r="F37" s="6">
        <f t="shared" si="1"/>
        <v>0</v>
      </c>
    </row>
    <row r="38" spans="1:6">
      <c r="A38" s="6" t="s">
        <v>145</v>
      </c>
      <c r="B38" s="7">
        <v>832</v>
      </c>
      <c r="C38" s="7">
        <v>832</v>
      </c>
      <c r="D38" s="6"/>
      <c r="E38" s="6"/>
      <c r="F38" s="6">
        <f t="shared" si="1"/>
        <v>832</v>
      </c>
    </row>
    <row r="39" spans="1:6" s="17" customFormat="1">
      <c r="A39" s="15" t="s">
        <v>146</v>
      </c>
      <c r="B39" s="16">
        <f>100+600+611</f>
        <v>1311</v>
      </c>
      <c r="C39" s="16">
        <f>100+600+611</f>
        <v>1311</v>
      </c>
      <c r="D39" s="60"/>
      <c r="E39" s="60"/>
      <c r="F39" s="6">
        <f t="shared" si="1"/>
        <v>1311</v>
      </c>
    </row>
    <row r="40" spans="1:6">
      <c r="A40" s="6" t="s">
        <v>147</v>
      </c>
      <c r="B40" s="7">
        <f>SUM(B41:B42)</f>
        <v>850</v>
      </c>
      <c r="C40" s="7">
        <f>SUM(C41:C42)</f>
        <v>850</v>
      </c>
      <c r="D40" s="6"/>
      <c r="E40" s="6"/>
      <c r="F40" s="6">
        <f t="shared" si="1"/>
        <v>850</v>
      </c>
    </row>
    <row r="41" spans="1:6">
      <c r="A41" s="6" t="s">
        <v>148</v>
      </c>
      <c r="B41" s="7">
        <v>300</v>
      </c>
      <c r="C41" s="7">
        <v>300</v>
      </c>
      <c r="D41" s="6"/>
      <c r="E41" s="6"/>
      <c r="F41" s="6">
        <f t="shared" si="1"/>
        <v>300</v>
      </c>
    </row>
    <row r="42" spans="1:6">
      <c r="A42" s="6" t="s">
        <v>149</v>
      </c>
      <c r="B42" s="7">
        <v>550</v>
      </c>
      <c r="C42" s="7">
        <v>550</v>
      </c>
      <c r="D42" s="6"/>
      <c r="E42" s="6"/>
      <c r="F42" s="6">
        <f t="shared" si="1"/>
        <v>550</v>
      </c>
    </row>
    <row r="43" spans="1:6">
      <c r="A43" s="6" t="s">
        <v>150</v>
      </c>
      <c r="B43" s="7">
        <f>SUM(B44:B48)</f>
        <v>6409</v>
      </c>
      <c r="C43" s="7">
        <f>SUM(C44:C48)</f>
        <v>6409</v>
      </c>
      <c r="D43" s="6"/>
      <c r="E43" s="6"/>
      <c r="F43" s="6">
        <f t="shared" si="1"/>
        <v>6409</v>
      </c>
    </row>
    <row r="44" spans="1:6" s="17" customFormat="1">
      <c r="A44" s="15" t="s">
        <v>151</v>
      </c>
      <c r="B44" s="16">
        <v>2579</v>
      </c>
      <c r="C44" s="16">
        <v>2579</v>
      </c>
      <c r="D44" s="60"/>
      <c r="E44" s="60"/>
      <c r="F44" s="6">
        <f t="shared" si="1"/>
        <v>2579</v>
      </c>
    </row>
    <row r="45" spans="1:6">
      <c r="A45" s="6" t="s">
        <v>152</v>
      </c>
      <c r="B45" s="7">
        <v>0</v>
      </c>
      <c r="C45" s="7">
        <v>0</v>
      </c>
      <c r="D45" s="6"/>
      <c r="E45" s="6"/>
      <c r="F45" s="6">
        <f t="shared" si="1"/>
        <v>0</v>
      </c>
    </row>
    <row r="46" spans="1:6">
      <c r="A46" s="6" t="s">
        <v>153</v>
      </c>
      <c r="B46" s="7">
        <v>30</v>
      </c>
      <c r="C46" s="7">
        <v>30</v>
      </c>
      <c r="D46" s="6"/>
      <c r="E46" s="6"/>
      <c r="F46" s="6">
        <f t="shared" si="1"/>
        <v>30</v>
      </c>
    </row>
    <row r="47" spans="1:6">
      <c r="A47" s="6" t="s">
        <v>154</v>
      </c>
      <c r="B47" s="7">
        <v>0</v>
      </c>
      <c r="C47" s="7">
        <v>0</v>
      </c>
      <c r="D47" s="6"/>
      <c r="E47" s="6"/>
      <c r="F47" s="6">
        <f t="shared" si="1"/>
        <v>0</v>
      </c>
    </row>
    <row r="48" spans="1:6">
      <c r="A48" s="6" t="s">
        <v>155</v>
      </c>
      <c r="B48" s="7">
        <f>700+1400+100+1600</f>
        <v>3800</v>
      </c>
      <c r="C48" s="7">
        <f>700+1400+100+1600</f>
        <v>3800</v>
      </c>
      <c r="D48" s="6"/>
      <c r="E48" s="6"/>
      <c r="F48" s="6">
        <f t="shared" si="1"/>
        <v>3800</v>
      </c>
    </row>
    <row r="49" spans="1:6">
      <c r="A49" s="8" t="s">
        <v>156</v>
      </c>
      <c r="B49" s="9">
        <f>B25+B29+B32+B40+B43</f>
        <v>15863</v>
      </c>
      <c r="C49" s="9">
        <f>C25+C29+C32+C40+C43</f>
        <v>15863</v>
      </c>
      <c r="D49" s="9">
        <f>D25+D29+D32+D40+D43</f>
        <v>0</v>
      </c>
      <c r="E49" s="9">
        <f>E25+E29+E32+E40+E43</f>
        <v>0</v>
      </c>
      <c r="F49" s="9">
        <f>F25+F29+F32+F40+F43</f>
        <v>15863</v>
      </c>
    </row>
    <row r="50" spans="1:6">
      <c r="A50" s="6" t="s">
        <v>157</v>
      </c>
      <c r="B50" s="7">
        <v>0</v>
      </c>
      <c r="C50" s="7">
        <v>0</v>
      </c>
      <c r="D50" s="6"/>
      <c r="E50" s="6"/>
      <c r="F50" s="6">
        <f t="shared" si="1"/>
        <v>0</v>
      </c>
    </row>
    <row r="51" spans="1:6">
      <c r="A51" s="6" t="s">
        <v>158</v>
      </c>
      <c r="B51" s="7">
        <v>0</v>
      </c>
      <c r="C51" s="7">
        <v>0</v>
      </c>
      <c r="D51" s="6"/>
      <c r="E51" s="6"/>
      <c r="F51" s="6">
        <f t="shared" si="1"/>
        <v>0</v>
      </c>
    </row>
    <row r="52" spans="1:6" s="17" customFormat="1">
      <c r="A52" s="15" t="s">
        <v>159</v>
      </c>
      <c r="B52" s="16">
        <v>0</v>
      </c>
      <c r="C52" s="16">
        <v>0</v>
      </c>
      <c r="D52" s="60"/>
      <c r="E52" s="60"/>
      <c r="F52" s="6">
        <f t="shared" si="1"/>
        <v>0</v>
      </c>
    </row>
    <row r="53" spans="1:6">
      <c r="A53" s="6" t="s">
        <v>160</v>
      </c>
      <c r="B53" s="7">
        <f>115+95</f>
        <v>210</v>
      </c>
      <c r="C53" s="7">
        <f>115+95</f>
        <v>210</v>
      </c>
      <c r="D53" s="6"/>
      <c r="E53" s="6"/>
      <c r="F53" s="6">
        <f t="shared" si="1"/>
        <v>210</v>
      </c>
    </row>
    <row r="54" spans="1:6">
      <c r="A54" s="6" t="s">
        <v>161</v>
      </c>
      <c r="B54" s="7">
        <v>250</v>
      </c>
      <c r="C54" s="7">
        <v>250</v>
      </c>
      <c r="D54" s="6"/>
      <c r="E54" s="6"/>
      <c r="F54" s="6">
        <f t="shared" si="1"/>
        <v>250</v>
      </c>
    </row>
    <row r="55" spans="1:6">
      <c r="A55" s="6" t="s">
        <v>162</v>
      </c>
      <c r="B55" s="7">
        <v>26</v>
      </c>
      <c r="C55" s="7">
        <v>26</v>
      </c>
      <c r="D55" s="6"/>
      <c r="E55" s="6"/>
      <c r="F55" s="6">
        <f t="shared" si="1"/>
        <v>26</v>
      </c>
    </row>
    <row r="56" spans="1:6">
      <c r="A56" s="6" t="s">
        <v>163</v>
      </c>
      <c r="B56" s="7">
        <v>200</v>
      </c>
      <c r="C56" s="7">
        <v>200</v>
      </c>
      <c r="D56" s="6"/>
      <c r="E56" s="6"/>
      <c r="F56" s="6">
        <f t="shared" si="1"/>
        <v>200</v>
      </c>
    </row>
    <row r="57" spans="1:6">
      <c r="A57" s="6" t="s">
        <v>164</v>
      </c>
      <c r="B57" s="7">
        <f>300+100+350+120+50</f>
        <v>920</v>
      </c>
      <c r="C57" s="7">
        <f>300+100+350+120+50</f>
        <v>920</v>
      </c>
      <c r="D57" s="6"/>
      <c r="E57" s="6"/>
      <c r="F57" s="6">
        <f t="shared" si="1"/>
        <v>920</v>
      </c>
    </row>
    <row r="58" spans="1:6">
      <c r="A58" s="8" t="s">
        <v>165</v>
      </c>
      <c r="B58" s="9">
        <f>SUM(B50:B57)</f>
        <v>1606</v>
      </c>
      <c r="C58" s="9">
        <f>SUM(C50:C57)</f>
        <v>1606</v>
      </c>
      <c r="D58" s="9">
        <f>SUM(D50:D57)</f>
        <v>0</v>
      </c>
      <c r="E58" s="9">
        <f>SUM(E50:E57)</f>
        <v>0</v>
      </c>
      <c r="F58" s="9">
        <f>SUM(F50:F57)</f>
        <v>1606</v>
      </c>
    </row>
    <row r="59" spans="1:6">
      <c r="A59" s="6" t="s">
        <v>46</v>
      </c>
      <c r="B59" s="7">
        <v>0</v>
      </c>
      <c r="C59" s="6"/>
      <c r="D59" s="6"/>
      <c r="E59" s="6"/>
      <c r="F59" s="6">
        <f t="shared" si="1"/>
        <v>0</v>
      </c>
    </row>
    <row r="60" spans="1:6">
      <c r="A60" s="6" t="s">
        <v>47</v>
      </c>
      <c r="B60" s="7">
        <v>0</v>
      </c>
      <c r="C60" s="6"/>
      <c r="D60" s="6"/>
      <c r="E60" s="6"/>
      <c r="F60" s="6">
        <f t="shared" si="1"/>
        <v>0</v>
      </c>
    </row>
    <row r="61" spans="1:6">
      <c r="A61" s="6" t="s">
        <v>48</v>
      </c>
      <c r="B61" s="7">
        <v>0</v>
      </c>
      <c r="C61" s="6"/>
      <c r="D61" s="6"/>
      <c r="E61" s="6"/>
      <c r="F61" s="6">
        <f t="shared" si="1"/>
        <v>0</v>
      </c>
    </row>
    <row r="62" spans="1:6">
      <c r="A62" s="6" t="s">
        <v>49</v>
      </c>
      <c r="B62" s="7">
        <v>0</v>
      </c>
      <c r="C62" s="6"/>
      <c r="D62" s="6"/>
      <c r="E62" s="6"/>
      <c r="F62" s="6">
        <f t="shared" si="1"/>
        <v>0</v>
      </c>
    </row>
    <row r="63" spans="1:6">
      <c r="A63" s="6" t="s">
        <v>50</v>
      </c>
      <c r="B63" s="7">
        <v>0</v>
      </c>
      <c r="C63" s="6"/>
      <c r="D63" s="6"/>
      <c r="E63" s="6"/>
      <c r="F63" s="6">
        <f t="shared" si="1"/>
        <v>0</v>
      </c>
    </row>
    <row r="64" spans="1:6">
      <c r="A64" s="6" t="s">
        <v>51</v>
      </c>
      <c r="B64" s="7">
        <f>500+700+739+439+1521</f>
        <v>3899</v>
      </c>
      <c r="C64" s="6">
        <v>3899</v>
      </c>
      <c r="D64" s="6"/>
      <c r="E64" s="6"/>
      <c r="F64" s="6">
        <f t="shared" si="1"/>
        <v>3899</v>
      </c>
    </row>
    <row r="65" spans="1:6">
      <c r="A65" s="6" t="s">
        <v>52</v>
      </c>
      <c r="B65" s="7">
        <v>0</v>
      </c>
      <c r="C65" s="6"/>
      <c r="D65" s="6"/>
      <c r="E65" s="6"/>
      <c r="F65" s="6">
        <f t="shared" si="1"/>
        <v>0</v>
      </c>
    </row>
    <row r="66" spans="1:6">
      <c r="A66" s="6" t="s">
        <v>53</v>
      </c>
      <c r="B66" s="7">
        <v>0</v>
      </c>
      <c r="C66" s="6"/>
      <c r="D66" s="6"/>
      <c r="E66" s="6"/>
      <c r="F66" s="6">
        <f t="shared" si="1"/>
        <v>0</v>
      </c>
    </row>
    <row r="67" spans="1:6">
      <c r="A67" s="6" t="s">
        <v>54</v>
      </c>
      <c r="B67" s="7">
        <v>0</v>
      </c>
      <c r="C67" s="6"/>
      <c r="D67" s="6"/>
      <c r="E67" s="6"/>
      <c r="F67" s="6">
        <f t="shared" si="1"/>
        <v>0</v>
      </c>
    </row>
    <row r="68" spans="1:6">
      <c r="A68" s="6" t="s">
        <v>55</v>
      </c>
      <c r="B68" s="7">
        <v>0</v>
      </c>
      <c r="C68" s="6"/>
      <c r="D68" s="6"/>
      <c r="E68" s="6"/>
      <c r="F68" s="6">
        <f t="shared" si="1"/>
        <v>0</v>
      </c>
    </row>
    <row r="69" spans="1:6">
      <c r="A69" s="6" t="s">
        <v>56</v>
      </c>
      <c r="B69" s="7">
        <f>420+80+80+300</f>
        <v>880</v>
      </c>
      <c r="C69" s="6"/>
      <c r="D69" s="6">
        <v>880</v>
      </c>
      <c r="E69" s="6"/>
      <c r="F69" s="6">
        <f t="shared" si="1"/>
        <v>880</v>
      </c>
    </row>
    <row r="70" spans="1:6">
      <c r="A70" s="6" t="s">
        <v>58</v>
      </c>
      <c r="B70" s="7">
        <v>0</v>
      </c>
      <c r="C70" s="6"/>
      <c r="D70" s="6"/>
      <c r="E70" s="6"/>
      <c r="F70" s="6">
        <f t="shared" si="1"/>
        <v>0</v>
      </c>
    </row>
    <row r="71" spans="1:6">
      <c r="A71" s="6" t="s">
        <v>60</v>
      </c>
      <c r="B71" s="7">
        <v>0</v>
      </c>
      <c r="C71" s="6"/>
      <c r="D71" s="6"/>
      <c r="E71" s="6"/>
      <c r="F71" s="6">
        <f t="shared" si="1"/>
        <v>0</v>
      </c>
    </row>
    <row r="72" spans="1:6">
      <c r="A72" s="8" t="s">
        <v>59</v>
      </c>
      <c r="B72" s="9">
        <f>SUM(B59:B71)</f>
        <v>4779</v>
      </c>
      <c r="C72" s="9">
        <f>SUM(C59:C71)</f>
        <v>3899</v>
      </c>
      <c r="D72" s="9">
        <f>SUM(D59:D71)</f>
        <v>880</v>
      </c>
      <c r="E72" s="9">
        <f>SUM(E59:E71)</f>
        <v>0</v>
      </c>
      <c r="F72" s="9">
        <f>SUM(F59:F71)</f>
        <v>4779</v>
      </c>
    </row>
    <row r="73" spans="1:6">
      <c r="A73" s="19" t="s">
        <v>69</v>
      </c>
      <c r="B73" s="20">
        <f>B23+B24+B49+B58+B72</f>
        <v>30639</v>
      </c>
      <c r="C73" s="20">
        <f>C23+C24+C49+C58+C72</f>
        <v>29759</v>
      </c>
      <c r="D73" s="20">
        <f>D23+D24+D49+D58+D72</f>
        <v>880</v>
      </c>
      <c r="E73" s="20">
        <f>E23+E24+E49+E58+E72</f>
        <v>0</v>
      </c>
      <c r="F73" s="20">
        <f>F23+F24+F49+F58+F72</f>
        <v>30639</v>
      </c>
    </row>
    <row r="74" spans="1:6">
      <c r="A74" s="6" t="s">
        <v>71</v>
      </c>
      <c r="B74" s="7">
        <v>1181</v>
      </c>
      <c r="C74" s="7">
        <v>1181</v>
      </c>
      <c r="D74" s="6"/>
      <c r="E74" s="6"/>
      <c r="F74" s="6">
        <f t="shared" ref="F74:F94" si="2">SUM(C74:E74)</f>
        <v>1181</v>
      </c>
    </row>
    <row r="75" spans="1:6">
      <c r="A75" s="6" t="s">
        <v>72</v>
      </c>
      <c r="B75" s="7">
        <v>0</v>
      </c>
      <c r="C75" s="7">
        <v>0</v>
      </c>
      <c r="D75" s="6"/>
      <c r="E75" s="6"/>
      <c r="F75" s="6">
        <f t="shared" si="2"/>
        <v>0</v>
      </c>
    </row>
    <row r="76" spans="1:6">
      <c r="A76" s="6" t="s">
        <v>76</v>
      </c>
      <c r="B76" s="7">
        <v>0</v>
      </c>
      <c r="C76" s="7">
        <v>0</v>
      </c>
      <c r="D76" s="6"/>
      <c r="E76" s="6"/>
      <c r="F76" s="6">
        <f t="shared" si="2"/>
        <v>0</v>
      </c>
    </row>
    <row r="77" spans="1:6">
      <c r="A77" s="6" t="s">
        <v>73</v>
      </c>
      <c r="B77" s="7">
        <f xml:space="preserve"> 11486+10020</f>
        <v>21506</v>
      </c>
      <c r="C77" s="7">
        <f xml:space="preserve"> 11486+10020</f>
        <v>21506</v>
      </c>
      <c r="D77" s="6"/>
      <c r="E77" s="6"/>
      <c r="F77" s="6">
        <f t="shared" si="2"/>
        <v>21506</v>
      </c>
    </row>
    <row r="78" spans="1:6">
      <c r="A78" s="6" t="s">
        <v>74</v>
      </c>
      <c r="B78" s="7">
        <v>0</v>
      </c>
      <c r="C78" s="7">
        <v>0</v>
      </c>
      <c r="D78" s="6"/>
      <c r="E78" s="6"/>
      <c r="F78" s="6">
        <f t="shared" si="2"/>
        <v>0</v>
      </c>
    </row>
    <row r="79" spans="1:6">
      <c r="A79" s="6" t="s">
        <v>75</v>
      </c>
      <c r="B79" s="7">
        <v>0</v>
      </c>
      <c r="C79" s="7">
        <v>0</v>
      </c>
      <c r="D79" s="6"/>
      <c r="E79" s="6"/>
      <c r="F79" s="6">
        <f t="shared" si="2"/>
        <v>0</v>
      </c>
    </row>
    <row r="80" spans="1:6">
      <c r="A80" s="6" t="s">
        <v>77</v>
      </c>
      <c r="B80" s="7">
        <v>6121</v>
      </c>
      <c r="C80" s="7">
        <v>6121</v>
      </c>
      <c r="D80" s="6"/>
      <c r="E80" s="6"/>
      <c r="F80" s="6">
        <f t="shared" si="2"/>
        <v>6121</v>
      </c>
    </row>
    <row r="81" spans="1:6">
      <c r="A81" s="8" t="s">
        <v>65</v>
      </c>
      <c r="B81" s="9">
        <f>SUM(B74:B80)</f>
        <v>28808</v>
      </c>
      <c r="C81" s="9">
        <f>SUM(C74:C80)</f>
        <v>28808</v>
      </c>
      <c r="D81" s="9">
        <f>SUM(D74:D80)</f>
        <v>0</v>
      </c>
      <c r="E81" s="9">
        <f>SUM(E74:E80)</f>
        <v>0</v>
      </c>
      <c r="F81" s="9">
        <f>SUM(F74:F80)</f>
        <v>28808</v>
      </c>
    </row>
    <row r="82" spans="1:6">
      <c r="A82" s="6" t="s">
        <v>78</v>
      </c>
      <c r="B82" s="7">
        <v>0</v>
      </c>
      <c r="C82" s="7">
        <v>0</v>
      </c>
      <c r="D82" s="6"/>
      <c r="E82" s="6"/>
      <c r="F82" s="6">
        <f t="shared" si="2"/>
        <v>0</v>
      </c>
    </row>
    <row r="83" spans="1:6">
      <c r="A83" s="6" t="s">
        <v>79</v>
      </c>
      <c r="B83" s="7">
        <v>0</v>
      </c>
      <c r="C83" s="7">
        <v>0</v>
      </c>
      <c r="D83" s="6"/>
      <c r="E83" s="6"/>
      <c r="F83" s="6">
        <f t="shared" si="2"/>
        <v>0</v>
      </c>
    </row>
    <row r="84" spans="1:6">
      <c r="A84" s="6" t="s">
        <v>80</v>
      </c>
      <c r="B84" s="7">
        <v>3690</v>
      </c>
      <c r="C84" s="7">
        <v>3690</v>
      </c>
      <c r="D84" s="6"/>
      <c r="E84" s="6"/>
      <c r="F84" s="6">
        <f t="shared" si="2"/>
        <v>3690</v>
      </c>
    </row>
    <row r="85" spans="1:6">
      <c r="A85" s="6" t="s">
        <v>81</v>
      </c>
      <c r="B85" s="7">
        <v>996</v>
      </c>
      <c r="C85" s="7">
        <v>996</v>
      </c>
      <c r="D85" s="6"/>
      <c r="E85" s="6"/>
      <c r="F85" s="6">
        <f t="shared" si="2"/>
        <v>996</v>
      </c>
    </row>
    <row r="86" spans="1:6">
      <c r="A86" s="8" t="s">
        <v>66</v>
      </c>
      <c r="B86" s="9">
        <f>SUM(B82:B85)</f>
        <v>4686</v>
      </c>
      <c r="C86" s="9">
        <f>SUM(C82:C85)</f>
        <v>4686</v>
      </c>
      <c r="D86" s="9">
        <f>SUM(D82:D85)</f>
        <v>0</v>
      </c>
      <c r="E86" s="9">
        <f>SUM(E82:E85)</f>
        <v>0</v>
      </c>
      <c r="F86" s="9">
        <f>SUM(F82:F85)</f>
        <v>4686</v>
      </c>
    </row>
    <row r="87" spans="1:6">
      <c r="A87" s="6" t="s">
        <v>82</v>
      </c>
      <c r="B87" s="7">
        <v>0</v>
      </c>
      <c r="C87" s="6"/>
      <c r="D87" s="6"/>
      <c r="E87" s="6"/>
      <c r="F87" s="6">
        <f t="shared" si="2"/>
        <v>0</v>
      </c>
    </row>
    <row r="88" spans="1:6">
      <c r="A88" s="6" t="s">
        <v>83</v>
      </c>
      <c r="B88" s="7">
        <v>0</v>
      </c>
      <c r="C88" s="6"/>
      <c r="D88" s="6"/>
      <c r="E88" s="6"/>
      <c r="F88" s="6">
        <f t="shared" si="2"/>
        <v>0</v>
      </c>
    </row>
    <row r="89" spans="1:6">
      <c r="A89" s="6" t="s">
        <v>85</v>
      </c>
      <c r="B89" s="7">
        <v>0</v>
      </c>
      <c r="C89" s="6"/>
      <c r="D89" s="6"/>
      <c r="E89" s="6"/>
      <c r="F89" s="6">
        <f t="shared" si="2"/>
        <v>0</v>
      </c>
    </row>
    <row r="90" spans="1:6">
      <c r="A90" s="6" t="s">
        <v>87</v>
      </c>
      <c r="B90" s="7">
        <v>0</v>
      </c>
      <c r="C90" s="6"/>
      <c r="D90" s="6"/>
      <c r="E90" s="6"/>
      <c r="F90" s="6">
        <f t="shared" si="2"/>
        <v>0</v>
      </c>
    </row>
    <row r="91" spans="1:6">
      <c r="A91" s="6" t="s">
        <v>86</v>
      </c>
      <c r="B91" s="7">
        <v>0</v>
      </c>
      <c r="C91" s="6"/>
      <c r="D91" s="6"/>
      <c r="E91" s="6"/>
      <c r="F91" s="6">
        <f t="shared" si="2"/>
        <v>0</v>
      </c>
    </row>
    <row r="92" spans="1:6">
      <c r="A92" s="6" t="s">
        <v>88</v>
      </c>
      <c r="B92" s="7">
        <v>0</v>
      </c>
      <c r="C92" s="6"/>
      <c r="D92" s="6"/>
      <c r="E92" s="6"/>
      <c r="F92" s="6">
        <f t="shared" si="2"/>
        <v>0</v>
      </c>
    </row>
    <row r="93" spans="1:6">
      <c r="A93" s="6" t="s">
        <v>84</v>
      </c>
      <c r="B93" s="7">
        <v>0</v>
      </c>
      <c r="C93" s="6"/>
      <c r="D93" s="6"/>
      <c r="E93" s="6"/>
      <c r="F93" s="6">
        <f t="shared" si="2"/>
        <v>0</v>
      </c>
    </row>
    <row r="94" spans="1:6">
      <c r="A94" s="6" t="s">
        <v>89</v>
      </c>
      <c r="B94" s="7">
        <v>0</v>
      </c>
      <c r="C94" s="6"/>
      <c r="D94" s="6"/>
      <c r="E94" s="6"/>
      <c r="F94" s="6">
        <f t="shared" si="2"/>
        <v>0</v>
      </c>
    </row>
    <row r="95" spans="1:6">
      <c r="A95" s="8" t="s">
        <v>67</v>
      </c>
      <c r="B95" s="9">
        <f>SUM(B87:B94)</f>
        <v>0</v>
      </c>
      <c r="C95" s="9">
        <f>SUM(C87:C94)</f>
        <v>0</v>
      </c>
      <c r="D95" s="9">
        <f>SUM(D87:D94)</f>
        <v>0</v>
      </c>
      <c r="E95" s="9">
        <f>SUM(E87:E94)</f>
        <v>0</v>
      </c>
      <c r="F95" s="9">
        <f>SUM(F87:F94)</f>
        <v>0</v>
      </c>
    </row>
    <row r="96" spans="1:6">
      <c r="A96" s="19" t="s">
        <v>68</v>
      </c>
      <c r="B96" s="20">
        <f>B81+B86+B95</f>
        <v>33494</v>
      </c>
      <c r="C96" s="20">
        <f>C81+C86+C95</f>
        <v>33494</v>
      </c>
      <c r="D96" s="20">
        <f>D81+D86+D95</f>
        <v>0</v>
      </c>
      <c r="E96" s="20">
        <f>E81+E86+E95</f>
        <v>0</v>
      </c>
      <c r="F96" s="20">
        <f>F81+F86+F95</f>
        <v>33494</v>
      </c>
    </row>
    <row r="97" spans="1:6" ht="18.75">
      <c r="A97" s="26" t="s">
        <v>70</v>
      </c>
      <c r="B97" s="27">
        <f>B73+B96</f>
        <v>64133</v>
      </c>
      <c r="C97" s="27">
        <f>C73+C96</f>
        <v>63253</v>
      </c>
      <c r="D97" s="27">
        <f>D73+D96</f>
        <v>880</v>
      </c>
      <c r="E97" s="27">
        <f>E73+E96</f>
        <v>0</v>
      </c>
      <c r="F97" s="27">
        <f>F73+F96</f>
        <v>64133</v>
      </c>
    </row>
    <row r="98" spans="1:6">
      <c r="A98" s="6" t="s">
        <v>105</v>
      </c>
      <c r="B98" s="7">
        <v>0</v>
      </c>
      <c r="C98" s="7">
        <v>0</v>
      </c>
      <c r="D98" s="6"/>
      <c r="E98" s="6"/>
      <c r="F98" s="6">
        <f t="shared" ref="F98:F119" si="3">SUM(C98:E98)</f>
        <v>0</v>
      </c>
    </row>
    <row r="99" spans="1:6">
      <c r="A99" s="6" t="s">
        <v>90</v>
      </c>
      <c r="B99" s="7">
        <v>0</v>
      </c>
      <c r="C99" s="7">
        <v>0</v>
      </c>
      <c r="D99" s="6"/>
      <c r="E99" s="6"/>
      <c r="F99" s="6">
        <f t="shared" si="3"/>
        <v>0</v>
      </c>
    </row>
    <row r="100" spans="1:6">
      <c r="A100" s="6" t="s">
        <v>91</v>
      </c>
      <c r="B100" s="7">
        <v>4984</v>
      </c>
      <c r="C100" s="7">
        <v>4984</v>
      </c>
      <c r="D100" s="6"/>
      <c r="E100" s="6"/>
      <c r="F100" s="6">
        <f t="shared" si="3"/>
        <v>4984</v>
      </c>
    </row>
    <row r="101" spans="1:6">
      <c r="A101" s="6" t="s">
        <v>104</v>
      </c>
      <c r="B101" s="7">
        <f>SUM(B98:B100)</f>
        <v>4984</v>
      </c>
      <c r="C101" s="7">
        <f>SUM(C98:C100)</f>
        <v>4984</v>
      </c>
      <c r="D101" s="6"/>
      <c r="E101" s="6"/>
      <c r="F101" s="6">
        <f t="shared" si="3"/>
        <v>4984</v>
      </c>
    </row>
    <row r="102" spans="1:6">
      <c r="A102" s="6" t="s">
        <v>95</v>
      </c>
      <c r="B102" s="7">
        <v>0</v>
      </c>
      <c r="C102" s="7">
        <v>0</v>
      </c>
      <c r="D102" s="6"/>
      <c r="E102" s="6"/>
      <c r="F102" s="6">
        <f t="shared" si="3"/>
        <v>0</v>
      </c>
    </row>
    <row r="103" spans="1:6">
      <c r="A103" s="6" t="s">
        <v>92</v>
      </c>
      <c r="B103" s="7">
        <v>0</v>
      </c>
      <c r="C103" s="7">
        <v>0</v>
      </c>
      <c r="D103" s="6"/>
      <c r="E103" s="6"/>
      <c r="F103" s="6">
        <f t="shared" si="3"/>
        <v>0</v>
      </c>
    </row>
    <row r="104" spans="1:6">
      <c r="A104" s="6" t="s">
        <v>93</v>
      </c>
      <c r="B104" s="7">
        <v>0</v>
      </c>
      <c r="C104" s="7">
        <v>0</v>
      </c>
      <c r="D104" s="6"/>
      <c r="E104" s="6"/>
      <c r="F104" s="6">
        <f t="shared" si="3"/>
        <v>0</v>
      </c>
    </row>
    <row r="105" spans="1:6">
      <c r="A105" s="6" t="s">
        <v>94</v>
      </c>
      <c r="B105" s="7">
        <v>0</v>
      </c>
      <c r="C105" s="7">
        <v>0</v>
      </c>
      <c r="D105" s="6"/>
      <c r="E105" s="6"/>
      <c r="F105" s="6">
        <f t="shared" si="3"/>
        <v>0</v>
      </c>
    </row>
    <row r="106" spans="1:6">
      <c r="A106" s="6" t="s">
        <v>96</v>
      </c>
      <c r="B106" s="7">
        <f>SUM(B102:B105)</f>
        <v>0</v>
      </c>
      <c r="C106" s="7">
        <f>SUM(C102:C105)</f>
        <v>0</v>
      </c>
      <c r="D106" s="6"/>
      <c r="E106" s="6"/>
      <c r="F106" s="6">
        <f t="shared" si="3"/>
        <v>0</v>
      </c>
    </row>
    <row r="107" spans="1:6">
      <c r="A107" s="6" t="s">
        <v>97</v>
      </c>
      <c r="B107" s="7">
        <v>0</v>
      </c>
      <c r="C107" s="7">
        <v>0</v>
      </c>
      <c r="D107" s="6"/>
      <c r="E107" s="6"/>
      <c r="F107" s="6">
        <f t="shared" si="3"/>
        <v>0</v>
      </c>
    </row>
    <row r="108" spans="1:6">
      <c r="A108" s="6" t="s">
        <v>98</v>
      </c>
      <c r="B108" s="7">
        <v>0</v>
      </c>
      <c r="C108" s="7">
        <v>0</v>
      </c>
      <c r="D108" s="6"/>
      <c r="E108" s="6"/>
      <c r="F108" s="6">
        <f t="shared" si="3"/>
        <v>0</v>
      </c>
    </row>
    <row r="109" spans="1:6">
      <c r="A109" s="6" t="s">
        <v>99</v>
      </c>
      <c r="B109" s="7">
        <v>0</v>
      </c>
      <c r="C109" s="7">
        <v>0</v>
      </c>
      <c r="D109" s="6"/>
      <c r="E109" s="6"/>
      <c r="F109" s="6">
        <f t="shared" si="3"/>
        <v>0</v>
      </c>
    </row>
    <row r="110" spans="1:6">
      <c r="A110" s="6" t="s">
        <v>100</v>
      </c>
      <c r="B110" s="7">
        <v>0</v>
      </c>
      <c r="C110" s="7">
        <v>0</v>
      </c>
      <c r="D110" s="6"/>
      <c r="E110" s="6"/>
      <c r="F110" s="6">
        <f t="shared" si="3"/>
        <v>0</v>
      </c>
    </row>
    <row r="111" spans="1:6">
      <c r="A111" s="6" t="s">
        <v>101</v>
      </c>
      <c r="B111" s="7">
        <v>0</v>
      </c>
      <c r="C111" s="7">
        <v>0</v>
      </c>
      <c r="D111" s="6"/>
      <c r="E111" s="6"/>
      <c r="F111" s="6">
        <f t="shared" si="3"/>
        <v>0</v>
      </c>
    </row>
    <row r="112" spans="1:6">
      <c r="A112" s="6" t="s">
        <v>102</v>
      </c>
      <c r="B112" s="7">
        <v>0</v>
      </c>
      <c r="C112" s="7">
        <v>0</v>
      </c>
      <c r="D112" s="6"/>
      <c r="E112" s="6"/>
      <c r="F112" s="6">
        <f t="shared" si="3"/>
        <v>0</v>
      </c>
    </row>
    <row r="113" spans="1:6">
      <c r="A113" s="24" t="s">
        <v>103</v>
      </c>
      <c r="B113" s="25">
        <f>B101+B106+B107+B108+B109+B110+B111+B112</f>
        <v>4984</v>
      </c>
      <c r="C113" s="25">
        <f>C101+C106+C107+C108+C109+C110+C111+C112</f>
        <v>4984</v>
      </c>
      <c r="D113" s="6"/>
      <c r="E113" s="6"/>
      <c r="F113" s="6">
        <f t="shared" si="3"/>
        <v>4984</v>
      </c>
    </row>
    <row r="114" spans="1:6">
      <c r="A114" s="6" t="s">
        <v>106</v>
      </c>
      <c r="B114" s="7">
        <v>0</v>
      </c>
      <c r="C114" s="7">
        <v>0</v>
      </c>
      <c r="D114" s="6"/>
      <c r="E114" s="6"/>
      <c r="F114" s="6">
        <f t="shared" si="3"/>
        <v>0</v>
      </c>
    </row>
    <row r="115" spans="1:6">
      <c r="A115" s="6" t="s">
        <v>107</v>
      </c>
      <c r="B115" s="7">
        <v>0</v>
      </c>
      <c r="C115" s="7">
        <v>0</v>
      </c>
      <c r="D115" s="6"/>
      <c r="E115" s="6"/>
      <c r="F115" s="6">
        <f t="shared" si="3"/>
        <v>0</v>
      </c>
    </row>
    <row r="116" spans="1:6">
      <c r="A116" s="6" t="s">
        <v>108</v>
      </c>
      <c r="B116" s="7">
        <v>0</v>
      </c>
      <c r="C116" s="7">
        <v>0</v>
      </c>
      <c r="D116" s="6"/>
      <c r="E116" s="6"/>
      <c r="F116" s="6">
        <f t="shared" si="3"/>
        <v>0</v>
      </c>
    </row>
    <row r="117" spans="1:6">
      <c r="A117" s="6" t="s">
        <v>109</v>
      </c>
      <c r="B117" s="7">
        <v>0</v>
      </c>
      <c r="C117" s="7">
        <v>0</v>
      </c>
      <c r="D117" s="6"/>
      <c r="E117" s="6"/>
      <c r="F117" s="6">
        <f t="shared" si="3"/>
        <v>0</v>
      </c>
    </row>
    <row r="118" spans="1:6">
      <c r="A118" s="24" t="s">
        <v>110</v>
      </c>
      <c r="B118" s="25">
        <f>SUM(B114:B117)</f>
        <v>0</v>
      </c>
      <c r="C118" s="25">
        <f>SUM(C114:C117)</f>
        <v>0</v>
      </c>
      <c r="D118" s="6"/>
      <c r="E118" s="6"/>
      <c r="F118" s="6">
        <f t="shared" si="3"/>
        <v>0</v>
      </c>
    </row>
    <row r="119" spans="1:6">
      <c r="A119" s="24" t="s">
        <v>111</v>
      </c>
      <c r="B119" s="25">
        <v>0</v>
      </c>
      <c r="C119" s="25">
        <v>0</v>
      </c>
      <c r="D119" s="6"/>
      <c r="E119" s="6"/>
      <c r="F119" s="6">
        <f t="shared" si="3"/>
        <v>0</v>
      </c>
    </row>
    <row r="120" spans="1:6">
      <c r="A120" s="19" t="s">
        <v>113</v>
      </c>
      <c r="B120" s="20">
        <f>B113+B118+B119</f>
        <v>4984</v>
      </c>
      <c r="C120" s="20">
        <f>C113+C118+C119</f>
        <v>4984</v>
      </c>
      <c r="D120" s="20">
        <f>D113+D118+D119</f>
        <v>0</v>
      </c>
      <c r="E120" s="20">
        <f>E113+E118+E119</f>
        <v>0</v>
      </c>
      <c r="F120" s="20">
        <f>F113+F118+F119</f>
        <v>4984</v>
      </c>
    </row>
    <row r="121" spans="1:6" ht="20.25">
      <c r="A121" s="28" t="s">
        <v>112</v>
      </c>
      <c r="B121" s="29">
        <f>B73+B96+B120</f>
        <v>69117</v>
      </c>
      <c r="C121" s="29">
        <f>C73+C96+C120</f>
        <v>68237</v>
      </c>
      <c r="D121" s="29">
        <f>D73+D96+D120</f>
        <v>880</v>
      </c>
      <c r="E121" s="29">
        <f>E73+E96+E120</f>
        <v>0</v>
      </c>
      <c r="F121" s="29">
        <f>F73+F96+F120</f>
        <v>69117</v>
      </c>
    </row>
  </sheetData>
  <phoneticPr fontId="6" type="noConversion"/>
  <hyperlinks>
    <hyperlink ref="A39" r:id="rId1" location="sup194" display="http://www.opten.hu/loadpage.php - sup194"/>
    <hyperlink ref="A44" r:id="rId2" location="sup195" display="http://www.opten.hu/loadpage.php - sup195"/>
    <hyperlink ref="A52" r:id="rId3" location="sup203" display="http://www.opten.hu/loadpage.php?dest=OISZ&amp;twhich=214774&amp;srcid=ol4366 - sup203"/>
  </hyperlinks>
  <pageMargins left="0.11811023622047245" right="0.11811023622047245" top="0.74803149606299213" bottom="0.74803149606299213" header="0.31496062992125984" footer="0.31496062992125984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93"/>
  <sheetViews>
    <sheetView tabSelected="1" workbookViewId="0">
      <selection activeCell="C39" sqref="C39"/>
    </sheetView>
  </sheetViews>
  <sheetFormatPr defaultRowHeight="15.75"/>
  <cols>
    <col min="1" max="1" width="93.28515625" style="4" bestFit="1" customWidth="1"/>
    <col min="2" max="2" width="9.85546875" style="5" bestFit="1" customWidth="1"/>
    <col min="3" max="4" width="10.5703125" style="4" customWidth="1"/>
    <col min="5" max="5" width="11" style="4" customWidth="1"/>
    <col min="6" max="6" width="12.85546875" style="4" customWidth="1"/>
    <col min="7" max="16384" width="9.140625" style="4"/>
  </cols>
  <sheetData>
    <row r="1" spans="1:256">
      <c r="A1" s="21" t="s">
        <v>466</v>
      </c>
    </row>
    <row r="2" spans="1:256">
      <c r="A2" s="21" t="s">
        <v>61</v>
      </c>
    </row>
    <row r="3" spans="1:256">
      <c r="A3" s="21" t="s">
        <v>166</v>
      </c>
      <c r="B3" s="23"/>
    </row>
    <row r="4" spans="1:256">
      <c r="A4" s="21" t="s">
        <v>291</v>
      </c>
      <c r="B4" s="23"/>
    </row>
    <row r="5" spans="1:256">
      <c r="A5" s="21"/>
      <c r="B5" s="23"/>
    </row>
    <row r="6" spans="1:256" ht="47.25">
      <c r="A6" s="46" t="s">
        <v>378</v>
      </c>
      <c r="B6" s="56" t="s">
        <v>379</v>
      </c>
      <c r="C6" s="78" t="s">
        <v>480</v>
      </c>
      <c r="D6" s="78" t="s">
        <v>481</v>
      </c>
      <c r="E6" s="78" t="s">
        <v>482</v>
      </c>
      <c r="F6" s="79" t="s">
        <v>479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</row>
    <row r="7" spans="1:256">
      <c r="A7" s="6" t="s">
        <v>194</v>
      </c>
      <c r="B7" s="7">
        <v>11257</v>
      </c>
      <c r="C7" s="7">
        <v>11257</v>
      </c>
      <c r="D7" s="6"/>
      <c r="E7" s="6"/>
      <c r="F7" s="6">
        <f>SUM(C7:E7)</f>
        <v>11257</v>
      </c>
    </row>
    <row r="8" spans="1:256">
      <c r="A8" s="6" t="s">
        <v>195</v>
      </c>
      <c r="B8" s="7">
        <v>0</v>
      </c>
      <c r="C8" s="7">
        <v>0</v>
      </c>
      <c r="D8" s="6"/>
      <c r="E8" s="6"/>
      <c r="F8" s="6">
        <f t="shared" ref="F8:F63" si="0">SUM(C8:E8)</f>
        <v>0</v>
      </c>
    </row>
    <row r="9" spans="1:256">
      <c r="A9" s="6" t="s">
        <v>196</v>
      </c>
      <c r="B9" s="7">
        <v>3283</v>
      </c>
      <c r="C9" s="7">
        <v>3283</v>
      </c>
      <c r="D9" s="6"/>
      <c r="E9" s="6"/>
      <c r="F9" s="6">
        <f t="shared" si="0"/>
        <v>3283</v>
      </c>
    </row>
    <row r="10" spans="1:256">
      <c r="A10" s="6" t="s">
        <v>197</v>
      </c>
      <c r="B10" s="7">
        <v>527</v>
      </c>
      <c r="C10" s="7">
        <v>527</v>
      </c>
      <c r="D10" s="6"/>
      <c r="E10" s="6"/>
      <c r="F10" s="6">
        <f t="shared" si="0"/>
        <v>527</v>
      </c>
    </row>
    <row r="11" spans="1:256">
      <c r="A11" s="6" t="s">
        <v>198</v>
      </c>
      <c r="B11" s="7">
        <v>1016</v>
      </c>
      <c r="C11" s="7">
        <v>1016</v>
      </c>
      <c r="D11" s="6"/>
      <c r="E11" s="6"/>
      <c r="F11" s="6">
        <f t="shared" si="0"/>
        <v>1016</v>
      </c>
    </row>
    <row r="12" spans="1:256">
      <c r="A12" s="6" t="s">
        <v>199</v>
      </c>
      <c r="B12" s="7"/>
      <c r="C12" s="7"/>
      <c r="D12" s="6"/>
      <c r="E12" s="6"/>
      <c r="F12" s="6">
        <f t="shared" si="0"/>
        <v>0</v>
      </c>
    </row>
    <row r="13" spans="1:256">
      <c r="A13" s="6" t="s">
        <v>200</v>
      </c>
      <c r="B13" s="7">
        <f>SUM(B7:B12)</f>
        <v>16083</v>
      </c>
      <c r="C13" s="7">
        <f>SUM(C7:C12)</f>
        <v>16083</v>
      </c>
      <c r="D13" s="6"/>
      <c r="E13" s="6"/>
      <c r="F13" s="6">
        <f t="shared" si="0"/>
        <v>16083</v>
      </c>
    </row>
    <row r="14" spans="1:256">
      <c r="A14" s="6" t="s">
        <v>201</v>
      </c>
      <c r="B14" s="7">
        <v>0</v>
      </c>
      <c r="C14" s="7">
        <v>0</v>
      </c>
      <c r="D14" s="6"/>
      <c r="E14" s="6"/>
      <c r="F14" s="6">
        <f t="shared" si="0"/>
        <v>0</v>
      </c>
    </row>
    <row r="15" spans="1:256">
      <c r="A15" s="6" t="s">
        <v>202</v>
      </c>
      <c r="B15" s="7">
        <v>0</v>
      </c>
      <c r="C15" s="7">
        <v>0</v>
      </c>
      <c r="D15" s="6"/>
      <c r="E15" s="6"/>
      <c r="F15" s="6">
        <f t="shared" si="0"/>
        <v>0</v>
      </c>
    </row>
    <row r="16" spans="1:256">
      <c r="A16" s="6" t="s">
        <v>203</v>
      </c>
      <c r="B16" s="7">
        <v>0</v>
      </c>
      <c r="C16" s="7">
        <v>0</v>
      </c>
      <c r="D16" s="6"/>
      <c r="E16" s="6"/>
      <c r="F16" s="6">
        <f t="shared" si="0"/>
        <v>0</v>
      </c>
    </row>
    <row r="17" spans="1:6">
      <c r="A17" s="6" t="s">
        <v>204</v>
      </c>
      <c r="B17" s="7">
        <v>0</v>
      </c>
      <c r="C17" s="7">
        <v>0</v>
      </c>
      <c r="D17" s="6"/>
      <c r="E17" s="6"/>
      <c r="F17" s="6">
        <f t="shared" si="0"/>
        <v>0</v>
      </c>
    </row>
    <row r="18" spans="1:6">
      <c r="A18" s="6" t="s">
        <v>205</v>
      </c>
      <c r="B18" s="7">
        <v>1530</v>
      </c>
      <c r="C18" s="7">
        <v>1530</v>
      </c>
      <c r="D18" s="6"/>
      <c r="E18" s="6"/>
      <c r="F18" s="6">
        <f t="shared" si="0"/>
        <v>1530</v>
      </c>
    </row>
    <row r="19" spans="1:6">
      <c r="A19" s="31" t="s">
        <v>206</v>
      </c>
      <c r="B19" s="34">
        <f>SUM(B13:B18)</f>
        <v>17613</v>
      </c>
      <c r="C19" s="34">
        <f>SUM(C13:C18)</f>
        <v>17613</v>
      </c>
      <c r="D19" s="34">
        <f>SUM(D13:D18)</f>
        <v>0</v>
      </c>
      <c r="E19" s="34">
        <f>SUM(E13:E18)</f>
        <v>0</v>
      </c>
      <c r="F19" s="34">
        <f>SUM(F13:F18)</f>
        <v>17613</v>
      </c>
    </row>
    <row r="20" spans="1:6">
      <c r="A20" s="6" t="s">
        <v>207</v>
      </c>
      <c r="B20" s="7">
        <v>0</v>
      </c>
      <c r="C20" s="7">
        <v>0</v>
      </c>
      <c r="D20" s="6"/>
      <c r="E20" s="6"/>
      <c r="F20" s="6">
        <f t="shared" si="0"/>
        <v>0</v>
      </c>
    </row>
    <row r="21" spans="1:6">
      <c r="A21" s="6" t="s">
        <v>208</v>
      </c>
      <c r="B21" s="7">
        <v>0</v>
      </c>
      <c r="C21" s="7">
        <v>0</v>
      </c>
      <c r="D21" s="6"/>
      <c r="E21" s="6"/>
      <c r="F21" s="6">
        <f t="shared" si="0"/>
        <v>0</v>
      </c>
    </row>
    <row r="22" spans="1:6">
      <c r="A22" s="6" t="s">
        <v>209</v>
      </c>
      <c r="B22" s="7">
        <v>0</v>
      </c>
      <c r="C22" s="7">
        <v>0</v>
      </c>
      <c r="D22" s="6"/>
      <c r="E22" s="6"/>
      <c r="F22" s="6">
        <f t="shared" si="0"/>
        <v>0</v>
      </c>
    </row>
    <row r="23" spans="1:6">
      <c r="A23" s="6" t="s">
        <v>210</v>
      </c>
      <c r="B23" s="7">
        <v>0</v>
      </c>
      <c r="C23" s="7">
        <v>0</v>
      </c>
      <c r="D23" s="6"/>
      <c r="E23" s="6"/>
      <c r="F23" s="6">
        <f t="shared" si="0"/>
        <v>0</v>
      </c>
    </row>
    <row r="24" spans="1:6">
      <c r="A24" s="6" t="s">
        <v>211</v>
      </c>
      <c r="B24" s="7">
        <v>14984</v>
      </c>
      <c r="C24" s="7">
        <v>14984</v>
      </c>
      <c r="D24" s="6"/>
      <c r="E24" s="6"/>
      <c r="F24" s="6">
        <f t="shared" si="0"/>
        <v>14984</v>
      </c>
    </row>
    <row r="25" spans="1:6">
      <c r="A25" s="31" t="s">
        <v>212</v>
      </c>
      <c r="B25" s="34">
        <f>SUM(B20:B24)</f>
        <v>14984</v>
      </c>
      <c r="C25" s="34">
        <f>SUM(C20:C24)</f>
        <v>14984</v>
      </c>
      <c r="D25" s="34">
        <f>SUM(D20:D24)</f>
        <v>0</v>
      </c>
      <c r="E25" s="34">
        <f>SUM(E20:E24)</f>
        <v>0</v>
      </c>
      <c r="F25" s="34">
        <f>SUM(F20:F24)</f>
        <v>14984</v>
      </c>
    </row>
    <row r="26" spans="1:6">
      <c r="A26" s="6" t="s">
        <v>213</v>
      </c>
      <c r="B26" s="7">
        <v>0</v>
      </c>
      <c r="C26" s="7">
        <v>0</v>
      </c>
      <c r="D26" s="6"/>
      <c r="E26" s="6"/>
      <c r="F26" s="6">
        <f t="shared" si="0"/>
        <v>0</v>
      </c>
    </row>
    <row r="27" spans="1:6">
      <c r="A27" s="6" t="s">
        <v>214</v>
      </c>
      <c r="B27" s="7">
        <v>0</v>
      </c>
      <c r="C27" s="7">
        <v>0</v>
      </c>
      <c r="D27" s="6"/>
      <c r="E27" s="6"/>
      <c r="F27" s="6">
        <f t="shared" si="0"/>
        <v>0</v>
      </c>
    </row>
    <row r="28" spans="1:6">
      <c r="A28" s="6" t="s">
        <v>215</v>
      </c>
      <c r="B28" s="7">
        <f>SUM(B26:B27)</f>
        <v>0</v>
      </c>
      <c r="C28" s="7">
        <f>SUM(C26:C27)</f>
        <v>0</v>
      </c>
      <c r="D28" s="6"/>
      <c r="E28" s="6"/>
      <c r="F28" s="6">
        <f t="shared" si="0"/>
        <v>0</v>
      </c>
    </row>
    <row r="29" spans="1:6">
      <c r="A29" s="6" t="s">
        <v>216</v>
      </c>
      <c r="B29" s="7">
        <v>0</v>
      </c>
      <c r="C29" s="7">
        <v>0</v>
      </c>
      <c r="D29" s="6"/>
      <c r="E29" s="6"/>
      <c r="F29" s="6">
        <f t="shared" si="0"/>
        <v>0</v>
      </c>
    </row>
    <row r="30" spans="1:6">
      <c r="A30" s="6" t="s">
        <v>217</v>
      </c>
      <c r="B30" s="7">
        <v>0</v>
      </c>
      <c r="C30" s="7">
        <v>0</v>
      </c>
      <c r="D30" s="6"/>
      <c r="E30" s="6"/>
      <c r="F30" s="6">
        <f t="shared" si="0"/>
        <v>0</v>
      </c>
    </row>
    <row r="31" spans="1:6">
      <c r="A31" s="6" t="s">
        <v>218</v>
      </c>
      <c r="B31" s="7">
        <v>14500</v>
      </c>
      <c r="C31" s="7">
        <v>14500</v>
      </c>
      <c r="D31" s="6"/>
      <c r="E31" s="6"/>
      <c r="F31" s="6">
        <f t="shared" si="0"/>
        <v>14500</v>
      </c>
    </row>
    <row r="32" spans="1:6">
      <c r="A32" s="6" t="s">
        <v>219</v>
      </c>
      <c r="B32" s="7">
        <v>3200</v>
      </c>
      <c r="C32" s="7">
        <v>3200</v>
      </c>
      <c r="D32" s="6"/>
      <c r="E32" s="6"/>
      <c r="F32" s="6">
        <f t="shared" si="0"/>
        <v>3200</v>
      </c>
    </row>
    <row r="33" spans="1:6">
      <c r="A33" s="6" t="s">
        <v>220</v>
      </c>
      <c r="B33" s="7"/>
      <c r="C33" s="7"/>
      <c r="D33" s="6"/>
      <c r="E33" s="6"/>
      <c r="F33" s="6">
        <f t="shared" si="0"/>
        <v>0</v>
      </c>
    </row>
    <row r="34" spans="1:6">
      <c r="A34" s="6" t="s">
        <v>221</v>
      </c>
      <c r="B34" s="7"/>
      <c r="C34" s="7"/>
      <c r="D34" s="6"/>
      <c r="E34" s="6"/>
      <c r="F34" s="6">
        <f t="shared" si="0"/>
        <v>0</v>
      </c>
    </row>
    <row r="35" spans="1:6">
      <c r="A35" s="6" t="s">
        <v>222</v>
      </c>
      <c r="B35" s="7">
        <v>1454</v>
      </c>
      <c r="C35" s="7">
        <v>1454</v>
      </c>
      <c r="D35" s="6"/>
      <c r="E35" s="6"/>
      <c r="F35" s="6">
        <f t="shared" si="0"/>
        <v>1454</v>
      </c>
    </row>
    <row r="36" spans="1:6">
      <c r="A36" s="6" t="s">
        <v>223</v>
      </c>
      <c r="B36" s="7">
        <v>580</v>
      </c>
      <c r="C36" s="7">
        <v>580</v>
      </c>
      <c r="D36" s="6"/>
      <c r="E36" s="6"/>
      <c r="F36" s="6">
        <f t="shared" si="0"/>
        <v>580</v>
      </c>
    </row>
    <row r="37" spans="1:6">
      <c r="A37" s="6" t="s">
        <v>224</v>
      </c>
      <c r="B37" s="7">
        <f>SUM(B32:B36)</f>
        <v>5234</v>
      </c>
      <c r="C37" s="7">
        <f>SUM(C32:C36)</f>
        <v>5234</v>
      </c>
      <c r="D37" s="6"/>
      <c r="E37" s="6"/>
      <c r="F37" s="6">
        <f t="shared" si="0"/>
        <v>5234</v>
      </c>
    </row>
    <row r="38" spans="1:6">
      <c r="A38" s="6" t="s">
        <v>225</v>
      </c>
      <c r="B38" s="7">
        <v>300</v>
      </c>
      <c r="C38" s="7">
        <v>0</v>
      </c>
      <c r="D38" s="6">
        <v>300</v>
      </c>
      <c r="E38" s="6"/>
      <c r="F38" s="6">
        <f t="shared" si="0"/>
        <v>300</v>
      </c>
    </row>
    <row r="39" spans="1:6">
      <c r="A39" s="31" t="s">
        <v>226</v>
      </c>
      <c r="B39" s="34">
        <f>B28+B29+B30+B31+B37+B38</f>
        <v>20034</v>
      </c>
      <c r="C39" s="34">
        <f>C28+C29+C30+C31+C37+C38</f>
        <v>19734</v>
      </c>
      <c r="D39" s="34">
        <f>D28+D29+D30+D31+D37+D38</f>
        <v>300</v>
      </c>
      <c r="E39" s="34">
        <f>E28+E29+E30+E31+E37+E38</f>
        <v>0</v>
      </c>
      <c r="F39" s="34">
        <f>F28+F29+F30+F31+F37+F38</f>
        <v>20034</v>
      </c>
    </row>
    <row r="40" spans="1:6">
      <c r="A40" s="6" t="s">
        <v>227</v>
      </c>
      <c r="B40" s="7">
        <v>0</v>
      </c>
      <c r="C40" s="7">
        <v>0</v>
      </c>
      <c r="D40" s="7">
        <v>0</v>
      </c>
      <c r="E40" s="6"/>
      <c r="F40" s="6">
        <f t="shared" si="0"/>
        <v>0</v>
      </c>
    </row>
    <row r="41" spans="1:6">
      <c r="A41" s="6" t="s">
        <v>228</v>
      </c>
      <c r="B41" s="7">
        <v>355</v>
      </c>
      <c r="C41" s="7">
        <v>0</v>
      </c>
      <c r="D41" s="7">
        <v>355</v>
      </c>
      <c r="E41" s="6"/>
      <c r="F41" s="6">
        <f t="shared" si="0"/>
        <v>355</v>
      </c>
    </row>
    <row r="42" spans="1:6">
      <c r="A42" s="6" t="s">
        <v>229</v>
      </c>
      <c r="B42" s="7">
        <v>0</v>
      </c>
      <c r="C42" s="7">
        <v>0</v>
      </c>
      <c r="D42" s="7">
        <v>0</v>
      </c>
      <c r="E42" s="6"/>
      <c r="F42" s="6">
        <f t="shared" si="0"/>
        <v>0</v>
      </c>
    </row>
    <row r="43" spans="1:6">
      <c r="A43" s="6" t="s">
        <v>230</v>
      </c>
      <c r="B43" s="7">
        <v>300</v>
      </c>
      <c r="C43" s="7">
        <v>0</v>
      </c>
      <c r="D43" s="7">
        <v>300</v>
      </c>
      <c r="E43" s="6"/>
      <c r="F43" s="6">
        <f t="shared" si="0"/>
        <v>300</v>
      </c>
    </row>
    <row r="44" spans="1:6">
      <c r="A44" s="6" t="s">
        <v>231</v>
      </c>
      <c r="B44" s="7">
        <v>0</v>
      </c>
      <c r="C44" s="7">
        <v>0</v>
      </c>
      <c r="D44" s="7">
        <v>0</v>
      </c>
      <c r="E44" s="6"/>
      <c r="F44" s="6">
        <f t="shared" si="0"/>
        <v>0</v>
      </c>
    </row>
    <row r="45" spans="1:6">
      <c r="A45" s="6" t="s">
        <v>232</v>
      </c>
      <c r="B45" s="7">
        <v>0</v>
      </c>
      <c r="C45" s="7">
        <v>0</v>
      </c>
      <c r="D45" s="7">
        <v>0</v>
      </c>
      <c r="E45" s="6"/>
      <c r="F45" s="6">
        <f t="shared" si="0"/>
        <v>0</v>
      </c>
    </row>
    <row r="46" spans="1:6">
      <c r="A46" s="6" t="s">
        <v>233</v>
      </c>
      <c r="B46" s="7">
        <v>0</v>
      </c>
      <c r="C46" s="7">
        <v>0</v>
      </c>
      <c r="D46" s="7">
        <v>0</v>
      </c>
      <c r="E46" s="6"/>
      <c r="F46" s="6">
        <f t="shared" si="0"/>
        <v>0</v>
      </c>
    </row>
    <row r="47" spans="1:6">
      <c r="A47" s="6" t="s">
        <v>234</v>
      </c>
      <c r="B47" s="7">
        <v>0</v>
      </c>
      <c r="C47" s="7">
        <v>0</v>
      </c>
      <c r="D47" s="7">
        <v>0</v>
      </c>
      <c r="E47" s="6"/>
      <c r="F47" s="6">
        <f t="shared" si="0"/>
        <v>0</v>
      </c>
    </row>
    <row r="48" spans="1:6">
      <c r="A48" s="6" t="s">
        <v>235</v>
      </c>
      <c r="B48" s="7">
        <v>0</v>
      </c>
      <c r="C48" s="7">
        <v>0</v>
      </c>
      <c r="D48" s="7">
        <v>0</v>
      </c>
      <c r="E48" s="6"/>
      <c r="F48" s="6">
        <f t="shared" si="0"/>
        <v>0</v>
      </c>
    </row>
    <row r="49" spans="1:6">
      <c r="A49" s="6" t="s">
        <v>236</v>
      </c>
      <c r="B49" s="7">
        <v>0</v>
      </c>
      <c r="C49" s="7">
        <v>0</v>
      </c>
      <c r="D49" s="7">
        <v>0</v>
      </c>
      <c r="E49" s="6"/>
      <c r="F49" s="6">
        <f t="shared" si="0"/>
        <v>0</v>
      </c>
    </row>
    <row r="50" spans="1:6">
      <c r="A50" s="31" t="s">
        <v>237</v>
      </c>
      <c r="B50" s="34">
        <f>SUM(B40:B49)</f>
        <v>655</v>
      </c>
      <c r="C50" s="34">
        <f>SUM(C40:C49)</f>
        <v>0</v>
      </c>
      <c r="D50" s="34">
        <f>SUM(D40:D49)</f>
        <v>655</v>
      </c>
      <c r="E50" s="34">
        <f>SUM(E40:E49)</f>
        <v>0</v>
      </c>
      <c r="F50" s="34">
        <f>SUM(F40:F49)</f>
        <v>655</v>
      </c>
    </row>
    <row r="51" spans="1:6">
      <c r="A51" s="6" t="s">
        <v>238</v>
      </c>
      <c r="B51" s="7">
        <v>0</v>
      </c>
      <c r="C51" s="7">
        <v>0</v>
      </c>
      <c r="D51" s="6"/>
      <c r="E51" s="6"/>
      <c r="F51" s="6">
        <f t="shared" si="0"/>
        <v>0</v>
      </c>
    </row>
    <row r="52" spans="1:6">
      <c r="A52" s="6" t="s">
        <v>239</v>
      </c>
      <c r="B52" s="7">
        <v>3051</v>
      </c>
      <c r="C52" s="7">
        <v>3051</v>
      </c>
      <c r="D52" s="6"/>
      <c r="E52" s="6"/>
      <c r="F52" s="6">
        <f t="shared" si="0"/>
        <v>3051</v>
      </c>
    </row>
    <row r="53" spans="1:6">
      <c r="A53" s="6" t="s">
        <v>240</v>
      </c>
      <c r="B53" s="7">
        <v>0</v>
      </c>
      <c r="C53" s="7">
        <v>0</v>
      </c>
      <c r="D53" s="6"/>
      <c r="E53" s="6"/>
      <c r="F53" s="6">
        <f t="shared" si="0"/>
        <v>0</v>
      </c>
    </row>
    <row r="54" spans="1:6">
      <c r="A54" s="6" t="s">
        <v>241</v>
      </c>
      <c r="B54" s="7">
        <v>0</v>
      </c>
      <c r="C54" s="7">
        <v>0</v>
      </c>
      <c r="D54" s="6"/>
      <c r="E54" s="6"/>
      <c r="F54" s="6">
        <f t="shared" si="0"/>
        <v>0</v>
      </c>
    </row>
    <row r="55" spans="1:6">
      <c r="A55" s="6" t="s">
        <v>242</v>
      </c>
      <c r="B55" s="7">
        <v>0</v>
      </c>
      <c r="C55" s="7">
        <v>0</v>
      </c>
      <c r="D55" s="6"/>
      <c r="E55" s="6"/>
      <c r="F55" s="6">
        <f t="shared" si="0"/>
        <v>0</v>
      </c>
    </row>
    <row r="56" spans="1:6">
      <c r="A56" s="31" t="s">
        <v>243</v>
      </c>
      <c r="B56" s="34">
        <f>SUM(B51:B55)</f>
        <v>3051</v>
      </c>
      <c r="C56" s="34">
        <f>SUM(C51:C55)</f>
        <v>3051</v>
      </c>
      <c r="D56" s="34">
        <f>SUM(D51:D55)</f>
        <v>0</v>
      </c>
      <c r="E56" s="34">
        <f>SUM(E51:E55)</f>
        <v>0</v>
      </c>
      <c r="F56" s="34">
        <f>SUM(F51:F55)</f>
        <v>3051</v>
      </c>
    </row>
    <row r="57" spans="1:6">
      <c r="A57" s="6" t="s">
        <v>244</v>
      </c>
      <c r="B57" s="7">
        <v>0</v>
      </c>
      <c r="C57" s="7"/>
      <c r="D57" s="6"/>
      <c r="E57" s="6"/>
      <c r="F57" s="6">
        <f t="shared" si="0"/>
        <v>0</v>
      </c>
    </row>
    <row r="58" spans="1:6">
      <c r="A58" s="6" t="s">
        <v>245</v>
      </c>
      <c r="B58" s="7">
        <v>0</v>
      </c>
      <c r="C58" s="7"/>
      <c r="D58" s="6"/>
      <c r="E58" s="6"/>
      <c r="F58" s="6">
        <f t="shared" si="0"/>
        <v>0</v>
      </c>
    </row>
    <row r="59" spans="1:6">
      <c r="A59" s="6" t="s">
        <v>246</v>
      </c>
      <c r="B59" s="7">
        <v>0</v>
      </c>
      <c r="C59" s="7"/>
      <c r="D59" s="6"/>
      <c r="E59" s="6"/>
      <c r="F59" s="6">
        <f t="shared" si="0"/>
        <v>0</v>
      </c>
    </row>
    <row r="60" spans="1:6">
      <c r="A60" s="31" t="s">
        <v>247</v>
      </c>
      <c r="B60" s="34">
        <f>SUM(B57:B59)</f>
        <v>0</v>
      </c>
      <c r="C60" s="34">
        <f>SUM(C57:C59)</f>
        <v>0</v>
      </c>
      <c r="D60" s="34">
        <f>SUM(D57:D59)</f>
        <v>0</v>
      </c>
      <c r="E60" s="34">
        <f>SUM(E57:E59)</f>
        <v>0</v>
      </c>
      <c r="F60" s="34">
        <f>SUM(F57:F59)</f>
        <v>0</v>
      </c>
    </row>
    <row r="61" spans="1:6">
      <c r="A61" s="6" t="s">
        <v>248</v>
      </c>
      <c r="B61" s="7">
        <v>0</v>
      </c>
      <c r="C61" s="7">
        <v>0</v>
      </c>
      <c r="D61" s="6"/>
      <c r="E61" s="6"/>
      <c r="F61" s="6">
        <f t="shared" si="0"/>
        <v>0</v>
      </c>
    </row>
    <row r="62" spans="1:6">
      <c r="A62" s="6" t="s">
        <v>249</v>
      </c>
      <c r="B62" s="7">
        <v>0</v>
      </c>
      <c r="C62" s="7">
        <v>0</v>
      </c>
      <c r="D62" s="6"/>
      <c r="E62" s="6"/>
      <c r="F62" s="6">
        <f t="shared" si="0"/>
        <v>0</v>
      </c>
    </row>
    <row r="63" spans="1:6">
      <c r="A63" s="6" t="s">
        <v>250</v>
      </c>
      <c r="B63" s="7">
        <v>12780</v>
      </c>
      <c r="C63" s="7">
        <v>12780</v>
      </c>
      <c r="D63" s="6"/>
      <c r="E63" s="6"/>
      <c r="F63" s="6">
        <f t="shared" si="0"/>
        <v>12780</v>
      </c>
    </row>
    <row r="64" spans="1:6">
      <c r="A64" s="31" t="s">
        <v>251</v>
      </c>
      <c r="B64" s="34">
        <f>SUM(B61:B63)</f>
        <v>12780</v>
      </c>
      <c r="C64" s="34">
        <f>SUM(C61:C63)</f>
        <v>12780</v>
      </c>
      <c r="D64" s="34">
        <f>SUM(D61:D63)</f>
        <v>0</v>
      </c>
      <c r="E64" s="34">
        <f>SUM(E61:E63)</f>
        <v>0</v>
      </c>
      <c r="F64" s="34">
        <f>SUM(F61:F63)</f>
        <v>12780</v>
      </c>
    </row>
    <row r="65" spans="1:6" ht="18.75">
      <c r="A65" s="37" t="s">
        <v>252</v>
      </c>
      <c r="B65" s="38">
        <f>B19+B25+B39+B50+B56+B60+B64</f>
        <v>69117</v>
      </c>
      <c r="C65" s="38">
        <f>C19+C25+C39+C50+C56+C60+C64</f>
        <v>68162</v>
      </c>
      <c r="D65" s="38">
        <f>D19+D25+D39+D50+D56+D60+D64</f>
        <v>955</v>
      </c>
      <c r="E65" s="38">
        <f>E19+E25+E39+E50+E56+E60+E64</f>
        <v>0</v>
      </c>
      <c r="F65" s="38">
        <f>F19+F25+F39+F50+F56+F60+F64</f>
        <v>69117</v>
      </c>
    </row>
    <row r="66" spans="1:6">
      <c r="A66" s="6" t="s">
        <v>253</v>
      </c>
      <c r="B66" s="7">
        <v>0</v>
      </c>
      <c r="C66" s="7">
        <v>0</v>
      </c>
      <c r="D66" s="6"/>
      <c r="E66" s="6"/>
      <c r="F66" s="6">
        <f t="shared" ref="F66:F91" si="1">SUM(C66:E66)</f>
        <v>0</v>
      </c>
    </row>
    <row r="67" spans="1:6">
      <c r="A67" s="6" t="s">
        <v>254</v>
      </c>
      <c r="B67" s="7">
        <v>0</v>
      </c>
      <c r="C67" s="7">
        <v>0</v>
      </c>
      <c r="D67" s="6"/>
      <c r="E67" s="6"/>
      <c r="F67" s="6">
        <f t="shared" si="1"/>
        <v>0</v>
      </c>
    </row>
    <row r="68" spans="1:6">
      <c r="A68" s="6" t="s">
        <v>255</v>
      </c>
      <c r="B68" s="7">
        <v>0</v>
      </c>
      <c r="C68" s="7">
        <v>0</v>
      </c>
      <c r="D68" s="6"/>
      <c r="E68" s="6"/>
      <c r="F68" s="6">
        <f t="shared" si="1"/>
        <v>0</v>
      </c>
    </row>
    <row r="69" spans="1:6">
      <c r="A69" s="6" t="s">
        <v>256</v>
      </c>
      <c r="B69" s="7">
        <f>SUM(B66:B68)</f>
        <v>0</v>
      </c>
      <c r="C69" s="7">
        <f>SUM(C66:C68)</f>
        <v>0</v>
      </c>
      <c r="D69" s="6"/>
      <c r="E69" s="6"/>
      <c r="F69" s="6">
        <f t="shared" si="1"/>
        <v>0</v>
      </c>
    </row>
    <row r="70" spans="1:6">
      <c r="A70" s="6" t="s">
        <v>257</v>
      </c>
      <c r="B70" s="7">
        <v>0</v>
      </c>
      <c r="C70" s="7">
        <v>0</v>
      </c>
      <c r="D70" s="6"/>
      <c r="E70" s="6"/>
      <c r="F70" s="6">
        <f t="shared" si="1"/>
        <v>0</v>
      </c>
    </row>
    <row r="71" spans="1:6">
      <c r="A71" s="6" t="s">
        <v>258</v>
      </c>
      <c r="B71" s="7">
        <v>0</v>
      </c>
      <c r="C71" s="7">
        <v>0</v>
      </c>
      <c r="D71" s="6"/>
      <c r="E71" s="6"/>
      <c r="F71" s="6">
        <f t="shared" si="1"/>
        <v>0</v>
      </c>
    </row>
    <row r="72" spans="1:6">
      <c r="A72" s="6" t="s">
        <v>259</v>
      </c>
      <c r="B72" s="7">
        <v>0</v>
      </c>
      <c r="C72" s="7">
        <v>0</v>
      </c>
      <c r="D72" s="6"/>
      <c r="E72" s="6"/>
      <c r="F72" s="6">
        <f t="shared" si="1"/>
        <v>0</v>
      </c>
    </row>
    <row r="73" spans="1:6">
      <c r="A73" s="6" t="s">
        <v>260</v>
      </c>
      <c r="B73" s="7">
        <v>0</v>
      </c>
      <c r="C73" s="7">
        <v>0</v>
      </c>
      <c r="D73" s="6"/>
      <c r="E73" s="6"/>
      <c r="F73" s="6">
        <f t="shared" si="1"/>
        <v>0</v>
      </c>
    </row>
    <row r="74" spans="1:6">
      <c r="A74" s="6" t="s">
        <v>261</v>
      </c>
      <c r="B74" s="7">
        <f>SUM(B70:B73)</f>
        <v>0</v>
      </c>
      <c r="C74" s="7">
        <f>SUM(C70:C73)</f>
        <v>0</v>
      </c>
      <c r="D74" s="6"/>
      <c r="E74" s="6"/>
      <c r="F74" s="6">
        <f t="shared" si="1"/>
        <v>0</v>
      </c>
    </row>
    <row r="75" spans="1:6">
      <c r="A75" s="6" t="s">
        <v>263</v>
      </c>
      <c r="B75" s="7">
        <v>0</v>
      </c>
      <c r="C75" s="7">
        <v>0</v>
      </c>
      <c r="D75" s="6"/>
      <c r="E75" s="6"/>
      <c r="F75" s="6">
        <f t="shared" si="1"/>
        <v>0</v>
      </c>
    </row>
    <row r="76" spans="1:6">
      <c r="A76" s="6" t="s">
        <v>262</v>
      </c>
      <c r="B76" s="7">
        <v>0</v>
      </c>
      <c r="C76" s="7">
        <v>0</v>
      </c>
      <c r="D76" s="6"/>
      <c r="E76" s="6"/>
      <c r="F76" s="6">
        <f t="shared" si="1"/>
        <v>0</v>
      </c>
    </row>
    <row r="77" spans="1:6">
      <c r="A77" s="6" t="s">
        <v>264</v>
      </c>
      <c r="B77" s="7">
        <v>0</v>
      </c>
      <c r="C77" s="7">
        <v>0</v>
      </c>
      <c r="D77" s="6"/>
      <c r="E77" s="6"/>
      <c r="F77" s="6">
        <f t="shared" si="1"/>
        <v>0</v>
      </c>
    </row>
    <row r="78" spans="1:6">
      <c r="A78" s="6" t="s">
        <v>265</v>
      </c>
      <c r="B78" s="7">
        <v>0</v>
      </c>
      <c r="C78" s="7">
        <v>0</v>
      </c>
      <c r="D78" s="6"/>
      <c r="E78" s="6"/>
      <c r="F78" s="6">
        <f t="shared" si="1"/>
        <v>0</v>
      </c>
    </row>
    <row r="79" spans="1:6">
      <c r="A79" s="6" t="s">
        <v>266</v>
      </c>
      <c r="B79" s="7">
        <f>SUM(B75:B78)</f>
        <v>0</v>
      </c>
      <c r="C79" s="7">
        <f>SUM(C75:C78)</f>
        <v>0</v>
      </c>
      <c r="D79" s="6"/>
      <c r="E79" s="6"/>
      <c r="F79" s="6">
        <f t="shared" si="1"/>
        <v>0</v>
      </c>
    </row>
    <row r="80" spans="1:6">
      <c r="A80" s="6" t="s">
        <v>267</v>
      </c>
      <c r="B80" s="7">
        <v>0</v>
      </c>
      <c r="C80" s="7">
        <v>0</v>
      </c>
      <c r="D80" s="6"/>
      <c r="E80" s="6"/>
      <c r="F80" s="6">
        <f t="shared" si="1"/>
        <v>0</v>
      </c>
    </row>
    <row r="81" spans="1:6">
      <c r="A81" s="6" t="s">
        <v>268</v>
      </c>
      <c r="B81" s="7">
        <v>0</v>
      </c>
      <c r="C81" s="7">
        <v>0</v>
      </c>
      <c r="D81" s="6"/>
      <c r="E81" s="6"/>
      <c r="F81" s="6">
        <f t="shared" si="1"/>
        <v>0</v>
      </c>
    </row>
    <row r="82" spans="1:6">
      <c r="A82" s="6" t="s">
        <v>269</v>
      </c>
      <c r="B82" s="7">
        <v>0</v>
      </c>
      <c r="C82" s="7">
        <v>0</v>
      </c>
      <c r="D82" s="6"/>
      <c r="E82" s="6"/>
      <c r="F82" s="6">
        <f t="shared" si="1"/>
        <v>0</v>
      </c>
    </row>
    <row r="83" spans="1:6">
      <c r="A83" s="6" t="s">
        <v>270</v>
      </c>
      <c r="B83" s="7">
        <v>0</v>
      </c>
      <c r="C83" s="7">
        <v>0</v>
      </c>
      <c r="D83" s="6"/>
      <c r="E83" s="6"/>
      <c r="F83" s="6">
        <f t="shared" si="1"/>
        <v>0</v>
      </c>
    </row>
    <row r="84" spans="1:6">
      <c r="A84" s="6" t="s">
        <v>271</v>
      </c>
      <c r="B84" s="7">
        <v>0</v>
      </c>
      <c r="C84" s="7">
        <v>0</v>
      </c>
      <c r="D84" s="6"/>
      <c r="E84" s="6"/>
      <c r="F84" s="6">
        <f t="shared" si="1"/>
        <v>0</v>
      </c>
    </row>
    <row r="85" spans="1:6">
      <c r="A85" s="6" t="s">
        <v>272</v>
      </c>
      <c r="B85" s="7">
        <f>B69+B74+B79+B80+B81+B82+B83+B84</f>
        <v>0</v>
      </c>
      <c r="C85" s="7">
        <f>C69+C74+C79+C80+C81+C82+C83+C84</f>
        <v>0</v>
      </c>
      <c r="D85" s="6"/>
      <c r="E85" s="6"/>
      <c r="F85" s="6">
        <f t="shared" si="1"/>
        <v>0</v>
      </c>
    </row>
    <row r="86" spans="1:6">
      <c r="A86" s="6" t="s">
        <v>273</v>
      </c>
      <c r="B86" s="7">
        <v>0</v>
      </c>
      <c r="C86" s="7">
        <v>0</v>
      </c>
      <c r="D86" s="6"/>
      <c r="E86" s="6"/>
      <c r="F86" s="6">
        <f t="shared" si="1"/>
        <v>0</v>
      </c>
    </row>
    <row r="87" spans="1:6">
      <c r="A87" s="6" t="s">
        <v>274</v>
      </c>
      <c r="B87" s="7">
        <v>0</v>
      </c>
      <c r="C87" s="7">
        <v>0</v>
      </c>
      <c r="D87" s="6"/>
      <c r="E87" s="6"/>
      <c r="F87" s="6">
        <f t="shared" si="1"/>
        <v>0</v>
      </c>
    </row>
    <row r="88" spans="1:6">
      <c r="A88" s="6" t="s">
        <v>275</v>
      </c>
      <c r="B88" s="7">
        <v>0</v>
      </c>
      <c r="C88" s="7">
        <v>0</v>
      </c>
      <c r="D88" s="6"/>
      <c r="E88" s="6"/>
      <c r="F88" s="6">
        <f t="shared" si="1"/>
        <v>0</v>
      </c>
    </row>
    <row r="89" spans="1:6">
      <c r="A89" s="6" t="s">
        <v>276</v>
      </c>
      <c r="B89" s="7">
        <v>0</v>
      </c>
      <c r="C89" s="7">
        <v>0</v>
      </c>
      <c r="D89" s="6"/>
      <c r="E89" s="6"/>
      <c r="F89" s="6">
        <f t="shared" si="1"/>
        <v>0</v>
      </c>
    </row>
    <row r="90" spans="1:6">
      <c r="A90" s="6" t="s">
        <v>277</v>
      </c>
      <c r="B90" s="7">
        <f>SUM(B86:B89)</f>
        <v>0</v>
      </c>
      <c r="C90" s="7">
        <f>SUM(C86:C89)</f>
        <v>0</v>
      </c>
      <c r="D90" s="6"/>
      <c r="E90" s="6"/>
      <c r="F90" s="6">
        <f t="shared" si="1"/>
        <v>0</v>
      </c>
    </row>
    <row r="91" spans="1:6">
      <c r="A91" s="6" t="s">
        <v>278</v>
      </c>
      <c r="B91" s="7">
        <v>0</v>
      </c>
      <c r="C91" s="7">
        <v>0</v>
      </c>
      <c r="D91" s="6"/>
      <c r="E91" s="6"/>
      <c r="F91" s="6">
        <f t="shared" si="1"/>
        <v>0</v>
      </c>
    </row>
    <row r="92" spans="1:6">
      <c r="A92" s="31" t="s">
        <v>279</v>
      </c>
      <c r="B92" s="34">
        <f>B85+B90+B91</f>
        <v>0</v>
      </c>
      <c r="C92" s="34">
        <f>C85+C90+C91</f>
        <v>0</v>
      </c>
      <c r="D92" s="34">
        <f>D85+D90+D91</f>
        <v>0</v>
      </c>
      <c r="E92" s="34">
        <f>E85+E90+E91</f>
        <v>0</v>
      </c>
      <c r="F92" s="34">
        <f>F85+F90+F91</f>
        <v>0</v>
      </c>
    </row>
    <row r="93" spans="1:6" ht="20.25">
      <c r="A93" s="33" t="s">
        <v>280</v>
      </c>
      <c r="B93" s="36">
        <f>B19+B25+B39+B50+B56+B60+B64+B92</f>
        <v>69117</v>
      </c>
      <c r="C93" s="36">
        <f>C19+C25+C39+C50+C56+C60+C64+C92</f>
        <v>68162</v>
      </c>
      <c r="D93" s="36">
        <f>D19+D25+D39+D50+D56+D60+D64+D92</f>
        <v>955</v>
      </c>
      <c r="E93" s="36">
        <f>E19+E25+E39+E50+E56+E60+E64+E92</f>
        <v>0</v>
      </c>
      <c r="F93" s="36">
        <f>F19+F25+F39+F50+F56+F60+F64+F92</f>
        <v>69117</v>
      </c>
    </row>
  </sheetData>
  <phoneticPr fontId="6" type="noConversion"/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B1" sqref="B1"/>
    </sheetView>
  </sheetViews>
  <sheetFormatPr defaultRowHeight="15"/>
  <cols>
    <col min="1" max="1" width="9.140625" style="30"/>
    <col min="2" max="2" width="70.7109375" style="2" bestFit="1" customWidth="1"/>
    <col min="3" max="3" width="9.140625" style="3"/>
    <col min="4" max="16384" width="9.140625" style="2"/>
  </cols>
  <sheetData>
    <row r="1" spans="1:3">
      <c r="B1" s="75" t="s">
        <v>467</v>
      </c>
    </row>
    <row r="2" spans="1:3" ht="15.75">
      <c r="B2" s="21" t="s">
        <v>61</v>
      </c>
      <c r="C2" s="5"/>
    </row>
    <row r="3" spans="1:3" ht="15.75">
      <c r="B3" s="21" t="s">
        <v>372</v>
      </c>
      <c r="C3" s="5"/>
    </row>
    <row r="4" spans="1:3" ht="15.75">
      <c r="B4" s="21" t="s">
        <v>291</v>
      </c>
      <c r="C4" s="23"/>
    </row>
    <row r="5" spans="1:3" ht="15.75">
      <c r="B5" s="21"/>
      <c r="C5" s="23"/>
    </row>
    <row r="6" spans="1:3">
      <c r="A6" s="54" t="s">
        <v>375</v>
      </c>
      <c r="B6" s="54" t="s">
        <v>376</v>
      </c>
      <c r="C6" s="55" t="s">
        <v>377</v>
      </c>
    </row>
    <row r="7" spans="1:3">
      <c r="A7" s="43" t="s">
        <v>175</v>
      </c>
      <c r="B7" s="43" t="s">
        <v>174</v>
      </c>
      <c r="C7" s="47">
        <v>0</v>
      </c>
    </row>
    <row r="8" spans="1:3">
      <c r="A8" s="43" t="s">
        <v>176</v>
      </c>
      <c r="B8" s="43" t="s">
        <v>362</v>
      </c>
      <c r="C8" s="47">
        <v>0</v>
      </c>
    </row>
    <row r="9" spans="1:3">
      <c r="A9" s="43" t="s">
        <v>178</v>
      </c>
      <c r="B9" s="43" t="s">
        <v>177</v>
      </c>
      <c r="C9" s="47">
        <v>0</v>
      </c>
    </row>
    <row r="10" spans="1:3" ht="15.75">
      <c r="A10" s="43"/>
      <c r="B10" s="48" t="s">
        <v>369</v>
      </c>
      <c r="C10" s="13">
        <v>14500</v>
      </c>
    </row>
    <row r="11" spans="1:3" ht="15.75">
      <c r="A11" s="43"/>
      <c r="B11" s="49" t="s">
        <v>367</v>
      </c>
      <c r="C11" s="13">
        <v>0</v>
      </c>
    </row>
    <row r="12" spans="1:3" ht="15.75">
      <c r="A12" s="43"/>
      <c r="B12" s="49" t="s">
        <v>368</v>
      </c>
      <c r="C12" s="13">
        <v>0</v>
      </c>
    </row>
    <row r="13" spans="1:3" ht="15.75">
      <c r="A13" s="43" t="s">
        <v>179</v>
      </c>
      <c r="B13" s="50" t="s">
        <v>360</v>
      </c>
      <c r="C13" s="47">
        <f>SUM(C10:C12)</f>
        <v>14500</v>
      </c>
    </row>
    <row r="14" spans="1:3" ht="15.75">
      <c r="A14" s="43" t="s">
        <v>180</v>
      </c>
      <c r="B14" s="49" t="s">
        <v>361</v>
      </c>
      <c r="C14" s="13">
        <f>SUM(C15:C15)</f>
        <v>3200</v>
      </c>
    </row>
    <row r="15" spans="1:3" ht="15.75">
      <c r="A15" s="43"/>
      <c r="B15" s="48" t="s">
        <v>366</v>
      </c>
      <c r="C15" s="13">
        <v>3200</v>
      </c>
    </row>
    <row r="16" spans="1:3">
      <c r="A16" s="43" t="s">
        <v>182</v>
      </c>
      <c r="B16" s="51" t="s">
        <v>181</v>
      </c>
      <c r="C16" s="13">
        <v>0</v>
      </c>
    </row>
    <row r="17" spans="1:3">
      <c r="A17" s="43" t="s">
        <v>184</v>
      </c>
      <c r="B17" s="51" t="s">
        <v>183</v>
      </c>
      <c r="C17" s="13">
        <v>0</v>
      </c>
    </row>
    <row r="18" spans="1:3">
      <c r="A18" s="43" t="s">
        <v>185</v>
      </c>
      <c r="B18" s="51" t="s">
        <v>364</v>
      </c>
      <c r="C18" s="13">
        <v>1454</v>
      </c>
    </row>
    <row r="19" spans="1:3">
      <c r="A19" s="43" t="s">
        <v>187</v>
      </c>
      <c r="B19" s="51" t="s">
        <v>186</v>
      </c>
      <c r="C19" s="13">
        <f>SUM(C20)</f>
        <v>580</v>
      </c>
    </row>
    <row r="20" spans="1:3">
      <c r="A20" s="43"/>
      <c r="B20" s="52" t="s">
        <v>370</v>
      </c>
      <c r="C20" s="13">
        <v>580</v>
      </c>
    </row>
    <row r="21" spans="1:3" ht="15.75">
      <c r="A21" s="43" t="s">
        <v>189</v>
      </c>
      <c r="B21" s="50" t="s">
        <v>188</v>
      </c>
      <c r="C21" s="47">
        <f>C14+C16+C17+C18+C19</f>
        <v>5234</v>
      </c>
    </row>
    <row r="22" spans="1:3">
      <c r="A22" s="43" t="s">
        <v>190</v>
      </c>
      <c r="B22" s="43" t="s">
        <v>363</v>
      </c>
      <c r="C22" s="47">
        <f>SUM(C23)</f>
        <v>300</v>
      </c>
    </row>
    <row r="23" spans="1:3">
      <c r="A23" s="43"/>
      <c r="B23" s="53" t="s">
        <v>371</v>
      </c>
      <c r="C23" s="13">
        <v>300</v>
      </c>
    </row>
    <row r="24" spans="1:3" ht="15.75">
      <c r="A24" s="43" t="s">
        <v>373</v>
      </c>
      <c r="B24" s="50" t="s">
        <v>374</v>
      </c>
      <c r="C24" s="47">
        <f>C7+C8+C9+C13+C21+C22</f>
        <v>20034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D5" sqref="D5:D6"/>
    </sheetView>
  </sheetViews>
  <sheetFormatPr defaultRowHeight="15.75"/>
  <cols>
    <col min="1" max="1" width="9.140625" style="4"/>
    <col min="2" max="2" width="70.7109375" bestFit="1" customWidth="1"/>
  </cols>
  <sheetData>
    <row r="1" spans="1:3">
      <c r="B1" s="21" t="s">
        <v>468</v>
      </c>
    </row>
    <row r="2" spans="1:3">
      <c r="B2" s="21" t="s">
        <v>61</v>
      </c>
      <c r="C2" s="5"/>
    </row>
    <row r="3" spans="1:3">
      <c r="B3" s="21" t="s">
        <v>436</v>
      </c>
      <c r="C3" s="5"/>
    </row>
    <row r="4" spans="1:3">
      <c r="B4" s="21" t="s">
        <v>291</v>
      </c>
      <c r="C4" s="23"/>
    </row>
    <row r="5" spans="1:3">
      <c r="B5" s="21"/>
      <c r="C5" s="23"/>
    </row>
    <row r="6" spans="1:3" ht="15">
      <c r="A6" s="54" t="s">
        <v>375</v>
      </c>
      <c r="B6" s="54" t="s">
        <v>376</v>
      </c>
      <c r="C6" s="55" t="s">
        <v>377</v>
      </c>
    </row>
    <row r="7" spans="1:3">
      <c r="A7" s="6" t="s">
        <v>169</v>
      </c>
      <c r="B7" s="6" t="s">
        <v>168</v>
      </c>
      <c r="C7" s="7">
        <f>C8+C9</f>
        <v>1530</v>
      </c>
    </row>
    <row r="8" spans="1:3">
      <c r="A8" s="6"/>
      <c r="B8" s="6" t="s">
        <v>434</v>
      </c>
      <c r="C8" s="7">
        <v>1250</v>
      </c>
    </row>
    <row r="9" spans="1:3">
      <c r="A9" s="6"/>
      <c r="B9" s="6" t="s">
        <v>435</v>
      </c>
      <c r="C9" s="7">
        <v>280</v>
      </c>
    </row>
    <row r="10" spans="1:3">
      <c r="A10" s="6" t="s">
        <v>171</v>
      </c>
      <c r="B10" s="62" t="s">
        <v>170</v>
      </c>
      <c r="C10" s="63">
        <f>SUM(C2:C7)</f>
        <v>1530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A5" sqref="A5"/>
    </sheetView>
  </sheetViews>
  <sheetFormatPr defaultRowHeight="15"/>
  <cols>
    <col min="1" max="1" width="81.5703125" customWidth="1"/>
    <col min="2" max="2" width="12.28515625" customWidth="1"/>
  </cols>
  <sheetData>
    <row r="1" spans="1:2" ht="15.75">
      <c r="A1" s="21" t="s">
        <v>469</v>
      </c>
    </row>
    <row r="2" spans="1:2" ht="15.75">
      <c r="A2" s="21" t="s">
        <v>61</v>
      </c>
      <c r="B2" s="5"/>
    </row>
    <row r="3" spans="1:2" ht="15.75">
      <c r="A3" s="21" t="s">
        <v>167</v>
      </c>
      <c r="B3" s="23"/>
    </row>
    <row r="4" spans="1:2" ht="15.75">
      <c r="A4" s="21" t="s">
        <v>291</v>
      </c>
      <c r="B4" s="23"/>
    </row>
    <row r="5" spans="1:2" ht="15.75">
      <c r="A5" s="21"/>
      <c r="B5" s="23"/>
    </row>
    <row r="6" spans="1:2" ht="15.75">
      <c r="A6" s="46" t="s">
        <v>378</v>
      </c>
      <c r="B6" s="56" t="s">
        <v>379</v>
      </c>
    </row>
    <row r="7" spans="1:2" ht="15.75">
      <c r="A7" s="24" t="s">
        <v>194</v>
      </c>
      <c r="B7" s="25">
        <f>SUM(B8:B10)</f>
        <v>11257</v>
      </c>
    </row>
    <row r="8" spans="1:2" ht="15.75">
      <c r="A8" s="61" t="s">
        <v>425</v>
      </c>
      <c r="B8" s="7">
        <v>6459</v>
      </c>
    </row>
    <row r="9" spans="1:2" ht="15.75">
      <c r="A9" s="6" t="s">
        <v>423</v>
      </c>
      <c r="B9" s="7">
        <v>4000</v>
      </c>
    </row>
    <row r="10" spans="1:2" ht="15.75">
      <c r="A10" s="6" t="s">
        <v>424</v>
      </c>
      <c r="B10" s="7">
        <v>798</v>
      </c>
    </row>
    <row r="11" spans="1:2" ht="15.75">
      <c r="A11" s="6" t="s">
        <v>195</v>
      </c>
      <c r="B11" s="7">
        <v>0</v>
      </c>
    </row>
    <row r="12" spans="1:2" ht="15.75">
      <c r="A12" s="24" t="s">
        <v>196</v>
      </c>
      <c r="B12" s="25">
        <f>SUM(B13:B14)</f>
        <v>3283</v>
      </c>
    </row>
    <row r="13" spans="1:2" ht="15.75">
      <c r="A13" s="61" t="s">
        <v>427</v>
      </c>
      <c r="B13" s="7">
        <v>2683</v>
      </c>
    </row>
    <row r="14" spans="1:2" ht="15.75">
      <c r="A14" s="6" t="s">
        <v>426</v>
      </c>
      <c r="B14" s="7">
        <v>600</v>
      </c>
    </row>
    <row r="15" spans="1:2" ht="15.75">
      <c r="A15" s="24" t="s">
        <v>197</v>
      </c>
      <c r="B15" s="25">
        <f>B16</f>
        <v>527</v>
      </c>
    </row>
    <row r="16" spans="1:2" ht="15.75">
      <c r="A16" s="61" t="s">
        <v>428</v>
      </c>
      <c r="B16" s="7">
        <v>527</v>
      </c>
    </row>
    <row r="17" spans="1:2" ht="15.75">
      <c r="A17" s="24" t="s">
        <v>198</v>
      </c>
      <c r="B17" s="25">
        <f>B18+B19</f>
        <v>1016</v>
      </c>
    </row>
    <row r="18" spans="1:2" ht="15.75">
      <c r="A18" s="61" t="s">
        <v>430</v>
      </c>
      <c r="B18" s="7">
        <v>872</v>
      </c>
    </row>
    <row r="19" spans="1:2" ht="15.75">
      <c r="A19" s="6" t="s">
        <v>429</v>
      </c>
      <c r="B19" s="7">
        <v>144</v>
      </c>
    </row>
    <row r="20" spans="1:2" ht="15.75">
      <c r="A20" s="6" t="s">
        <v>199</v>
      </c>
      <c r="B20" s="7"/>
    </row>
    <row r="21" spans="1:2" ht="15.75">
      <c r="A21" s="24" t="s">
        <v>200</v>
      </c>
      <c r="B21" s="25">
        <f>SUM(B7:B20)</f>
        <v>32166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selection activeCell="C5" sqref="C5"/>
    </sheetView>
  </sheetViews>
  <sheetFormatPr defaultRowHeight="15"/>
  <cols>
    <col min="1" max="1" width="9.42578125" bestFit="1" customWidth="1"/>
    <col min="2" max="2" width="70.28515625" customWidth="1"/>
  </cols>
  <sheetData>
    <row r="1" spans="1:3" ht="15.75">
      <c r="B1" s="21" t="s">
        <v>470</v>
      </c>
    </row>
    <row r="2" spans="1:3" ht="15.75">
      <c r="A2" s="4"/>
      <c r="B2" s="21" t="s">
        <v>61</v>
      </c>
      <c r="C2" s="5"/>
    </row>
    <row r="3" spans="1:3" ht="15.75">
      <c r="A3" s="4"/>
      <c r="B3" s="21" t="s">
        <v>437</v>
      </c>
      <c r="C3" s="5"/>
    </row>
    <row r="4" spans="1:3" ht="15.75">
      <c r="A4" s="4"/>
      <c r="B4" s="21" t="s">
        <v>291</v>
      </c>
      <c r="C4" s="23"/>
    </row>
    <row r="5" spans="1:3" ht="15.75">
      <c r="A5" s="4"/>
      <c r="B5" s="21"/>
      <c r="C5" s="23"/>
    </row>
    <row r="6" spans="1:3">
      <c r="A6" s="54" t="s">
        <v>375</v>
      </c>
      <c r="B6" s="54" t="s">
        <v>376</v>
      </c>
      <c r="C6" s="55" t="s">
        <v>377</v>
      </c>
    </row>
    <row r="7" spans="1:3" ht="15.75">
      <c r="A7" s="6" t="s">
        <v>173</v>
      </c>
      <c r="B7" s="6" t="s">
        <v>172</v>
      </c>
      <c r="C7" s="7">
        <f>C8</f>
        <v>14984</v>
      </c>
    </row>
    <row r="8" spans="1:3" ht="15.75">
      <c r="A8" s="6"/>
      <c r="B8" s="6" t="s">
        <v>438</v>
      </c>
      <c r="C8" s="7">
        <v>14984</v>
      </c>
    </row>
    <row r="9" spans="1:3" ht="15.75">
      <c r="A9" s="6" t="s">
        <v>171</v>
      </c>
      <c r="B9" s="62" t="s">
        <v>170</v>
      </c>
      <c r="C9" s="63">
        <f>SUM(C2:C7)</f>
        <v>14984</v>
      </c>
    </row>
  </sheetData>
  <phoneticPr fontId="6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B1" sqref="B1"/>
    </sheetView>
  </sheetViews>
  <sheetFormatPr defaultRowHeight="15.75"/>
  <cols>
    <col min="1" max="1" width="9.42578125" style="2" bestFit="1" customWidth="1"/>
    <col min="2" max="2" width="70.7109375" style="2" bestFit="1" customWidth="1"/>
    <col min="3" max="3" width="12.140625" style="5" customWidth="1"/>
    <col min="4" max="16384" width="9.140625" style="2"/>
  </cols>
  <sheetData>
    <row r="1" spans="1:5">
      <c r="B1" s="75" t="s">
        <v>471</v>
      </c>
    </row>
    <row r="2" spans="1:5">
      <c r="A2" s="4"/>
      <c r="B2" s="21" t="s">
        <v>61</v>
      </c>
    </row>
    <row r="3" spans="1:5" ht="47.25">
      <c r="A3" s="4"/>
      <c r="B3" s="64" t="s">
        <v>0</v>
      </c>
    </row>
    <row r="4" spans="1:5">
      <c r="A4" s="4"/>
      <c r="B4" s="21" t="s">
        <v>291</v>
      </c>
      <c r="C4" s="23"/>
    </row>
    <row r="5" spans="1:5">
      <c r="A5" s="4"/>
      <c r="B5" s="21"/>
      <c r="C5" s="23"/>
    </row>
    <row r="6" spans="1:5">
      <c r="A6" s="4"/>
      <c r="B6" s="80" t="s">
        <v>10</v>
      </c>
      <c r="C6" s="80"/>
      <c r="D6" s="80"/>
      <c r="E6" s="80"/>
    </row>
    <row r="7" spans="1:5">
      <c r="A7" s="54" t="s">
        <v>375</v>
      </c>
      <c r="B7" s="54" t="s">
        <v>376</v>
      </c>
      <c r="C7" s="56" t="s">
        <v>377</v>
      </c>
    </row>
    <row r="8" spans="1:5">
      <c r="A8" s="12" t="s">
        <v>63</v>
      </c>
      <c r="B8" s="6" t="s">
        <v>9</v>
      </c>
      <c r="C8" s="7">
        <v>10020</v>
      </c>
    </row>
    <row r="9" spans="1:5">
      <c r="A9" s="12" t="s">
        <v>64</v>
      </c>
      <c r="B9" s="6" t="s">
        <v>2</v>
      </c>
      <c r="C9" s="7">
        <v>2705</v>
      </c>
    </row>
    <row r="10" spans="1:5">
      <c r="A10" s="43" t="s">
        <v>1</v>
      </c>
      <c r="B10" s="43" t="s">
        <v>3</v>
      </c>
      <c r="C10" s="25">
        <f>SUM(C8:C9)</f>
        <v>12725</v>
      </c>
    </row>
    <row r="11" spans="1:5">
      <c r="A11" s="43" t="s">
        <v>4</v>
      </c>
      <c r="B11" s="43" t="s">
        <v>5</v>
      </c>
      <c r="C11" s="25">
        <f>C10</f>
        <v>12725</v>
      </c>
    </row>
    <row r="13" spans="1:5">
      <c r="A13" s="12"/>
      <c r="B13" s="12" t="s">
        <v>7</v>
      </c>
      <c r="C13" s="7">
        <v>10000</v>
      </c>
    </row>
    <row r="14" spans="1:5">
      <c r="A14" s="43" t="s">
        <v>173</v>
      </c>
      <c r="B14" s="24" t="s">
        <v>6</v>
      </c>
      <c r="C14" s="25">
        <f>C13</f>
        <v>10000</v>
      </c>
    </row>
    <row r="15" spans="1:5">
      <c r="A15" s="43" t="s">
        <v>191</v>
      </c>
      <c r="B15" s="43" t="s">
        <v>8</v>
      </c>
      <c r="C15" s="25">
        <f>C14</f>
        <v>10000</v>
      </c>
    </row>
    <row r="17" spans="2:3">
      <c r="B17" s="43" t="s">
        <v>11</v>
      </c>
      <c r="C17" s="25">
        <f>C11-C15</f>
        <v>2725</v>
      </c>
    </row>
  </sheetData>
  <mergeCells count="1">
    <mergeCell ref="B6:E6"/>
  </mergeCells>
  <phoneticPr fontId="6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5"/>
  <sheetViews>
    <sheetView workbookViewId="0"/>
  </sheetViews>
  <sheetFormatPr defaultRowHeight="15.75"/>
  <cols>
    <col min="1" max="1" width="70.7109375" style="4" bestFit="1" customWidth="1"/>
    <col min="2" max="2" width="14.28515625" style="5" bestFit="1" customWidth="1"/>
    <col min="3" max="16384" width="9.140625" style="4"/>
  </cols>
  <sheetData>
    <row r="1" spans="1:2">
      <c r="A1" s="21" t="s">
        <v>472</v>
      </c>
    </row>
    <row r="2" spans="1:2">
      <c r="A2" s="21" t="s">
        <v>61</v>
      </c>
    </row>
    <row r="3" spans="1:2">
      <c r="A3" s="21" t="s">
        <v>281</v>
      </c>
      <c r="B3" s="23"/>
    </row>
    <row r="4" spans="1:2">
      <c r="A4" s="21" t="s">
        <v>291</v>
      </c>
      <c r="B4" s="23"/>
    </row>
    <row r="5" spans="1:2">
      <c r="A5" s="21"/>
      <c r="B5" s="23"/>
    </row>
    <row r="6" spans="1:2">
      <c r="A6" s="46" t="s">
        <v>378</v>
      </c>
      <c r="B6" s="56" t="s">
        <v>379</v>
      </c>
    </row>
    <row r="7" spans="1:2">
      <c r="A7" s="6" t="s">
        <v>282</v>
      </c>
      <c r="B7" s="7">
        <v>1181</v>
      </c>
    </row>
    <row r="8" spans="1:2">
      <c r="A8" s="24" t="s">
        <v>71</v>
      </c>
      <c r="B8" s="25">
        <f>SUM(B7)</f>
        <v>1181</v>
      </c>
    </row>
    <row r="10" spans="1:2">
      <c r="A10" s="6" t="s">
        <v>283</v>
      </c>
      <c r="B10" s="7">
        <v>1974</v>
      </c>
    </row>
    <row r="11" spans="1:2">
      <c r="A11" s="6" t="s">
        <v>284</v>
      </c>
      <c r="B11" s="7">
        <v>9512</v>
      </c>
    </row>
    <row r="12" spans="1:2">
      <c r="A12" s="6" t="s">
        <v>285</v>
      </c>
      <c r="B12" s="7">
        <v>10020</v>
      </c>
    </row>
    <row r="13" spans="1:2">
      <c r="A13" s="24" t="s">
        <v>73</v>
      </c>
      <c r="B13" s="25">
        <f>SUM(B10:B12)</f>
        <v>21506</v>
      </c>
    </row>
    <row r="15" spans="1:2">
      <c r="A15" s="24" t="s">
        <v>77</v>
      </c>
      <c r="B15" s="25">
        <v>6121</v>
      </c>
    </row>
    <row r="17" spans="1:2">
      <c r="A17" s="24" t="s">
        <v>287</v>
      </c>
      <c r="B17" s="25">
        <f>B8+B13+B15</f>
        <v>28808</v>
      </c>
    </row>
    <row r="19" spans="1:2">
      <c r="A19" s="6" t="s">
        <v>286</v>
      </c>
      <c r="B19" s="7">
        <v>3690</v>
      </c>
    </row>
    <row r="20" spans="1:2">
      <c r="A20" s="24" t="s">
        <v>80</v>
      </c>
      <c r="B20" s="25">
        <f>SUM(B19)</f>
        <v>3690</v>
      </c>
    </row>
    <row r="21" spans="1:2">
      <c r="A21" s="24" t="s">
        <v>81</v>
      </c>
      <c r="B21" s="25">
        <v>996</v>
      </c>
    </row>
    <row r="23" spans="1:2">
      <c r="A23" s="24" t="s">
        <v>288</v>
      </c>
      <c r="B23" s="25">
        <f>B20+B21</f>
        <v>4686</v>
      </c>
    </row>
    <row r="25" spans="1:2" ht="18.75">
      <c r="A25" s="39" t="s">
        <v>289</v>
      </c>
      <c r="B25" s="40">
        <f>B17+B23</f>
        <v>33494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rovatkódok</vt:lpstr>
      <vt:lpstr>1 számú melléklet</vt:lpstr>
      <vt:lpstr>2 számú melléklet</vt:lpstr>
      <vt:lpstr>3 számú melléklet</vt:lpstr>
      <vt:lpstr>4 számú melléklet</vt:lpstr>
      <vt:lpstr>5 számú melléklet</vt:lpstr>
      <vt:lpstr>6 számú melléklet</vt:lpstr>
      <vt:lpstr>7 számú melléklet</vt:lpstr>
      <vt:lpstr>8 számú melléklet</vt:lpstr>
      <vt:lpstr>9 számú melléklet</vt:lpstr>
      <vt:lpstr>10 számú melléklet</vt:lpstr>
      <vt:lpstr>11 számú melléklet</vt:lpstr>
      <vt:lpstr>12 számú melléklet</vt:lpstr>
      <vt:lpstr>13 számú melléklet</vt:lpstr>
      <vt:lpstr>14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Eszter</cp:lastModifiedBy>
  <cp:lastPrinted>2014-02-18T07:55:27Z</cp:lastPrinted>
  <dcterms:created xsi:type="dcterms:W3CDTF">2014-02-16T16:34:25Z</dcterms:created>
  <dcterms:modified xsi:type="dcterms:W3CDTF">2014-02-18T10:39:36Z</dcterms:modified>
</cp:coreProperties>
</file>