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.sz tájékoztató t." sheetId="27" r:id="rId27"/>
    <sheet name="Munka1" sheetId="28" r:id="rId28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<sst xmlns="http://schemas.openxmlformats.org/spreadsheetml/2006/main" count="3506" uniqueCount="500">
  <si>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</si>
  <si>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</si>
  <si>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</si>
  <si>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</si>
  <si>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</si>
  <si>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</si>
  <si>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</si>
  <si>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</si>
  <si>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</si>
  <si>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</si>
  <si>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</si>
  <si>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</si>
  <si>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</si>
  <si>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</si>
  <si>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</si>
  <si>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</si>
  <si>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</si>
  <si>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</si>
  <si>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</si>
  <si>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</si>
  <si>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</si>
  <si>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</si>
  <si>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</si>
  <si>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</si>
  <si>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</si>
  <si>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</si>
  <si>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</si>
  <si>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</si>
  <si>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</si>
  <si>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</si>
  <si>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</si>
  <si>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</si>
  <si>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</si>
  <si>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</si>
  <si>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</si>
  <si>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</si>
  <si>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</si>
  <si>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</si>
  <si>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</si>
  <si>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</si>
  <si>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</si>
  <si>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</si>
  <si>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</si>
  <si>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</si>
  <si>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</si>
  <si>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</si>
  <si>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</si>
  <si>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</si>
  <si>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</si>
  <si>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</si>
  <si>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</si>
  <si>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</si>
  <si>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</si>
  <si>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</si>
  <si>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</si>
  <si>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</si>
  <si>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</si>
  <si>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</si>
  <si>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</si>
  <si>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</si>
  <si>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</si>
  <si>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</si>
  <si>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</si>
  <si>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</si>
  <si>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</si>
  <si>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</si>
  <si>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</si>
  <si>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</si>
  <si>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</si>
  <si>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</si>
  <si>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</si>
  <si>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</si>
  <si>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</si>
  <si>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</si>
  <si>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</si>
  <si>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</si>
  <si>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</si>
  <si>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</si>
  <si>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</si>
  <si>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</si>
  <si>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</si>
  <si>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</si>
  <si>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</si>
  <si>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</si>
  <si>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</si>
  <si>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</si>
  <si>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</si>
  <si>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</si>
  <si>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</si>
  <si>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</si>
  <si>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</si>
  <si>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</si>
  <si>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</si>
  <si>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</si>
  <si>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</si>
  <si>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</si>
  <si>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</si>
  <si>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</si>
  <si>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</si>
  <si>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</si>
  <si>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</si>
  <si>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</si>
  <si>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</si>
  <si>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</si>
  <si>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</si>
  <si>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</si>
  <si>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</si>
  <si>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</si>
  <si>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</si>
  <si>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</si>
  <si>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</si>
  <si>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</si>
  <si>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</si>
  <si>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</si>
  <si>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</si>
  <si>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</si>
  <si>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</si>
  <si>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</si>
  <si>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</si>
  <si>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</si>
  <si>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</si>
  <si>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</si>
  <si>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</si>
  <si>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</si>
  <si>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</si>
  <si>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</si>
  <si>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</si>
  <si>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</si>
  <si>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</si>
  <si>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</si>
  <si>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</si>
  <si>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</si>
  <si>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</si>
  <si>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</si>
  <si>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</si>
  <si>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</si>
  <si>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</si>
  <si>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</si>
  <si>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</si>
  <si>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</si>
  <si>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</si>
  <si>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</si>
  <si>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</si>
  <si>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</si>
  <si>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</si>
  <si>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</si>
  <si>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</si>
  <si>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</si>
  <si>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</si>
  <si>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</si>
  <si>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</si>
  <si>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</si>
  <si>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</si>
  <si>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</si>
  <si>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</si>
  <si>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</si>
  <si>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</si>
  <si>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</si>
  <si>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</si>
  <si>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</si>
  <si>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</si>
  <si>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</si>
  <si>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</si>
  <si>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</si>
  <si>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</si>
  <si>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</si>
  <si>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</si>
  <si>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</si>
  <si>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</si>
  <si>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</si>
  <si>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</si>
  <si>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</si>
  <si>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</si>
  <si>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</si>
  <si>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</si>
  <si>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</si>
  <si>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</si>
  <si>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</si>
  <si>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</si>
  <si>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</si>
  <si>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</si>
  <si>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</si>
  <si>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</si>
  <si>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</si>
  <si>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</si>
  <si>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</si>
  <si>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</si>
  <si>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</si>
  <si>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</si>
  <si>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</si>
  <si>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</si>
  <si>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</si>
  <si>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</si>
  <si>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</si>
  <si>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</si>
  <si>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</si>
  <si>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</si>
  <si>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</si>
  <si>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</si>
  <si>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</si>
  <si>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</si>
  <si>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</si>
  <si>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</si>
  <si>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</si>
  <si>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</si>
  <si>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</si>
  <si>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</si>
  <si>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</si>
  <si>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</si>
  <si>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</si>
  <si>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</si>
  <si>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</si>
  <si>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</si>
  <si>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</si>
  <si>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</si>
  <si>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</si>
  <si>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</si>
  <si>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</si>
  <si>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</si>
  <si>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</si>
  <si>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</si>
  <si>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</si>
  <si>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</si>
  <si>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</si>
  <si>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</si>
  <si>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</si>
  <si>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</si>
  <si>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</si>
  <si>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</si>
  <si>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</si>
  <si>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</si>
  <si>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</si>
  <si>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</si>
  <si>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</si>
  <si>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</si>
  <si>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</si>
  <si>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</si>
  <si>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</si>
  <si>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</si>
  <si>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</si>
  <si>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</si>
  <si>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</si>
  <si>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</si>
  <si>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</si>
  <si>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</si>
  <si>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</si>
  <si>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</si>
  <si>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</si>
  <si>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</si>
  <si>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</si>
  <si>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</si>
  <si>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</si>
  <si>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</si>
  <si>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</si>
  <si>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</si>
  <si>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</si>
  <si>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</si>
  <si>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</si>
  <si>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</si>
  <si>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</si>
  <si>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</si>
  <si>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</si>
  <si>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</si>
  <si>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</si>
  <si>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</si>
  <si>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</si>
  <si>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</si>
  <si>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</si>
  <si>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</si>
  <si>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</si>
  <si>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</si>
  <si>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</si>
  <si>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</si>
  <si>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</si>
  <si>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</si>
  <si>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</si>
  <si>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</si>
  <si>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</si>
  <si>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</si>
  <si>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</si>
  <si>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</si>
  <si>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</si>
  <si>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</si>
  <si>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</si>
  <si>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</si>
  <si>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</si>
  <si>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</si>
  <si>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</si>
  <si>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</si>
  <si>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</si>
  <si>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</si>
  <si>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</si>
  <si>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</si>
  <si>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</si>
  <si>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</si>
  <si>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</si>
  <si>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</si>
  <si>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</si>
  <si>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</si>
  <si>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</si>
  <si>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</si>
  <si>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</si>
  <si>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</si>
  <si>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</si>
  <si>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</si>
  <si>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</si>
  <si>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</si>
  <si>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</si>
  <si>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</si>
  <si>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</si>
  <si>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</si>
  <si>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</si>
  <si>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</si>
  <si>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</si>
  <si>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</si>
  <si>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</si>
  <si>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</si>
  <si>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</si>
  <si>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</si>
  <si>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</si>
  <si>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</si>
  <si>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</si>
  <si>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</si>
  <si>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</si>
  <si>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</si>
  <si>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</si>
  <si>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</si>
  <si>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</si>
  <si>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</si>
  <si>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</si>
  <si>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</si>
  <si>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</si>
  <si>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</si>
  <si>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</si>
  <si>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</si>
  <si>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</si>
  <si>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</si>
  <si>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</si>
  <si>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</si>
  <si>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</si>
  <si>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</si>
  <si>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</si>
  <si>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</si>
  <si>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</si>
  <si>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</si>
  <si>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</si>
  <si>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</si>
  <si>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</si>
  <si>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</si>
  <si>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</si>
  <si>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</si>
  <si>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</si>
  <si>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</si>
  <si>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</si>
  <si>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</si>
  <si>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</si>
  <si>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</si>
  <si>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</si>
  <si>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</si>
  <si>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</si>
  <si>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</si>
  <si>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</si>
  <si>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</si>
  <si>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</si>
  <si>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</si>
  <si>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</si>
  <si>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</si>
  <si>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</si>
  <si>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</si>
  <si>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</si>
  <si>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</si>
  <si>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</si>
  <si>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</si>
  <si>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</si>
  <si>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</si>
  <si>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</si>
  <si>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</si>
  <si>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</si>
  <si>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</si>
  <si>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</si>
  <si>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</si>
  <si>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</si>
  <si>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</si>
  <si>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</si>
  <si>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</si>
  <si>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</si>
  <si>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</si>
  <si>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</si>
  <si>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</si>
  <si>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</si>
  <si>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</si>
  <si>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</si>
  <si>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</si>
  <si>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</si>
  <si>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</si>
  <si>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</si>
  <si>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</si>
  <si>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</si>
  <si>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</si>
  <si>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</si>
  <si>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</si>
  <si>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</si>
  <si>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</si>
  <si>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</si>
  <si>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</si>
  <si>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</si>
  <si>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</si>
  <si>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</si>
  <si>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</si>
  <si>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</si>
  <si>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</si>
  <si>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</si>
  <si>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</si>
  <si>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</si>
  <si>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</si>
  <si>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</si>
  <si>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</si>
  <si>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</si>
  <si>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</si>
  <si>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</si>
  <si>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</si>
  <si>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</si>
  <si>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</si>
  <si>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</si>
  <si>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</si>
  <si>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</si>
  <si>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</si>
  <si>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</si>
  <si>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</si>
  <si>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</si>
  <si>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</si>
  <si>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</si>
  <si>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</si>
  <si>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</si>
  <si>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</si>
  <si>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</si>
  <si>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</si>
  <si>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</si>
  <si>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</si>
  <si>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</si>
  <si>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</si>
  <si>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</si>
  <si>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</si>
  <si>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</si>
  <si>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</si>
  <si>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</si>
  <si>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</si>
  <si>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</si>
  <si>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</si>
  <si>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</si>
  <si>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</si>
  <si>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</si>
  <si>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</si>
  <si>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</si>
  <si>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</si>
  <si>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</si>
  <si>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</si>
  <si>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</si>
  <si>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</si>
  <si>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</si>
  <si>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</si>
  <si>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</si>
  <si>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</si>
  <si>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</si>
  <si>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</si>
  <si>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</si>
  <si>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</si>
  <si>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</si>
  <si>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</si>
  <si>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</si>
  <si>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</si>
  <si>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</si>
  <si>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</si>
  <si>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>Hajmáskér Község Önkormányzat adósságot keletkeztető ügyletekből és kezességvállalásokból fennálló kötelezettségei</t>
  </si>
  <si>
    <t>Hajmáskér Község Önkormányzat saját bevételeinek részletezése az adósságot keletkeztető ügyletből származó tárgyévi fizetési kötelezettség megállapításához</t>
  </si>
  <si>
    <t>Hajmáskér Község Önkormányzat 2014. évi adósságot keletkeztető fejlesztési céljai</t>
  </si>
  <si>
    <t>Falu- és tábormúzeum ( Boltíves épület)</t>
  </si>
  <si>
    <t>2013-2014</t>
  </si>
  <si>
    <t>Sportöltöző</t>
  </si>
  <si>
    <t>Kamerás rendszer fejlesztése</t>
  </si>
  <si>
    <t>2014</t>
  </si>
  <si>
    <t>Közvilágítás bővítés</t>
  </si>
  <si>
    <t>Művelődési ház fűtés felújítás</t>
  </si>
  <si>
    <t>2009-2014</t>
  </si>
  <si>
    <t>Hajmáskéri Közös Önkormányzati Hivatal</t>
  </si>
  <si>
    <t>Lurkó Óvoda</t>
  </si>
  <si>
    <t>Ingatlan vásárlás (Tornaterem)</t>
  </si>
  <si>
    <t xml:space="preserve"> Tornaterem felújítása</t>
  </si>
  <si>
    <t>eltérés</t>
  </si>
  <si>
    <t>9.2.1. melléklet az 5/2014. (IV.30.) önkormányzati rendelethez</t>
  </si>
  <si>
    <t>9.2.2. melléklet az 5/2014. (IV.30.) önkormányzati rendelethez</t>
  </si>
  <si>
    <t>9.2.3. melléklet az 5/2014. (IV.30.) önkormányzati rendelethez</t>
  </si>
  <si>
    <t>9.3. melléklet az 5/2014. (IV.30.) önkormányzati rendelethez</t>
  </si>
  <si>
    <t>9.3.1. melléklet az 5/2014. (IV.30.) önkormányzati rendelethez</t>
  </si>
  <si>
    <t>9.3.2. melléklet az 5/2014. (IV.30.) önkormányzati rendelethez</t>
  </si>
  <si>
    <t>9.3.3. melléklet az 5/2014. (IV.30.) önkormányzati rendelethez</t>
  </si>
  <si>
    <t xml:space="preserve">2.1. melléklet az 2/2014. (IV.30.) önkormányzati rendelethez     </t>
  </si>
  <si>
    <t xml:space="preserve">2.2. melléklet az 5/2014. (IV.30.) önkormányzati rendelethez     </t>
  </si>
  <si>
    <t>9.1. melléklet az 5/2014. (IV.30.) önkormányzati rendelethez</t>
  </si>
  <si>
    <t>9.2. melléklet az 5/2014. (IV.30.)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</si>
</sst>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4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64" fontId="16" fillId="0" borderId="10" xfId="59" applyNumberFormat="1" applyFont="1" applyFill="1" applyBorder="1" applyAlignment="1" applyProtection="1">
      <alignment vertical="center"/>
      <protection locked="0"/>
    </xf>
    <xf numFmtId="164" fontId="16" fillId="0" borderId="35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64" fontId="16" fillId="0" borderId="11" xfId="59" applyNumberFormat="1" applyFont="1" applyFill="1" applyBorder="1" applyAlignment="1" applyProtection="1">
      <alignment vertical="center"/>
      <protection locked="0"/>
    </xf>
    <xf numFmtId="164" fontId="16" fillId="0" borderId="30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6" fillId="0" borderId="12" xfId="59" applyNumberFormat="1" applyFont="1" applyFill="1" applyBorder="1" applyAlignment="1" applyProtection="1">
      <alignment vertical="center"/>
      <protection locked="0"/>
    </xf>
    <xf numFmtId="164" fontId="16" fillId="0" borderId="32" xfId="59" applyNumberFormat="1" applyFont="1" applyFill="1" applyBorder="1" applyAlignment="1" applyProtection="1">
      <alignment vertical="center"/>
      <protection/>
    </xf>
    <xf numFmtId="164" fontId="14" fillId="0" borderId="23" xfId="59" applyNumberFormat="1" applyFont="1" applyFill="1" applyBorder="1" applyAlignment="1" applyProtection="1">
      <alignment vertical="center"/>
      <protection/>
    </xf>
    <xf numFmtId="164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64" fontId="14" fillId="0" borderId="23" xfId="59" applyNumberFormat="1" applyFont="1" applyFill="1" applyBorder="1" applyProtection="1">
      <alignment/>
      <protection/>
    </xf>
    <xf numFmtId="164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6" xfId="0" applyFont="1" applyFill="1" applyBorder="1" applyAlignment="1" applyProtection="1">
      <alignment horizontal="right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7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8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8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166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8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3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46" xfId="40" applyNumberFormat="1" applyFont="1" applyFill="1" applyBorder="1" applyAlignment="1" applyProtection="1">
      <alignment/>
      <protection locked="0"/>
    </xf>
    <xf numFmtId="166" fontId="16" fillId="0" borderId="42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55" xfId="0" applyFont="1" applyFill="1" applyBorder="1" applyAlignment="1" applyProtection="1">
      <alignment horizontal="right" vertical="center" indent="1"/>
      <protection/>
    </xf>
    <xf numFmtId="0" fontId="7" fillId="0" borderId="34" xfId="0" applyFont="1" applyFill="1" applyBorder="1" applyAlignment="1" applyProtection="1">
      <alignment horizontal="right" vertical="center" wrapText="1" indent="1"/>
      <protection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8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7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4" xfId="58" applyFont="1" applyFill="1" applyBorder="1" applyAlignment="1" applyProtection="1">
      <alignment horizontal="center"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28" xfId="58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33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33" borderId="31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3" xfId="40" applyNumberFormat="1" applyFont="1" applyFill="1" applyBorder="1" applyAlignment="1" applyProtection="1">
      <alignment horizontal="right" vertical="center" wrapText="1" indent="1"/>
      <protection/>
    </xf>
    <xf numFmtId="0" fontId="3" fillId="0" borderId="43" xfId="0" applyFont="1" applyFill="1" applyBorder="1" applyAlignment="1" applyProtection="1">
      <alignment vertical="center" wrapText="1"/>
      <protection locked="0"/>
    </xf>
    <xf numFmtId="164" fontId="2" fillId="0" borderId="0" xfId="59" applyNumberFormat="1" applyFill="1" applyAlignment="1" applyProtection="1">
      <alignment vertical="center"/>
      <protection/>
    </xf>
    <xf numFmtId="164" fontId="2" fillId="0" borderId="0" xfId="59" applyNumberFormat="1" applyFill="1" applyAlignment="1" applyProtection="1">
      <alignment vertical="center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6" xfId="58" applyNumberFormat="1" applyFont="1" applyFill="1" applyBorder="1" applyAlignment="1" applyProtection="1">
      <alignment horizontal="left" vertical="center"/>
      <protection/>
    </xf>
    <xf numFmtId="164" fontId="15" fillId="0" borderId="36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8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0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4" xfId="0" applyFont="1" applyFill="1" applyBorder="1" applyAlignment="1" applyProtection="1">
      <alignment horizontal="left" indent="1"/>
      <protection/>
    </xf>
    <xf numFmtId="0" fontId="7" fillId="0" borderId="45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8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65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16" fillId="0" borderId="40" xfId="0" applyFont="1" applyFill="1" applyBorder="1" applyAlignment="1" applyProtection="1">
      <alignment horizontal="left" indent="1"/>
      <protection locked="0"/>
    </xf>
    <xf numFmtId="0" fontId="16" fillId="0" borderId="41" xfId="0" applyFont="1" applyFill="1" applyBorder="1" applyAlignment="1" applyProtection="1">
      <alignment horizontal="left" indent="1"/>
      <protection locked="0"/>
    </xf>
    <xf numFmtId="0" fontId="16" fillId="0" borderId="67" xfId="0" applyFont="1" applyFill="1" applyBorder="1" applyAlignment="1" applyProtection="1">
      <alignment horizontal="left" indent="1"/>
      <protection locked="0"/>
    </xf>
    <xf numFmtId="0" fontId="15" fillId="0" borderId="68" xfId="59" applyFont="1" applyFill="1" applyBorder="1" applyAlignment="1" applyProtection="1">
      <alignment horizontal="left" vertical="center" indent="1"/>
      <protection/>
    </xf>
    <xf numFmtId="0" fontId="15" fillId="0" borderId="45" xfId="59" applyFont="1" applyFill="1" applyBorder="1" applyAlignment="1" applyProtection="1">
      <alignment horizontal="left" vertical="center" indent="1"/>
      <protection/>
    </xf>
    <xf numFmtId="0" fontId="15" fillId="0" borderId="53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58" applyNumberFormat="1" applyFont="1" applyFill="1" applyProtection="1">
      <alignment/>
      <protection/>
    </xf>
    <xf numFmtId="166" fontId="2" fillId="0" borderId="0" xfId="58" applyNumberFormat="1" applyFill="1" applyProtection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134</v>
      </c>
    </row>
    <row r="4" spans="1:2" ht="12.75">
      <c r="A4" s="113"/>
      <c r="B4" s="113"/>
    </row>
    <row r="5" spans="1:2" s="124" customFormat="1" ht="15.75">
      <c r="A5" s="65" t="s">
        <v>405</v>
      </c>
      <c r="B5" s="123"/>
    </row>
    <row r="6" spans="1:2" ht="12.75">
      <c r="A6" s="113"/>
      <c r="B6" s="113"/>
    </row>
    <row r="7" spans="1:2" ht="12.75">
      <c r="A7" s="113" t="s">
        <v>407</v>
      </c>
      <c r="B7" s="113" t="s">
        <v>408</v>
      </c>
    </row>
    <row r="8" spans="1:2" ht="12.75">
      <c r="A8" s="113" t="s">
        <v>409</v>
      </c>
      <c r="B8" s="113" t="s">
        <v>410</v>
      </c>
    </row>
    <row r="9" spans="1:2" ht="12.75">
      <c r="A9" s="113" t="s">
        <v>411</v>
      </c>
      <c r="B9" s="113" t="s">
        <v>412</v>
      </c>
    </row>
    <row r="10" spans="1:2" ht="12.75">
      <c r="A10" s="113"/>
      <c r="B10" s="113"/>
    </row>
    <row r="11" spans="1:2" ht="12.75">
      <c r="A11" s="113"/>
      <c r="B11" s="113"/>
    </row>
    <row r="12" spans="1:2" s="124" customFormat="1" ht="15.75">
      <c r="A12" s="65" t="s">
        <v>406</v>
      </c>
      <c r="B12" s="123"/>
    </row>
    <row r="13" spans="1:2" ht="12.75">
      <c r="A13" s="113"/>
      <c r="B13" s="113"/>
    </row>
    <row r="14" spans="1:2" ht="12.75">
      <c r="A14" s="113" t="s">
        <v>416</v>
      </c>
      <c r="B14" s="113" t="s">
        <v>415</v>
      </c>
    </row>
    <row r="15" spans="1:2" ht="12.75">
      <c r="A15" s="113" t="s">
        <v>216</v>
      </c>
      <c r="B15" s="113" t="s">
        <v>414</v>
      </c>
    </row>
    <row r="16" spans="1:2" ht="12.75">
      <c r="A16" s="113" t="s">
        <v>417</v>
      </c>
      <c r="B16" s="113" t="s">
        <v>413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21" sqref="C21"/>
    </sheetView>
  </sheetViews>
  <sheetFormatPr defaultColWidth="9.00390625" defaultRowHeight="12.75"/>
  <cols>
    <col min="1" max="1" width="5.625" style="125" customWidth="1"/>
    <col min="2" max="2" width="68.625" style="125" customWidth="1"/>
    <col min="3" max="3" width="19.50390625" style="125" customWidth="1"/>
    <col min="4" max="16384" width="9.375" style="125" customWidth="1"/>
  </cols>
  <sheetData>
    <row r="1" spans="1:3" ht="33" customHeight="1">
      <c r="A1" s="404" t="s">
        <v>474</v>
      </c>
      <c r="B1" s="404"/>
      <c r="C1" s="404"/>
    </row>
    <row r="2" spans="1:4" ht="15.75" customHeight="1" thickBot="1">
      <c r="A2" s="126"/>
      <c r="B2" s="126"/>
      <c r="C2" s="138" t="s">
        <v>47</v>
      </c>
      <c r="D2" s="133"/>
    </row>
    <row r="3" spans="1:3" ht="26.25" customHeight="1" thickBot="1">
      <c r="A3" s="145" t="s">
        <v>10</v>
      </c>
      <c r="B3" s="146" t="s">
        <v>170</v>
      </c>
      <c r="C3" s="147" t="s">
        <v>218</v>
      </c>
    </row>
    <row r="4" spans="1:3" ht="15.75" thickBot="1">
      <c r="A4" s="148">
        <v>1</v>
      </c>
      <c r="B4" s="149">
        <v>2</v>
      </c>
      <c r="C4" s="150">
        <v>3</v>
      </c>
    </row>
    <row r="5" spans="1:3" ht="15">
      <c r="A5" s="151" t="s">
        <v>12</v>
      </c>
      <c r="B5" s="284" t="s">
        <v>51</v>
      </c>
      <c r="C5" s="281">
        <f>'1.1.sz.mell.'!C27</f>
        <v>10000</v>
      </c>
    </row>
    <row r="6" spans="1:3" ht="24.75">
      <c r="A6" s="152" t="s">
        <v>13</v>
      </c>
      <c r="B6" s="306" t="s">
        <v>213</v>
      </c>
      <c r="C6" s="282">
        <f>'1.1.sz.mell.'!C37+'1.1.sz.mell.'!C46</f>
        <v>4100</v>
      </c>
    </row>
    <row r="7" spans="1:3" ht="15">
      <c r="A7" s="152" t="s">
        <v>14</v>
      </c>
      <c r="B7" s="307" t="s">
        <v>472</v>
      </c>
      <c r="C7" s="282"/>
    </row>
    <row r="8" spans="1:3" ht="24.75">
      <c r="A8" s="152" t="s">
        <v>15</v>
      </c>
      <c r="B8" s="307" t="s">
        <v>215</v>
      </c>
      <c r="C8" s="282"/>
    </row>
    <row r="9" spans="1:3" ht="15">
      <c r="A9" s="153" t="s">
        <v>16</v>
      </c>
      <c r="B9" s="307" t="s">
        <v>214</v>
      </c>
      <c r="C9" s="283">
        <f>'1.1.sz.mell.'!C32</f>
        <v>800</v>
      </c>
    </row>
    <row r="10" spans="1:3" ht="15.75" thickBot="1">
      <c r="A10" s="152" t="s">
        <v>17</v>
      </c>
      <c r="B10" s="308" t="s">
        <v>171</v>
      </c>
      <c r="C10" s="282"/>
    </row>
    <row r="11" spans="1:3" ht="15.75" thickBot="1">
      <c r="A11" s="413" t="s">
        <v>175</v>
      </c>
      <c r="B11" s="414"/>
      <c r="C11" s="154">
        <f>SUM(C5:C10)</f>
        <v>14900</v>
      </c>
    </row>
    <row r="12" spans="1:3" ht="23.25" customHeight="1">
      <c r="A12" s="415" t="s">
        <v>185</v>
      </c>
      <c r="B12" s="415"/>
      <c r="C12" s="41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5/2014. (IV.30.)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22" sqref="C22"/>
    </sheetView>
  </sheetViews>
  <sheetFormatPr defaultColWidth="9.00390625" defaultRowHeight="12.75"/>
  <cols>
    <col min="1" max="1" width="5.625" style="125" customWidth="1"/>
    <col min="2" max="2" width="66.875" style="125" customWidth="1"/>
    <col min="3" max="3" width="27.00390625" style="125" customWidth="1"/>
    <col min="4" max="16384" width="9.375" style="125" customWidth="1"/>
  </cols>
  <sheetData>
    <row r="1" spans="1:3" ht="33" customHeight="1">
      <c r="A1" s="404" t="s">
        <v>475</v>
      </c>
      <c r="B1" s="404"/>
      <c r="C1" s="404"/>
    </row>
    <row r="2" spans="1:4" ht="15.75" customHeight="1" thickBot="1">
      <c r="A2" s="126"/>
      <c r="B2" s="126"/>
      <c r="C2" s="138" t="s">
        <v>47</v>
      </c>
      <c r="D2" s="133"/>
    </row>
    <row r="3" spans="1:3" ht="26.25" customHeight="1" thickBot="1">
      <c r="A3" s="145" t="s">
        <v>10</v>
      </c>
      <c r="B3" s="146" t="s">
        <v>176</v>
      </c>
      <c r="C3" s="147" t="s">
        <v>183</v>
      </c>
    </row>
    <row r="4" spans="1:3" ht="15.75" thickBot="1">
      <c r="A4" s="148">
        <v>1</v>
      </c>
      <c r="B4" s="149">
        <v>2</v>
      </c>
      <c r="C4" s="150">
        <v>3</v>
      </c>
    </row>
    <row r="5" spans="1:3" ht="15">
      <c r="A5" s="151" t="s">
        <v>12</v>
      </c>
      <c r="B5" s="158"/>
      <c r="C5" s="155"/>
    </row>
    <row r="6" spans="1:3" ht="15">
      <c r="A6" s="152" t="s">
        <v>13</v>
      </c>
      <c r="B6" s="159"/>
      <c r="C6" s="156"/>
    </row>
    <row r="7" spans="1:3" ht="15.75" thickBot="1">
      <c r="A7" s="153" t="s">
        <v>14</v>
      </c>
      <c r="B7" s="160"/>
      <c r="C7" s="157"/>
    </row>
    <row r="8" spans="1:3" s="380" customFormat="1" ht="17.25" customHeight="1" thickBot="1">
      <c r="A8" s="381" t="s">
        <v>15</v>
      </c>
      <c r="B8" s="112" t="s">
        <v>177</v>
      </c>
      <c r="C8" s="15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5/2014. (IV.30.)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16" sqref="E16"/>
    </sheetView>
  </sheetViews>
  <sheetFormatPr defaultColWidth="9.0039062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45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5.5" customHeight="1">
      <c r="A1" s="416" t="s">
        <v>0</v>
      </c>
      <c r="B1" s="416"/>
      <c r="C1" s="416"/>
      <c r="D1" s="416"/>
      <c r="E1" s="416"/>
      <c r="F1" s="416"/>
    </row>
    <row r="2" spans="1:6" ht="22.5" customHeight="1" thickBot="1">
      <c r="A2" s="161"/>
      <c r="B2" s="45"/>
      <c r="C2" s="45"/>
      <c r="D2" s="45"/>
      <c r="E2" s="45"/>
      <c r="F2" s="40" t="s">
        <v>58</v>
      </c>
    </row>
    <row r="3" spans="1:6" s="35" customFormat="1" ht="44.25" customHeight="1" thickBot="1">
      <c r="A3" s="162" t="s">
        <v>62</v>
      </c>
      <c r="B3" s="163" t="s">
        <v>63</v>
      </c>
      <c r="C3" s="163" t="s">
        <v>64</v>
      </c>
      <c r="D3" s="163" t="s">
        <v>419</v>
      </c>
      <c r="E3" s="163" t="s">
        <v>218</v>
      </c>
      <c r="F3" s="41" t="s">
        <v>420</v>
      </c>
    </row>
    <row r="4" spans="1:6" s="45" customFormat="1" ht="12" customHeight="1" thickBot="1">
      <c r="A4" s="42">
        <v>1</v>
      </c>
      <c r="B4" s="43">
        <v>2</v>
      </c>
      <c r="C4" s="43">
        <v>3</v>
      </c>
      <c r="D4" s="43">
        <v>4</v>
      </c>
      <c r="E4" s="43">
        <v>5</v>
      </c>
      <c r="F4" s="44" t="s">
        <v>79</v>
      </c>
    </row>
    <row r="5" spans="1:6" ht="15.75" customHeight="1">
      <c r="A5" s="382" t="s">
        <v>478</v>
      </c>
      <c r="B5" s="24">
        <v>20628</v>
      </c>
      <c r="C5" s="384" t="s">
        <v>477</v>
      </c>
      <c r="D5" s="24">
        <v>528</v>
      </c>
      <c r="E5" s="24">
        <v>20100</v>
      </c>
      <c r="F5" s="46">
        <f aca="true" t="shared" si="0" ref="F5:F23">B5-D5-E5</f>
        <v>0</v>
      </c>
    </row>
    <row r="6" spans="1:6" ht="15.75" customHeight="1">
      <c r="A6" s="382" t="s">
        <v>479</v>
      </c>
      <c r="B6" s="24">
        <v>2000</v>
      </c>
      <c r="C6" s="384" t="s">
        <v>480</v>
      </c>
      <c r="D6" s="24"/>
      <c r="E6" s="24">
        <v>2000</v>
      </c>
      <c r="F6" s="46">
        <f t="shared" si="0"/>
        <v>0</v>
      </c>
    </row>
    <row r="7" spans="1:6" ht="15.75" customHeight="1">
      <c r="A7" s="382" t="s">
        <v>481</v>
      </c>
      <c r="B7" s="24">
        <v>1000</v>
      </c>
      <c r="C7" s="384" t="s">
        <v>480</v>
      </c>
      <c r="D7" s="24"/>
      <c r="E7" s="24">
        <v>1000</v>
      </c>
      <c r="F7" s="46">
        <f t="shared" si="0"/>
        <v>0</v>
      </c>
    </row>
    <row r="8" spans="1:6" ht="15.75" customHeight="1">
      <c r="A8" s="383" t="s">
        <v>486</v>
      </c>
      <c r="B8" s="24">
        <v>152400</v>
      </c>
      <c r="C8" s="384" t="s">
        <v>480</v>
      </c>
      <c r="D8" s="24"/>
      <c r="E8" s="24">
        <v>152400</v>
      </c>
      <c r="F8" s="46">
        <f t="shared" si="0"/>
        <v>0</v>
      </c>
    </row>
    <row r="9" spans="1:6" ht="15.75" customHeight="1">
      <c r="A9" s="382"/>
      <c r="B9" s="24"/>
      <c r="C9" s="384"/>
      <c r="D9" s="24"/>
      <c r="E9" s="24"/>
      <c r="F9" s="46">
        <f t="shared" si="0"/>
        <v>0</v>
      </c>
    </row>
    <row r="10" spans="1:6" ht="15.75" customHeight="1">
      <c r="A10" s="383"/>
      <c r="B10" s="24"/>
      <c r="C10" s="384"/>
      <c r="D10" s="24"/>
      <c r="E10" s="24"/>
      <c r="F10" s="46">
        <f t="shared" si="0"/>
        <v>0</v>
      </c>
    </row>
    <row r="11" spans="1:6" ht="15.75" customHeight="1">
      <c r="A11" s="382"/>
      <c r="B11" s="24"/>
      <c r="C11" s="384"/>
      <c r="D11" s="24"/>
      <c r="E11" s="24"/>
      <c r="F11" s="46">
        <f t="shared" si="0"/>
        <v>0</v>
      </c>
    </row>
    <row r="12" spans="1:6" ht="15.75" customHeight="1">
      <c r="A12" s="382"/>
      <c r="B12" s="24"/>
      <c r="C12" s="384"/>
      <c r="D12" s="24"/>
      <c r="E12" s="24"/>
      <c r="F12" s="46">
        <f t="shared" si="0"/>
        <v>0</v>
      </c>
    </row>
    <row r="13" spans="1:6" ht="15.75" customHeight="1">
      <c r="A13" s="382"/>
      <c r="B13" s="24"/>
      <c r="C13" s="384"/>
      <c r="D13" s="24"/>
      <c r="E13" s="24"/>
      <c r="F13" s="46">
        <f t="shared" si="0"/>
        <v>0</v>
      </c>
    </row>
    <row r="14" spans="1:6" ht="15.75" customHeight="1">
      <c r="A14" s="382"/>
      <c r="B14" s="24"/>
      <c r="C14" s="384"/>
      <c r="D14" s="24"/>
      <c r="E14" s="24"/>
      <c r="F14" s="46">
        <f t="shared" si="0"/>
        <v>0</v>
      </c>
    </row>
    <row r="15" spans="1:6" ht="15.75" customHeight="1">
      <c r="A15" s="382"/>
      <c r="B15" s="24"/>
      <c r="C15" s="384"/>
      <c r="D15" s="24"/>
      <c r="E15" s="24"/>
      <c r="F15" s="46">
        <f t="shared" si="0"/>
        <v>0</v>
      </c>
    </row>
    <row r="16" spans="1:6" ht="15.75" customHeight="1">
      <c r="A16" s="382"/>
      <c r="B16" s="24"/>
      <c r="C16" s="384"/>
      <c r="D16" s="24"/>
      <c r="E16" s="24"/>
      <c r="F16" s="46">
        <f t="shared" si="0"/>
        <v>0</v>
      </c>
    </row>
    <row r="17" spans="1:6" ht="15.75" customHeight="1">
      <c r="A17" s="382"/>
      <c r="B17" s="24"/>
      <c r="C17" s="384"/>
      <c r="D17" s="24"/>
      <c r="E17" s="24"/>
      <c r="F17" s="46">
        <f t="shared" si="0"/>
        <v>0</v>
      </c>
    </row>
    <row r="18" spans="1:6" ht="15.75" customHeight="1">
      <c r="A18" s="382"/>
      <c r="B18" s="24"/>
      <c r="C18" s="384"/>
      <c r="D18" s="24"/>
      <c r="E18" s="24"/>
      <c r="F18" s="46">
        <f t="shared" si="0"/>
        <v>0</v>
      </c>
    </row>
    <row r="19" spans="1:6" ht="15.75" customHeight="1">
      <c r="A19" s="382"/>
      <c r="B19" s="24"/>
      <c r="C19" s="384"/>
      <c r="D19" s="24"/>
      <c r="E19" s="24"/>
      <c r="F19" s="46">
        <f t="shared" si="0"/>
        <v>0</v>
      </c>
    </row>
    <row r="20" spans="1:6" ht="15.75" customHeight="1">
      <c r="A20" s="382"/>
      <c r="B20" s="24"/>
      <c r="C20" s="384"/>
      <c r="D20" s="24"/>
      <c r="E20" s="24"/>
      <c r="F20" s="46">
        <f t="shared" si="0"/>
        <v>0</v>
      </c>
    </row>
    <row r="21" spans="1:6" ht="15.75" customHeight="1">
      <c r="A21" s="382"/>
      <c r="B21" s="24"/>
      <c r="C21" s="384"/>
      <c r="D21" s="24"/>
      <c r="E21" s="24"/>
      <c r="F21" s="46">
        <f t="shared" si="0"/>
        <v>0</v>
      </c>
    </row>
    <row r="22" spans="1:6" ht="15.75" customHeight="1">
      <c r="A22" s="382"/>
      <c r="B22" s="24"/>
      <c r="C22" s="384"/>
      <c r="D22" s="24"/>
      <c r="E22" s="24"/>
      <c r="F22" s="46">
        <f t="shared" si="0"/>
        <v>0</v>
      </c>
    </row>
    <row r="23" spans="1:6" ht="15.75" customHeight="1" thickBot="1">
      <c r="A23" s="47"/>
      <c r="B23" s="25"/>
      <c r="C23" s="385"/>
      <c r="D23" s="25"/>
      <c r="E23" s="25"/>
      <c r="F23" s="48">
        <f t="shared" si="0"/>
        <v>0</v>
      </c>
    </row>
    <row r="24" spans="1:6" s="51" customFormat="1" ht="18" customHeight="1" thickBot="1">
      <c r="A24" s="164" t="s">
        <v>61</v>
      </c>
      <c r="B24" s="49">
        <f>SUM(B5:B23)</f>
        <v>176028</v>
      </c>
      <c r="C24" s="102"/>
      <c r="D24" s="49">
        <f>SUM(D5:D23)</f>
        <v>528</v>
      </c>
      <c r="E24" s="49">
        <f>SUM(E5:E23)</f>
        <v>175500</v>
      </c>
      <c r="F24" s="5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5/2014. (IV.30.)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D13" sqref="D13:E13"/>
    </sheetView>
  </sheetViews>
  <sheetFormatPr defaultColWidth="9.00390625" defaultRowHeight="12.75"/>
  <cols>
    <col min="1" max="1" width="60.6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33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4.75" customHeight="1">
      <c r="A1" s="416" t="s">
        <v>1</v>
      </c>
      <c r="B1" s="416"/>
      <c r="C1" s="416"/>
      <c r="D1" s="416"/>
      <c r="E1" s="416"/>
      <c r="F1" s="416"/>
    </row>
    <row r="2" spans="1:6" ht="23.25" customHeight="1" thickBot="1">
      <c r="A2" s="161"/>
      <c r="B2" s="45"/>
      <c r="C2" s="45"/>
      <c r="D2" s="45"/>
      <c r="E2" s="45"/>
      <c r="F2" s="40" t="s">
        <v>58</v>
      </c>
    </row>
    <row r="3" spans="1:6" s="35" customFormat="1" ht="48.75" customHeight="1" thickBot="1">
      <c r="A3" s="162" t="s">
        <v>65</v>
      </c>
      <c r="B3" s="163" t="s">
        <v>63</v>
      </c>
      <c r="C3" s="163" t="s">
        <v>64</v>
      </c>
      <c r="D3" s="163" t="s">
        <v>419</v>
      </c>
      <c r="E3" s="163" t="s">
        <v>218</v>
      </c>
      <c r="F3" s="41" t="s">
        <v>421</v>
      </c>
    </row>
    <row r="4" spans="1:6" s="45" customFormat="1" ht="15" customHeight="1" thickBot="1">
      <c r="A4" s="42">
        <v>1</v>
      </c>
      <c r="B4" s="43">
        <v>2</v>
      </c>
      <c r="C4" s="43">
        <v>3</v>
      </c>
      <c r="D4" s="43">
        <v>4</v>
      </c>
      <c r="E4" s="43">
        <v>5</v>
      </c>
      <c r="F4" s="44">
        <v>6</v>
      </c>
    </row>
    <row r="5" spans="1:6" ht="15.75" customHeight="1">
      <c r="A5" s="382" t="s">
        <v>476</v>
      </c>
      <c r="B5" s="24">
        <v>83104</v>
      </c>
      <c r="C5" s="384" t="s">
        <v>483</v>
      </c>
      <c r="D5" s="53">
        <v>9195</v>
      </c>
      <c r="E5" s="53">
        <v>73909</v>
      </c>
      <c r="F5" s="54">
        <f aca="true" t="shared" si="0" ref="F5:F23">B5-D5-E5</f>
        <v>0</v>
      </c>
    </row>
    <row r="6" spans="1:6" ht="15.75" customHeight="1">
      <c r="A6" s="52" t="s">
        <v>482</v>
      </c>
      <c r="B6" s="53">
        <v>500</v>
      </c>
      <c r="C6" s="386" t="s">
        <v>480</v>
      </c>
      <c r="D6" s="53"/>
      <c r="E6" s="53">
        <v>500</v>
      </c>
      <c r="F6" s="54">
        <f t="shared" si="0"/>
        <v>0</v>
      </c>
    </row>
    <row r="7" spans="1:6" ht="15.75" customHeight="1">
      <c r="A7" s="52" t="s">
        <v>487</v>
      </c>
      <c r="B7" s="53">
        <v>6400</v>
      </c>
      <c r="C7" s="386" t="s">
        <v>480</v>
      </c>
      <c r="D7" s="53"/>
      <c r="E7" s="53">
        <v>6400</v>
      </c>
      <c r="F7" s="54">
        <f t="shared" si="0"/>
        <v>0</v>
      </c>
    </row>
    <row r="8" spans="1:6" ht="15.75" customHeight="1">
      <c r="A8" s="52"/>
      <c r="B8" s="53"/>
      <c r="C8" s="386"/>
      <c r="D8" s="53"/>
      <c r="E8" s="53"/>
      <c r="F8" s="54">
        <f t="shared" si="0"/>
        <v>0</v>
      </c>
    </row>
    <row r="9" spans="1:6" ht="15.75" customHeight="1">
      <c r="A9" s="52"/>
      <c r="B9" s="53"/>
      <c r="C9" s="386"/>
      <c r="D9" s="53"/>
      <c r="E9" s="53"/>
      <c r="F9" s="54">
        <f t="shared" si="0"/>
        <v>0</v>
      </c>
    </row>
    <row r="10" spans="1:6" ht="15.75" customHeight="1">
      <c r="A10" s="52"/>
      <c r="B10" s="53"/>
      <c r="C10" s="386"/>
      <c r="D10" s="53"/>
      <c r="E10" s="53"/>
      <c r="F10" s="54">
        <f t="shared" si="0"/>
        <v>0</v>
      </c>
    </row>
    <row r="11" spans="1:6" ht="15.75" customHeight="1">
      <c r="A11" s="52"/>
      <c r="B11" s="53"/>
      <c r="C11" s="386"/>
      <c r="D11" s="53"/>
      <c r="E11" s="53"/>
      <c r="F11" s="54">
        <f t="shared" si="0"/>
        <v>0</v>
      </c>
    </row>
    <row r="12" spans="1:6" ht="15.75" customHeight="1">
      <c r="A12" s="52"/>
      <c r="B12" s="53"/>
      <c r="C12" s="386"/>
      <c r="D12" s="53"/>
      <c r="E12" s="53"/>
      <c r="F12" s="54">
        <f t="shared" si="0"/>
        <v>0</v>
      </c>
    </row>
    <row r="13" spans="1:6" ht="15.75" customHeight="1">
      <c r="A13" s="52"/>
      <c r="B13" s="53"/>
      <c r="C13" s="386"/>
      <c r="D13" s="53"/>
      <c r="E13" s="53"/>
      <c r="F13" s="54">
        <f t="shared" si="0"/>
        <v>0</v>
      </c>
    </row>
    <row r="14" spans="1:6" ht="15.75" customHeight="1">
      <c r="A14" s="52"/>
      <c r="B14" s="53"/>
      <c r="C14" s="386"/>
      <c r="D14" s="53"/>
      <c r="E14" s="53"/>
      <c r="F14" s="54">
        <f t="shared" si="0"/>
        <v>0</v>
      </c>
    </row>
    <row r="15" spans="1:6" ht="15.75" customHeight="1">
      <c r="A15" s="52"/>
      <c r="B15" s="53"/>
      <c r="C15" s="386"/>
      <c r="D15" s="53"/>
      <c r="E15" s="53"/>
      <c r="F15" s="54">
        <f t="shared" si="0"/>
        <v>0</v>
      </c>
    </row>
    <row r="16" spans="1:6" ht="15.75" customHeight="1">
      <c r="A16" s="52"/>
      <c r="B16" s="53"/>
      <c r="C16" s="386"/>
      <c r="D16" s="53"/>
      <c r="E16" s="53"/>
      <c r="F16" s="54">
        <f t="shared" si="0"/>
        <v>0</v>
      </c>
    </row>
    <row r="17" spans="1:6" ht="15.75" customHeight="1">
      <c r="A17" s="52"/>
      <c r="B17" s="53"/>
      <c r="C17" s="386"/>
      <c r="D17" s="53"/>
      <c r="E17" s="53"/>
      <c r="F17" s="54">
        <f t="shared" si="0"/>
        <v>0</v>
      </c>
    </row>
    <row r="18" spans="1:6" ht="15.75" customHeight="1">
      <c r="A18" s="52"/>
      <c r="B18" s="53"/>
      <c r="C18" s="386"/>
      <c r="D18" s="53"/>
      <c r="E18" s="53"/>
      <c r="F18" s="54">
        <f t="shared" si="0"/>
        <v>0</v>
      </c>
    </row>
    <row r="19" spans="1:6" ht="15.75" customHeight="1">
      <c r="A19" s="52"/>
      <c r="B19" s="53"/>
      <c r="C19" s="386"/>
      <c r="D19" s="53"/>
      <c r="E19" s="53"/>
      <c r="F19" s="54">
        <f t="shared" si="0"/>
        <v>0</v>
      </c>
    </row>
    <row r="20" spans="1:6" ht="15.75" customHeight="1">
      <c r="A20" s="52"/>
      <c r="B20" s="53"/>
      <c r="C20" s="386"/>
      <c r="D20" s="53"/>
      <c r="E20" s="53"/>
      <c r="F20" s="54">
        <f t="shared" si="0"/>
        <v>0</v>
      </c>
    </row>
    <row r="21" spans="1:6" ht="15.75" customHeight="1">
      <c r="A21" s="52"/>
      <c r="B21" s="53"/>
      <c r="C21" s="386"/>
      <c r="D21" s="53"/>
      <c r="E21" s="53"/>
      <c r="F21" s="54">
        <f t="shared" si="0"/>
        <v>0</v>
      </c>
    </row>
    <row r="22" spans="1:6" ht="15.75" customHeight="1">
      <c r="A22" s="52"/>
      <c r="B22" s="53"/>
      <c r="C22" s="386"/>
      <c r="D22" s="53"/>
      <c r="E22" s="53"/>
      <c r="F22" s="54">
        <f t="shared" si="0"/>
        <v>0</v>
      </c>
    </row>
    <row r="23" spans="1:6" ht="15.75" customHeight="1" thickBot="1">
      <c r="A23" s="55"/>
      <c r="B23" s="56"/>
      <c r="C23" s="387"/>
      <c r="D23" s="56"/>
      <c r="E23" s="56"/>
      <c r="F23" s="57">
        <f t="shared" si="0"/>
        <v>0</v>
      </c>
    </row>
    <row r="24" spans="1:6" s="51" customFormat="1" ht="18" customHeight="1" thickBot="1">
      <c r="A24" s="164" t="s">
        <v>61</v>
      </c>
      <c r="B24" s="165">
        <f>SUM(B5:B23)</f>
        <v>90004</v>
      </c>
      <c r="C24" s="103"/>
      <c r="D24" s="165">
        <f>SUM(D5:D23)</f>
        <v>9195</v>
      </c>
      <c r="E24" s="165">
        <f>SUM(E5:E23)</f>
        <v>80809</v>
      </c>
      <c r="F24" s="5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5/2014. (IV.30.)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38.625" style="37" customWidth="1"/>
    <col min="2" max="5" width="13.875" style="37" customWidth="1"/>
    <col min="6" max="16384" width="9.375" style="37" customWidth="1"/>
  </cols>
  <sheetData>
    <row r="1" spans="1:5" ht="12.75">
      <c r="A1" s="170"/>
      <c r="B1" s="170"/>
      <c r="C1" s="170"/>
      <c r="D1" s="170"/>
      <c r="E1" s="170"/>
    </row>
    <row r="2" spans="1:5" ht="15.75">
      <c r="A2" s="171" t="s">
        <v>121</v>
      </c>
      <c r="B2" s="417"/>
      <c r="C2" s="417"/>
      <c r="D2" s="417"/>
      <c r="E2" s="417"/>
    </row>
    <row r="3" spans="1:5" ht="14.25" thickBot="1">
      <c r="A3" s="170"/>
      <c r="B3" s="170"/>
      <c r="C3" s="170"/>
      <c r="D3" s="418" t="s">
        <v>114</v>
      </c>
      <c r="E3" s="418"/>
    </row>
    <row r="4" spans="1:5" ht="15" customHeight="1" thickBot="1">
      <c r="A4" s="172" t="s">
        <v>113</v>
      </c>
      <c r="B4" s="173" t="s">
        <v>173</v>
      </c>
      <c r="C4" s="173" t="s">
        <v>210</v>
      </c>
      <c r="D4" s="173" t="s">
        <v>422</v>
      </c>
      <c r="E4" s="174" t="s">
        <v>44</v>
      </c>
    </row>
    <row r="5" spans="1:5" ht="12.75">
      <c r="A5" s="175" t="s">
        <v>115</v>
      </c>
      <c r="B5" s="66"/>
      <c r="C5" s="66"/>
      <c r="D5" s="66"/>
      <c r="E5" s="176">
        <f aca="true" t="shared" si="0" ref="E5:E11">SUM(B5:D5)</f>
        <v>0</v>
      </c>
    </row>
    <row r="6" spans="1:5" ht="12.75">
      <c r="A6" s="177" t="s">
        <v>128</v>
      </c>
      <c r="B6" s="67"/>
      <c r="C6" s="67"/>
      <c r="D6" s="67"/>
      <c r="E6" s="178">
        <f t="shared" si="0"/>
        <v>0</v>
      </c>
    </row>
    <row r="7" spans="1:5" ht="12.75">
      <c r="A7" s="179" t="s">
        <v>116</v>
      </c>
      <c r="B7" s="68"/>
      <c r="C7" s="68"/>
      <c r="D7" s="68"/>
      <c r="E7" s="180">
        <f t="shared" si="0"/>
        <v>0</v>
      </c>
    </row>
    <row r="8" spans="1:5" ht="12.75">
      <c r="A8" s="179" t="s">
        <v>129</v>
      </c>
      <c r="B8" s="68"/>
      <c r="C8" s="68"/>
      <c r="D8" s="68"/>
      <c r="E8" s="180">
        <f t="shared" si="0"/>
        <v>0</v>
      </c>
    </row>
    <row r="9" spans="1:5" ht="12.75">
      <c r="A9" s="179" t="s">
        <v>117</v>
      </c>
      <c r="B9" s="68"/>
      <c r="C9" s="68"/>
      <c r="D9" s="68"/>
      <c r="E9" s="180">
        <f t="shared" si="0"/>
        <v>0</v>
      </c>
    </row>
    <row r="10" spans="1:5" ht="12.75">
      <c r="A10" s="179" t="s">
        <v>118</v>
      </c>
      <c r="B10" s="68"/>
      <c r="C10" s="68"/>
      <c r="D10" s="68"/>
      <c r="E10" s="180">
        <f t="shared" si="0"/>
        <v>0</v>
      </c>
    </row>
    <row r="11" spans="1:5" ht="13.5" thickBot="1">
      <c r="A11" s="69"/>
      <c r="B11" s="70"/>
      <c r="C11" s="70"/>
      <c r="D11" s="70"/>
      <c r="E11" s="180">
        <f t="shared" si="0"/>
        <v>0</v>
      </c>
    </row>
    <row r="12" spans="1:5" ht="13.5" thickBot="1">
      <c r="A12" s="181" t="s">
        <v>120</v>
      </c>
      <c r="B12" s="182">
        <f>B5+SUM(B7:B11)</f>
        <v>0</v>
      </c>
      <c r="C12" s="182">
        <f>C5+SUM(C7:C11)</f>
        <v>0</v>
      </c>
      <c r="D12" s="182">
        <f>D5+SUM(D7:D11)</f>
        <v>0</v>
      </c>
      <c r="E12" s="183">
        <f>E5+SUM(E7:E11)</f>
        <v>0</v>
      </c>
    </row>
    <row r="13" spans="1:5" ht="13.5" thickBot="1">
      <c r="A13" s="39"/>
      <c r="B13" s="39"/>
      <c r="C13" s="39"/>
      <c r="D13" s="39"/>
      <c r="E13" s="39"/>
    </row>
    <row r="14" spans="1:5" ht="15" customHeight="1" thickBot="1">
      <c r="A14" s="172" t="s">
        <v>119</v>
      </c>
      <c r="B14" s="173" t="s">
        <v>173</v>
      </c>
      <c r="C14" s="173" t="s">
        <v>210</v>
      </c>
      <c r="D14" s="173" t="s">
        <v>422</v>
      </c>
      <c r="E14" s="174" t="s">
        <v>44</v>
      </c>
    </row>
    <row r="15" spans="1:5" ht="12.75">
      <c r="A15" s="175" t="s">
        <v>124</v>
      </c>
      <c r="B15" s="66"/>
      <c r="C15" s="66"/>
      <c r="D15" s="66"/>
      <c r="E15" s="176">
        <f aca="true" t="shared" si="1" ref="E15:E21">SUM(B15:D15)</f>
        <v>0</v>
      </c>
    </row>
    <row r="16" spans="1:5" ht="12.75">
      <c r="A16" s="184" t="s">
        <v>125</v>
      </c>
      <c r="B16" s="68"/>
      <c r="C16" s="68"/>
      <c r="D16" s="68"/>
      <c r="E16" s="180">
        <f t="shared" si="1"/>
        <v>0</v>
      </c>
    </row>
    <row r="17" spans="1:5" ht="12.75">
      <c r="A17" s="179" t="s">
        <v>126</v>
      </c>
      <c r="B17" s="68"/>
      <c r="C17" s="68"/>
      <c r="D17" s="68"/>
      <c r="E17" s="180">
        <f t="shared" si="1"/>
        <v>0</v>
      </c>
    </row>
    <row r="18" spans="1:5" ht="12.75">
      <c r="A18" s="179" t="s">
        <v>127</v>
      </c>
      <c r="B18" s="68"/>
      <c r="C18" s="68"/>
      <c r="D18" s="68"/>
      <c r="E18" s="180">
        <f t="shared" si="1"/>
        <v>0</v>
      </c>
    </row>
    <row r="19" spans="1:5" ht="12.75">
      <c r="A19" s="71"/>
      <c r="B19" s="68"/>
      <c r="C19" s="68"/>
      <c r="D19" s="68"/>
      <c r="E19" s="180">
        <f t="shared" si="1"/>
        <v>0</v>
      </c>
    </row>
    <row r="20" spans="1:5" ht="12.75">
      <c r="A20" s="71"/>
      <c r="B20" s="68"/>
      <c r="C20" s="68"/>
      <c r="D20" s="68"/>
      <c r="E20" s="180">
        <f t="shared" si="1"/>
        <v>0</v>
      </c>
    </row>
    <row r="21" spans="1:5" ht="13.5" thickBot="1">
      <c r="A21" s="69"/>
      <c r="B21" s="70"/>
      <c r="C21" s="70"/>
      <c r="D21" s="70"/>
      <c r="E21" s="180">
        <f t="shared" si="1"/>
        <v>0</v>
      </c>
    </row>
    <row r="22" spans="1:5" ht="13.5" thickBot="1">
      <c r="A22" s="181" t="s">
        <v>45</v>
      </c>
      <c r="B22" s="182">
        <f>SUM(B15:B21)</f>
        <v>0</v>
      </c>
      <c r="C22" s="182">
        <f>SUM(C15:C21)</f>
        <v>0</v>
      </c>
      <c r="D22" s="182">
        <f>SUM(D15:D21)</f>
        <v>0</v>
      </c>
      <c r="E22" s="183">
        <f>SUM(E15:E21)</f>
        <v>0</v>
      </c>
    </row>
    <row r="23" spans="1:5" ht="12.75">
      <c r="A23" s="170"/>
      <c r="B23" s="170"/>
      <c r="C23" s="170"/>
      <c r="D23" s="170"/>
      <c r="E23" s="170"/>
    </row>
    <row r="24" spans="1:5" ht="12.75">
      <c r="A24" s="170"/>
      <c r="B24" s="170"/>
      <c r="C24" s="170"/>
      <c r="D24" s="170"/>
      <c r="E24" s="170"/>
    </row>
    <row r="25" spans="1:5" ht="15.75">
      <c r="A25" s="171" t="s">
        <v>121</v>
      </c>
      <c r="B25" s="417"/>
      <c r="C25" s="417"/>
      <c r="D25" s="417"/>
      <c r="E25" s="417"/>
    </row>
    <row r="26" spans="1:5" ht="14.25" thickBot="1">
      <c r="A26" s="170"/>
      <c r="B26" s="170"/>
      <c r="C26" s="170"/>
      <c r="D26" s="418" t="s">
        <v>114</v>
      </c>
      <c r="E26" s="418"/>
    </row>
    <row r="27" spans="1:5" ht="13.5" thickBot="1">
      <c r="A27" s="172" t="s">
        <v>113</v>
      </c>
      <c r="B27" s="173" t="s">
        <v>173</v>
      </c>
      <c r="C27" s="173" t="s">
        <v>210</v>
      </c>
      <c r="D27" s="173" t="s">
        <v>422</v>
      </c>
      <c r="E27" s="174" t="s">
        <v>44</v>
      </c>
    </row>
    <row r="28" spans="1:5" ht="12.75">
      <c r="A28" s="175" t="s">
        <v>115</v>
      </c>
      <c r="B28" s="66"/>
      <c r="C28" s="66"/>
      <c r="D28" s="66"/>
      <c r="E28" s="176">
        <f aca="true" t="shared" si="2" ref="E28:E34">SUM(B28:D28)</f>
        <v>0</v>
      </c>
    </row>
    <row r="29" spans="1:5" ht="12.75">
      <c r="A29" s="177" t="s">
        <v>128</v>
      </c>
      <c r="B29" s="67"/>
      <c r="C29" s="67"/>
      <c r="D29" s="67"/>
      <c r="E29" s="178">
        <f t="shared" si="2"/>
        <v>0</v>
      </c>
    </row>
    <row r="30" spans="1:5" ht="12.75">
      <c r="A30" s="179" t="s">
        <v>116</v>
      </c>
      <c r="B30" s="68"/>
      <c r="C30" s="68"/>
      <c r="D30" s="68"/>
      <c r="E30" s="180">
        <f t="shared" si="2"/>
        <v>0</v>
      </c>
    </row>
    <row r="31" spans="1:5" ht="12.75">
      <c r="A31" s="179" t="s">
        <v>129</v>
      </c>
      <c r="B31" s="68"/>
      <c r="C31" s="68"/>
      <c r="D31" s="68"/>
      <c r="E31" s="180">
        <f t="shared" si="2"/>
        <v>0</v>
      </c>
    </row>
    <row r="32" spans="1:5" ht="12.75">
      <c r="A32" s="179" t="s">
        <v>117</v>
      </c>
      <c r="B32" s="68"/>
      <c r="C32" s="68"/>
      <c r="D32" s="68"/>
      <c r="E32" s="180">
        <f t="shared" si="2"/>
        <v>0</v>
      </c>
    </row>
    <row r="33" spans="1:5" ht="12.75">
      <c r="A33" s="179" t="s">
        <v>118</v>
      </c>
      <c r="B33" s="68"/>
      <c r="C33" s="68"/>
      <c r="D33" s="68"/>
      <c r="E33" s="180">
        <f t="shared" si="2"/>
        <v>0</v>
      </c>
    </row>
    <row r="34" spans="1:5" ht="13.5" thickBot="1">
      <c r="A34" s="69"/>
      <c r="B34" s="70"/>
      <c r="C34" s="70"/>
      <c r="D34" s="70"/>
      <c r="E34" s="180">
        <f t="shared" si="2"/>
        <v>0</v>
      </c>
    </row>
    <row r="35" spans="1:5" ht="13.5" thickBot="1">
      <c r="A35" s="181" t="s">
        <v>120</v>
      </c>
      <c r="B35" s="182">
        <f>B28+SUM(B30:B34)</f>
        <v>0</v>
      </c>
      <c r="C35" s="182">
        <f>C28+SUM(C30:C34)</f>
        <v>0</v>
      </c>
      <c r="D35" s="182">
        <f>D28+SUM(D30:D34)</f>
        <v>0</v>
      </c>
      <c r="E35" s="183">
        <f>E28+SUM(E30:E34)</f>
        <v>0</v>
      </c>
    </row>
    <row r="36" spans="1:5" ht="13.5" thickBot="1">
      <c r="A36" s="39"/>
      <c r="B36" s="39"/>
      <c r="C36" s="39"/>
      <c r="D36" s="39"/>
      <c r="E36" s="39"/>
    </row>
    <row r="37" spans="1:5" ht="13.5" thickBot="1">
      <c r="A37" s="172" t="s">
        <v>119</v>
      </c>
      <c r="B37" s="173" t="s">
        <v>173</v>
      </c>
      <c r="C37" s="173" t="s">
        <v>210</v>
      </c>
      <c r="D37" s="173" t="s">
        <v>422</v>
      </c>
      <c r="E37" s="174" t="s">
        <v>44</v>
      </c>
    </row>
    <row r="38" spans="1:5" ht="12.75">
      <c r="A38" s="175" t="s">
        <v>124</v>
      </c>
      <c r="B38" s="66"/>
      <c r="C38" s="66"/>
      <c r="D38" s="66"/>
      <c r="E38" s="176">
        <f aca="true" t="shared" si="3" ref="E38:E44">SUM(B38:D38)</f>
        <v>0</v>
      </c>
    </row>
    <row r="39" spans="1:5" ht="12.75">
      <c r="A39" s="184" t="s">
        <v>125</v>
      </c>
      <c r="B39" s="68"/>
      <c r="C39" s="68"/>
      <c r="D39" s="68"/>
      <c r="E39" s="180">
        <f t="shared" si="3"/>
        <v>0</v>
      </c>
    </row>
    <row r="40" spans="1:5" ht="12.75">
      <c r="A40" s="179" t="s">
        <v>126</v>
      </c>
      <c r="B40" s="68"/>
      <c r="C40" s="68"/>
      <c r="D40" s="68"/>
      <c r="E40" s="180">
        <f t="shared" si="3"/>
        <v>0</v>
      </c>
    </row>
    <row r="41" spans="1:5" ht="12.75">
      <c r="A41" s="179" t="s">
        <v>127</v>
      </c>
      <c r="B41" s="68"/>
      <c r="C41" s="68"/>
      <c r="D41" s="68"/>
      <c r="E41" s="180">
        <f t="shared" si="3"/>
        <v>0</v>
      </c>
    </row>
    <row r="42" spans="1:5" ht="12.75">
      <c r="A42" s="71"/>
      <c r="B42" s="68"/>
      <c r="C42" s="68"/>
      <c r="D42" s="68"/>
      <c r="E42" s="180">
        <f t="shared" si="3"/>
        <v>0</v>
      </c>
    </row>
    <row r="43" spans="1:5" ht="12.75">
      <c r="A43" s="71"/>
      <c r="B43" s="68"/>
      <c r="C43" s="68"/>
      <c r="D43" s="68"/>
      <c r="E43" s="180">
        <f t="shared" si="3"/>
        <v>0</v>
      </c>
    </row>
    <row r="44" spans="1:5" ht="13.5" thickBot="1">
      <c r="A44" s="69"/>
      <c r="B44" s="70"/>
      <c r="C44" s="70"/>
      <c r="D44" s="70"/>
      <c r="E44" s="180">
        <f t="shared" si="3"/>
        <v>0</v>
      </c>
    </row>
    <row r="45" spans="1:5" ht="13.5" thickBot="1">
      <c r="A45" s="181" t="s">
        <v>45</v>
      </c>
      <c r="B45" s="182">
        <f>SUM(B38:B44)</f>
        <v>0</v>
      </c>
      <c r="C45" s="182">
        <f>SUM(C38:C44)</f>
        <v>0</v>
      </c>
      <c r="D45" s="182">
        <f>SUM(D38:D44)</f>
        <v>0</v>
      </c>
      <c r="E45" s="183">
        <f>SUM(E38:E44)</f>
        <v>0</v>
      </c>
    </row>
    <row r="46" spans="1:5" ht="12.75">
      <c r="A46" s="170"/>
      <c r="B46" s="170"/>
      <c r="C46" s="170"/>
      <c r="D46" s="170"/>
      <c r="E46" s="170"/>
    </row>
    <row r="47" spans="1:5" ht="15.75">
      <c r="A47" s="426" t="s">
        <v>423</v>
      </c>
      <c r="B47" s="426"/>
      <c r="C47" s="426"/>
      <c r="D47" s="426"/>
      <c r="E47" s="426"/>
    </row>
    <row r="48" spans="1:5" ht="13.5" thickBot="1">
      <c r="A48" s="170"/>
      <c r="B48" s="170"/>
      <c r="C48" s="170"/>
      <c r="D48" s="170"/>
      <c r="E48" s="170"/>
    </row>
    <row r="49" spans="1:8" ht="13.5" thickBot="1">
      <c r="A49" s="431" t="s">
        <v>122</v>
      </c>
      <c r="B49" s="432"/>
      <c r="C49" s="433"/>
      <c r="D49" s="429" t="s">
        <v>130</v>
      </c>
      <c r="E49" s="430"/>
      <c r="H49" s="38"/>
    </row>
    <row r="50" spans="1:5" ht="12.75">
      <c r="A50" s="434"/>
      <c r="B50" s="435"/>
      <c r="C50" s="436"/>
      <c r="D50" s="422"/>
      <c r="E50" s="423"/>
    </row>
    <row r="51" spans="1:5" ht="13.5" thickBot="1">
      <c r="A51" s="437"/>
      <c r="B51" s="438"/>
      <c r="C51" s="439"/>
      <c r="D51" s="424"/>
      <c r="E51" s="425"/>
    </row>
    <row r="52" spans="1:5" ht="13.5" thickBot="1">
      <c r="A52" s="419" t="s">
        <v>45</v>
      </c>
      <c r="B52" s="420"/>
      <c r="C52" s="421"/>
      <c r="D52" s="427">
        <f>SUM(D50:E51)</f>
        <v>0</v>
      </c>
      <c r="E52" s="428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5/2014. (IV.30.)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20" sqref="C20"/>
    </sheetView>
  </sheetViews>
  <sheetFormatPr defaultColWidth="9.00390625" defaultRowHeight="12.75"/>
  <cols>
    <col min="1" max="1" width="19.50390625" style="312" customWidth="1"/>
    <col min="2" max="2" width="72.00390625" style="313" customWidth="1"/>
    <col min="3" max="3" width="25.00390625" style="314" customWidth="1"/>
    <col min="4" max="4" width="13.50390625" style="2" customWidth="1"/>
    <col min="5" max="16384" width="9.375" style="2" customWidth="1"/>
  </cols>
  <sheetData>
    <row r="1" spans="1:3" s="1" customFormat="1" ht="16.5" customHeight="1" thickBot="1">
      <c r="A1" s="185"/>
      <c r="B1" s="187"/>
      <c r="C1" s="210" t="s">
        <v>498</v>
      </c>
    </row>
    <row r="2" spans="1:3" s="72" customFormat="1" ht="21" customHeight="1">
      <c r="A2" s="319" t="s">
        <v>59</v>
      </c>
      <c r="B2" s="285" t="s">
        <v>184</v>
      </c>
      <c r="C2" s="287" t="s">
        <v>46</v>
      </c>
    </row>
    <row r="3" spans="1:3" s="72" customFormat="1" ht="16.5" thickBot="1">
      <c r="A3" s="188" t="s">
        <v>178</v>
      </c>
      <c r="B3" s="286" t="s">
        <v>431</v>
      </c>
      <c r="C3" s="288">
        <v>1</v>
      </c>
    </row>
    <row r="4" spans="1:3" s="73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289" t="s">
        <v>49</v>
      </c>
    </row>
    <row r="6" spans="1:3" s="59" customFormat="1" ht="12.75" customHeight="1" thickBot="1">
      <c r="A6" s="166">
        <v>1</v>
      </c>
      <c r="B6" s="167">
        <v>2</v>
      </c>
      <c r="C6" s="168">
        <v>3</v>
      </c>
    </row>
    <row r="7" spans="1:3" s="59" customFormat="1" ht="15.75" customHeight="1" thickBot="1">
      <c r="A7" s="193"/>
      <c r="B7" s="194" t="s">
        <v>50</v>
      </c>
      <c r="C7" s="290"/>
    </row>
    <row r="8" spans="1:3" s="59" customFormat="1" ht="12" customHeight="1" thickBot="1">
      <c r="A8" s="28" t="s">
        <v>12</v>
      </c>
      <c r="B8" s="20" t="s">
        <v>219</v>
      </c>
      <c r="C8" s="224">
        <f>+C9+C10+C11+C12</f>
        <v>134920</v>
      </c>
    </row>
    <row r="9" spans="1:4" s="74" customFormat="1" ht="12" customHeight="1">
      <c r="A9" s="347" t="s">
        <v>91</v>
      </c>
      <c r="B9" s="329" t="s">
        <v>220</v>
      </c>
      <c r="C9" s="227">
        <f>'9.1.1. sz. mell '!C9+'9.1.2. sz. mell  '!C9+'9.1.3. sz. mell   '!C9</f>
        <v>65332</v>
      </c>
      <c r="D9" s="60"/>
    </row>
    <row r="10" spans="1:4" s="75" customFormat="1" ht="12" customHeight="1">
      <c r="A10" s="348" t="s">
        <v>92</v>
      </c>
      <c r="B10" s="330" t="s">
        <v>221</v>
      </c>
      <c r="C10" s="227">
        <f>'9.1.1. sz. mell '!C10+'9.1.2. sz. mell  '!C10+'9.1.3. sz. mell   '!C10</f>
        <v>38953</v>
      </c>
      <c r="D10" s="60"/>
    </row>
    <row r="11" spans="1:4" s="75" customFormat="1" ht="12" customHeight="1">
      <c r="A11" s="348" t="s">
        <v>93</v>
      </c>
      <c r="B11" s="330" t="s">
        <v>222</v>
      </c>
      <c r="C11" s="227">
        <f>'9.1.1. sz. mell '!C11+'9.1.2. sz. mell  '!C11+'9.1.3. sz. mell   '!C11</f>
        <v>27119</v>
      </c>
      <c r="D11" s="60"/>
    </row>
    <row r="12" spans="1:4" s="75" customFormat="1" ht="12" customHeight="1">
      <c r="A12" s="348" t="s">
        <v>94</v>
      </c>
      <c r="B12" s="330" t="s">
        <v>223</v>
      </c>
      <c r="C12" s="227">
        <f>'9.1.1. sz. mell '!C12+'9.1.2. sz. mell  '!C12+'9.1.3. sz. mell   '!C12</f>
        <v>3516</v>
      </c>
      <c r="D12" s="60"/>
    </row>
    <row r="13" spans="1:4" s="75" customFormat="1" ht="12" customHeight="1">
      <c r="A13" s="348" t="s">
        <v>131</v>
      </c>
      <c r="B13" s="330" t="s">
        <v>224</v>
      </c>
      <c r="C13" s="227">
        <f>'9.1.1. sz. mell '!C13+'9.1.2. sz. mell  '!C13+'9.1.3. sz. mell   '!C13</f>
        <v>49</v>
      </c>
      <c r="D13" s="60"/>
    </row>
    <row r="14" spans="1:4" s="74" customFormat="1" ht="12" customHeight="1" thickBot="1">
      <c r="A14" s="349" t="s">
        <v>95</v>
      </c>
      <c r="B14" s="331" t="s">
        <v>225</v>
      </c>
      <c r="C14" s="374"/>
      <c r="D14" s="60"/>
    </row>
    <row r="15" spans="1:4" s="74" customFormat="1" ht="12" customHeight="1" thickBot="1">
      <c r="A15" s="28" t="s">
        <v>13</v>
      </c>
      <c r="B15" s="219" t="s">
        <v>226</v>
      </c>
      <c r="C15" s="224">
        <f>+C16+C17+C18+C19+C20</f>
        <v>56811</v>
      </c>
      <c r="D15" s="60"/>
    </row>
    <row r="16" spans="1:4" s="74" customFormat="1" ht="12" customHeight="1">
      <c r="A16" s="347" t="s">
        <v>97</v>
      </c>
      <c r="B16" s="329" t="s">
        <v>227</v>
      </c>
      <c r="C16" s="227">
        <f>'9.1.1. sz. mell '!C16+'9.1.2. sz. mell  '!C16+'9.1.3. sz. mell   '!C16</f>
        <v>0</v>
      </c>
      <c r="D16" s="60"/>
    </row>
    <row r="17" spans="1:4" s="74" customFormat="1" ht="12" customHeight="1">
      <c r="A17" s="348" t="s">
        <v>98</v>
      </c>
      <c r="B17" s="330" t="s">
        <v>228</v>
      </c>
      <c r="C17" s="227">
        <f>'9.1.1. sz. mell '!C17+'9.1.2. sz. mell  '!C17+'9.1.3. sz. mell   '!C17</f>
        <v>0</v>
      </c>
      <c r="D17" s="60"/>
    </row>
    <row r="18" spans="1:4" s="74" customFormat="1" ht="12" customHeight="1">
      <c r="A18" s="348" t="s">
        <v>99</v>
      </c>
      <c r="B18" s="330" t="s">
        <v>461</v>
      </c>
      <c r="C18" s="227">
        <f>'9.1.1. sz. mell '!C18+'9.1.2. sz. mell  '!C18+'9.1.3. sz. mell   '!C18</f>
        <v>0</v>
      </c>
      <c r="D18" s="60"/>
    </row>
    <row r="19" spans="1:4" s="74" customFormat="1" ht="12" customHeight="1">
      <c r="A19" s="348" t="s">
        <v>100</v>
      </c>
      <c r="B19" s="330" t="s">
        <v>462</v>
      </c>
      <c r="C19" s="227">
        <f>'9.1.1. sz. mell '!C19+'9.1.2. sz. mell  '!C19+'9.1.3. sz. mell   '!C19</f>
        <v>0</v>
      </c>
      <c r="D19" s="60"/>
    </row>
    <row r="20" spans="1:4" s="74" customFormat="1" ht="12" customHeight="1">
      <c r="A20" s="348" t="s">
        <v>101</v>
      </c>
      <c r="B20" s="330" t="s">
        <v>229</v>
      </c>
      <c r="C20" s="227">
        <f>'9.1.1. sz. mell '!C20+'9.1.2. sz. mell  '!C20+'9.1.3. sz. mell   '!C20</f>
        <v>56811</v>
      </c>
      <c r="D20" s="60"/>
    </row>
    <row r="21" spans="1:4" s="75" customFormat="1" ht="12" customHeight="1" thickBot="1">
      <c r="A21" s="349" t="s">
        <v>110</v>
      </c>
      <c r="B21" s="331" t="s">
        <v>230</v>
      </c>
      <c r="C21" s="227">
        <f>'9.1.1. sz. mell '!C21+'9.1.2. sz. mell  '!C21+'9.1.3. sz. mell   '!C21</f>
        <v>0</v>
      </c>
      <c r="D21" s="60"/>
    </row>
    <row r="22" spans="1:4" s="75" customFormat="1" ht="12" customHeight="1" thickBot="1">
      <c r="A22" s="28" t="s">
        <v>14</v>
      </c>
      <c r="B22" s="20" t="s">
        <v>231</v>
      </c>
      <c r="C22" s="224">
        <f>+C23+C24+C25+C26+C27</f>
        <v>208227</v>
      </c>
      <c r="D22" s="60"/>
    </row>
    <row r="23" spans="1:4" s="75" customFormat="1" ht="12" customHeight="1">
      <c r="A23" s="347" t="s">
        <v>80</v>
      </c>
      <c r="B23" s="329" t="s">
        <v>232</v>
      </c>
      <c r="C23" s="227">
        <f>'9.1.1. sz. mell '!C23+'9.1.2. sz. mell  '!C23+'9.1.3. sz. mell   '!C23</f>
        <v>0</v>
      </c>
      <c r="D23" s="60"/>
    </row>
    <row r="24" spans="1:4" s="74" customFormat="1" ht="12" customHeight="1">
      <c r="A24" s="348" t="s">
        <v>81</v>
      </c>
      <c r="B24" s="330" t="s">
        <v>233</v>
      </c>
      <c r="C24" s="227">
        <f>'9.1.1. sz. mell '!C24+'9.1.2. sz. mell  '!C24+'9.1.3. sz. mell   '!C24</f>
        <v>0</v>
      </c>
      <c r="D24" s="60"/>
    </row>
    <row r="25" spans="1:4" s="75" customFormat="1" ht="12" customHeight="1">
      <c r="A25" s="348" t="s">
        <v>82</v>
      </c>
      <c r="B25" s="330" t="s">
        <v>463</v>
      </c>
      <c r="C25" s="227">
        <f>'9.1.1. sz. mell '!C25+'9.1.2. sz. mell  '!C25+'9.1.3. sz. mell   '!C25</f>
        <v>0</v>
      </c>
      <c r="D25" s="60"/>
    </row>
    <row r="26" spans="1:4" s="75" customFormat="1" ht="12" customHeight="1">
      <c r="A26" s="348" t="s">
        <v>83</v>
      </c>
      <c r="B26" s="330" t="s">
        <v>464</v>
      </c>
      <c r="C26" s="227">
        <f>'9.1.1. sz. mell '!C26+'9.1.2. sz. mell  '!C26+'9.1.3. sz. mell   '!C26</f>
        <v>0</v>
      </c>
      <c r="D26" s="60"/>
    </row>
    <row r="27" spans="1:4" s="75" customFormat="1" ht="12" customHeight="1">
      <c r="A27" s="348" t="s">
        <v>145</v>
      </c>
      <c r="B27" s="330" t="s">
        <v>234</v>
      </c>
      <c r="C27" s="227">
        <f>'9.1.1. sz. mell '!C27+'9.1.2. sz. mell  '!C27+'9.1.3. sz. mell   '!C27</f>
        <v>208227</v>
      </c>
      <c r="D27" s="60"/>
    </row>
    <row r="28" spans="1:4" s="75" customFormat="1" ht="12" customHeight="1" thickBot="1">
      <c r="A28" s="349" t="s">
        <v>146</v>
      </c>
      <c r="B28" s="331" t="s">
        <v>235</v>
      </c>
      <c r="C28" s="227">
        <f>'9.1.1. sz. mell '!C28+'9.1.2. sz. mell  '!C28+'9.1.3. sz. mell   '!C28</f>
        <v>0</v>
      </c>
      <c r="D28" s="60"/>
    </row>
    <row r="29" spans="1:4" s="75" customFormat="1" ht="12" customHeight="1" thickBot="1">
      <c r="A29" s="28" t="s">
        <v>147</v>
      </c>
      <c r="B29" s="20" t="s">
        <v>236</v>
      </c>
      <c r="C29" s="230">
        <f>+C30+C33+C34+C35</f>
        <v>13800</v>
      </c>
      <c r="D29" s="60"/>
    </row>
    <row r="30" spans="1:4" s="75" customFormat="1" ht="12" customHeight="1">
      <c r="A30" s="347" t="s">
        <v>237</v>
      </c>
      <c r="B30" s="329" t="s">
        <v>243</v>
      </c>
      <c r="C30" s="227">
        <f>'9.1.1. sz. mell '!C30+'9.1.2. sz. mell  '!C30+'9.1.3. sz. mell   '!C30</f>
        <v>10000</v>
      </c>
      <c r="D30" s="60"/>
    </row>
    <row r="31" spans="1:4" s="75" customFormat="1" ht="12" customHeight="1">
      <c r="A31" s="348" t="s">
        <v>238</v>
      </c>
      <c r="B31" s="330" t="s">
        <v>244</v>
      </c>
      <c r="C31" s="227">
        <f>'9.1.1. sz. mell '!C31+'9.1.2. sz. mell  '!C31+'9.1.3. sz. mell   '!C31</f>
        <v>3500</v>
      </c>
      <c r="D31" s="60"/>
    </row>
    <row r="32" spans="1:4" s="75" customFormat="1" ht="12" customHeight="1">
      <c r="A32" s="348" t="s">
        <v>239</v>
      </c>
      <c r="B32" s="330" t="s">
        <v>245</v>
      </c>
      <c r="C32" s="227">
        <f>'9.1.1. sz. mell '!C32+'9.1.2. sz. mell  '!C32+'9.1.3. sz. mell   '!C32</f>
        <v>6500</v>
      </c>
      <c r="D32" s="60"/>
    </row>
    <row r="33" spans="1:4" s="75" customFormat="1" ht="12" customHeight="1">
      <c r="A33" s="348" t="s">
        <v>240</v>
      </c>
      <c r="B33" s="330" t="s">
        <v>246</v>
      </c>
      <c r="C33" s="227">
        <f>'9.1.1. sz. mell '!C33+'9.1.2. sz. mell  '!C33+'9.1.3. sz. mell   '!C33</f>
        <v>3000</v>
      </c>
      <c r="D33" s="60"/>
    </row>
    <row r="34" spans="1:4" s="75" customFormat="1" ht="12" customHeight="1">
      <c r="A34" s="348" t="s">
        <v>241</v>
      </c>
      <c r="B34" s="330" t="s">
        <v>247</v>
      </c>
      <c r="C34" s="227">
        <f>'9.1.1. sz. mell '!C34+'9.1.2. sz. mell  '!C34+'9.1.3. sz. mell   '!C34</f>
        <v>0</v>
      </c>
      <c r="D34" s="60"/>
    </row>
    <row r="35" spans="1:4" s="75" customFormat="1" ht="12" customHeight="1" thickBot="1">
      <c r="A35" s="349" t="s">
        <v>242</v>
      </c>
      <c r="B35" s="331" t="s">
        <v>248</v>
      </c>
      <c r="C35" s="227">
        <f>'9.1.1. sz. mell '!C35+'9.1.2. sz. mell  '!C35+'9.1.3. sz. mell   '!C35</f>
        <v>800</v>
      </c>
      <c r="D35" s="60"/>
    </row>
    <row r="36" spans="1:4" s="75" customFormat="1" ht="12" customHeight="1" thickBot="1">
      <c r="A36" s="28" t="s">
        <v>16</v>
      </c>
      <c r="B36" s="20" t="s">
        <v>249</v>
      </c>
      <c r="C36" s="224">
        <f>SUM(C37:C46)</f>
        <v>16155</v>
      </c>
      <c r="D36" s="60"/>
    </row>
    <row r="37" spans="1:4" s="75" customFormat="1" ht="12" customHeight="1">
      <c r="A37" s="347" t="s">
        <v>84</v>
      </c>
      <c r="B37" s="329" t="s">
        <v>252</v>
      </c>
      <c r="C37" s="227">
        <f>'9.1.1. sz. mell '!C37+'9.1.2. sz. mell  '!C37+'9.1.3. sz. mell   '!C37</f>
        <v>20</v>
      </c>
      <c r="D37" s="60"/>
    </row>
    <row r="38" spans="1:4" s="75" customFormat="1" ht="12" customHeight="1">
      <c r="A38" s="348" t="s">
        <v>85</v>
      </c>
      <c r="B38" s="330" t="s">
        <v>253</v>
      </c>
      <c r="C38" s="227">
        <f>'9.1.1. sz. mell '!C38+'9.1.2. sz. mell  '!C38+'9.1.3. sz. mell   '!C38</f>
        <v>440</v>
      </c>
      <c r="D38" s="60"/>
    </row>
    <row r="39" spans="1:4" s="75" customFormat="1" ht="12" customHeight="1">
      <c r="A39" s="348" t="s">
        <v>86</v>
      </c>
      <c r="B39" s="330" t="s">
        <v>254</v>
      </c>
      <c r="C39" s="227">
        <f>'9.1.1. sz. mell '!C39+'9.1.2. sz. mell  '!C39+'9.1.3. sz. mell   '!C39</f>
        <v>1066</v>
      </c>
      <c r="D39" s="60"/>
    </row>
    <row r="40" spans="1:4" s="75" customFormat="1" ht="12" customHeight="1">
      <c r="A40" s="348" t="s">
        <v>149</v>
      </c>
      <c r="B40" s="330" t="s">
        <v>255</v>
      </c>
      <c r="C40" s="227">
        <f>'9.1.1. sz. mell '!C40+'9.1.2. sz. mell  '!C40+'9.1.3. sz. mell   '!C40</f>
        <v>4000</v>
      </c>
      <c r="D40" s="60"/>
    </row>
    <row r="41" spans="1:4" s="75" customFormat="1" ht="12" customHeight="1">
      <c r="A41" s="348" t="s">
        <v>150</v>
      </c>
      <c r="B41" s="330" t="s">
        <v>256</v>
      </c>
      <c r="C41" s="227">
        <f>'9.1.1. sz. mell '!C41+'9.1.2. sz. mell  '!C41+'9.1.3. sz. mell   '!C41</f>
        <v>4832</v>
      </c>
      <c r="D41" s="60"/>
    </row>
    <row r="42" spans="1:4" s="75" customFormat="1" ht="12" customHeight="1">
      <c r="A42" s="348" t="s">
        <v>151</v>
      </c>
      <c r="B42" s="330" t="s">
        <v>257</v>
      </c>
      <c r="C42" s="227">
        <f>'9.1.1. sz. mell '!C42+'9.1.2. sz. mell  '!C42+'9.1.3. sz. mell   '!C42</f>
        <v>2797</v>
      </c>
      <c r="D42" s="60"/>
    </row>
    <row r="43" spans="1:4" s="75" customFormat="1" ht="12" customHeight="1">
      <c r="A43" s="348" t="s">
        <v>152</v>
      </c>
      <c r="B43" s="330" t="s">
        <v>258</v>
      </c>
      <c r="C43" s="227">
        <f>'9.1.1. sz. mell '!C43+'9.1.2. sz. mell  '!C43+'9.1.3. sz. mell   '!C43</f>
        <v>0</v>
      </c>
      <c r="D43" s="60"/>
    </row>
    <row r="44" spans="1:4" s="75" customFormat="1" ht="12" customHeight="1">
      <c r="A44" s="348" t="s">
        <v>153</v>
      </c>
      <c r="B44" s="330" t="s">
        <v>259</v>
      </c>
      <c r="C44" s="227">
        <f>'9.1.1. sz. mell '!C44+'9.1.2. sz. mell  '!C44+'9.1.3. sz. mell   '!C44</f>
        <v>3000</v>
      </c>
      <c r="D44" s="60"/>
    </row>
    <row r="45" spans="1:4" s="75" customFormat="1" ht="12" customHeight="1">
      <c r="A45" s="348" t="s">
        <v>250</v>
      </c>
      <c r="B45" s="330" t="s">
        <v>260</v>
      </c>
      <c r="C45" s="227">
        <f>'9.1.1. sz. mell '!C45+'9.1.2. sz. mell  '!C45+'9.1.3. sz. mell   '!C45</f>
        <v>0</v>
      </c>
      <c r="D45" s="60"/>
    </row>
    <row r="46" spans="1:4" s="75" customFormat="1" ht="12" customHeight="1" thickBot="1">
      <c r="A46" s="349" t="s">
        <v>251</v>
      </c>
      <c r="B46" s="331" t="s">
        <v>261</v>
      </c>
      <c r="C46" s="227">
        <f>'9.1.1. sz. mell '!C46+'9.1.2. sz. mell  '!C46+'9.1.3. sz. mell   '!C46</f>
        <v>0</v>
      </c>
      <c r="D46" s="60"/>
    </row>
    <row r="47" spans="1:4" s="75" customFormat="1" ht="12" customHeight="1" thickBot="1">
      <c r="A47" s="28" t="s">
        <v>17</v>
      </c>
      <c r="B47" s="20" t="s">
        <v>262</v>
      </c>
      <c r="C47" s="224">
        <f>SUM(C48:C52)</f>
        <v>100</v>
      </c>
      <c r="D47" s="60"/>
    </row>
    <row r="48" spans="1:4" s="75" customFormat="1" ht="12" customHeight="1">
      <c r="A48" s="347" t="s">
        <v>87</v>
      </c>
      <c r="B48" s="329" t="s">
        <v>266</v>
      </c>
      <c r="C48" s="227">
        <f>'9.1.1. sz. mell '!C48+'9.1.2. sz. mell  '!C48+'9.1.3. sz. mell   '!C48</f>
        <v>0</v>
      </c>
      <c r="D48" s="60"/>
    </row>
    <row r="49" spans="1:4" s="75" customFormat="1" ht="12" customHeight="1">
      <c r="A49" s="348" t="s">
        <v>88</v>
      </c>
      <c r="B49" s="330" t="s">
        <v>267</v>
      </c>
      <c r="C49" s="227">
        <f>'9.1.1. sz. mell '!C49+'9.1.2. sz. mell  '!C49+'9.1.3. sz. mell   '!C49</f>
        <v>100</v>
      </c>
      <c r="D49" s="60"/>
    </row>
    <row r="50" spans="1:4" s="75" customFormat="1" ht="12" customHeight="1">
      <c r="A50" s="348" t="s">
        <v>263</v>
      </c>
      <c r="B50" s="330" t="s">
        <v>268</v>
      </c>
      <c r="C50" s="227">
        <f>'9.1.1. sz. mell '!C50+'9.1.2. sz. mell  '!C50+'9.1.3. sz. mell   '!C50</f>
        <v>0</v>
      </c>
      <c r="D50" s="60"/>
    </row>
    <row r="51" spans="1:4" s="75" customFormat="1" ht="12" customHeight="1">
      <c r="A51" s="348" t="s">
        <v>264</v>
      </c>
      <c r="B51" s="330" t="s">
        <v>269</v>
      </c>
      <c r="C51" s="227">
        <f>'9.1.1. sz. mell '!C51+'9.1.2. sz. mell  '!C51+'9.1.3. sz. mell   '!C51</f>
        <v>0</v>
      </c>
      <c r="D51" s="60"/>
    </row>
    <row r="52" spans="1:4" s="75" customFormat="1" ht="12" customHeight="1" thickBot="1">
      <c r="A52" s="349" t="s">
        <v>265</v>
      </c>
      <c r="B52" s="331" t="s">
        <v>270</v>
      </c>
      <c r="C52" s="227">
        <f>'9.1.1. sz. mell '!C52+'9.1.2. sz. mell  '!C52+'9.1.3. sz. mell   '!C52</f>
        <v>0</v>
      </c>
      <c r="D52" s="60"/>
    </row>
    <row r="53" spans="1:4" s="75" customFormat="1" ht="12" customHeight="1" thickBot="1">
      <c r="A53" s="28" t="s">
        <v>154</v>
      </c>
      <c r="B53" s="20" t="s">
        <v>271</v>
      </c>
      <c r="C53" s="224">
        <f>SUM(C54:C56)</f>
        <v>120</v>
      </c>
      <c r="D53" s="60"/>
    </row>
    <row r="54" spans="1:4" s="75" customFormat="1" ht="12" customHeight="1">
      <c r="A54" s="347" t="s">
        <v>89</v>
      </c>
      <c r="B54" s="329" t="s">
        <v>272</v>
      </c>
      <c r="C54" s="227">
        <f>'9.1.1. sz. mell '!C54+'9.1.2. sz. mell  '!C54+'9.1.3. sz. mell   '!C54</f>
        <v>0</v>
      </c>
      <c r="D54" s="60"/>
    </row>
    <row r="55" spans="1:4" s="75" customFormat="1" ht="12" customHeight="1">
      <c r="A55" s="348" t="s">
        <v>90</v>
      </c>
      <c r="B55" s="330" t="s">
        <v>465</v>
      </c>
      <c r="C55" s="227">
        <f>'9.1.1. sz. mell '!C55+'9.1.2. sz. mell  '!C55+'9.1.3. sz. mell   '!C55</f>
        <v>0</v>
      </c>
      <c r="D55" s="60"/>
    </row>
    <row r="56" spans="1:4" s="75" customFormat="1" ht="12" customHeight="1">
      <c r="A56" s="348" t="s">
        <v>276</v>
      </c>
      <c r="B56" s="330" t="s">
        <v>274</v>
      </c>
      <c r="C56" s="227">
        <f>'9.1.1. sz. mell '!C56+'9.1.2. sz. mell  '!C56+'9.1.3. sz. mell   '!C56</f>
        <v>120</v>
      </c>
      <c r="D56" s="60"/>
    </row>
    <row r="57" spans="1:4" s="75" customFormat="1" ht="12" customHeight="1" thickBot="1">
      <c r="A57" s="349" t="s">
        <v>277</v>
      </c>
      <c r="B57" s="331" t="s">
        <v>275</v>
      </c>
      <c r="C57" s="227">
        <f>'9.1.1. sz. mell '!C57+'9.1.2. sz. mell  '!C57+'9.1.3. sz. mell   '!C57</f>
        <v>0</v>
      </c>
      <c r="D57" s="60"/>
    </row>
    <row r="58" spans="1:4" s="75" customFormat="1" ht="12" customHeight="1" thickBot="1">
      <c r="A58" s="28" t="s">
        <v>19</v>
      </c>
      <c r="B58" s="219" t="s">
        <v>278</v>
      </c>
      <c r="C58" s="224">
        <f>SUM(C59:C61)</f>
        <v>0</v>
      </c>
      <c r="D58" s="60"/>
    </row>
    <row r="59" spans="1:4" s="75" customFormat="1" ht="12" customHeight="1">
      <c r="A59" s="347" t="s">
        <v>155</v>
      </c>
      <c r="B59" s="329" t="s">
        <v>280</v>
      </c>
      <c r="C59" s="227">
        <f>'9.1.1. sz. mell '!C59+'9.1.2. sz. mell  '!C59+'9.1.3. sz. mell   '!C59</f>
        <v>0</v>
      </c>
      <c r="D59" s="60"/>
    </row>
    <row r="60" spans="1:4" s="75" customFormat="1" ht="12" customHeight="1">
      <c r="A60" s="348" t="s">
        <v>156</v>
      </c>
      <c r="B60" s="330" t="s">
        <v>466</v>
      </c>
      <c r="C60" s="227">
        <f>'9.1.1. sz. mell '!C60+'9.1.2. sz. mell  '!C60+'9.1.3. sz. mell   '!C60</f>
        <v>0</v>
      </c>
      <c r="D60" s="60"/>
    </row>
    <row r="61" spans="1:4" s="75" customFormat="1" ht="12" customHeight="1">
      <c r="A61" s="348" t="s">
        <v>190</v>
      </c>
      <c r="B61" s="330" t="s">
        <v>281</v>
      </c>
      <c r="C61" s="227">
        <f>'9.1.1. sz. mell '!C61+'9.1.2. sz. mell  '!C61+'9.1.3. sz. mell   '!C61</f>
        <v>0</v>
      </c>
      <c r="D61" s="60"/>
    </row>
    <row r="62" spans="1:4" s="75" customFormat="1" ht="12" customHeight="1" thickBot="1">
      <c r="A62" s="349" t="s">
        <v>279</v>
      </c>
      <c r="B62" s="331" t="s">
        <v>282</v>
      </c>
      <c r="C62" s="227">
        <f>'9.1.1. sz. mell '!C62+'9.1.2. sz. mell  '!C62+'9.1.3. sz. mell   '!C62</f>
        <v>0</v>
      </c>
      <c r="D62" s="60"/>
    </row>
    <row r="63" spans="1:4" s="75" customFormat="1" ht="12" customHeight="1" thickBot="1">
      <c r="A63" s="28" t="s">
        <v>20</v>
      </c>
      <c r="B63" s="20" t="s">
        <v>283</v>
      </c>
      <c r="C63" s="230">
        <f>+C8+C15+C22+C29+C36+C47+C53+C58</f>
        <v>430133</v>
      </c>
      <c r="D63" s="60"/>
    </row>
    <row r="64" spans="1:4" s="75" customFormat="1" ht="12" customHeight="1" thickBot="1">
      <c r="A64" s="350" t="s">
        <v>425</v>
      </c>
      <c r="B64" s="219" t="s">
        <v>285</v>
      </c>
      <c r="C64" s="224">
        <f>SUM(C65:C67)</f>
        <v>0</v>
      </c>
      <c r="D64" s="60"/>
    </row>
    <row r="65" spans="1:4" s="75" customFormat="1" ht="12" customHeight="1">
      <c r="A65" s="347" t="s">
        <v>318</v>
      </c>
      <c r="B65" s="329" t="s">
        <v>286</v>
      </c>
      <c r="C65" s="227">
        <f>'9.1.1. sz. mell '!C65+'9.1.2. sz. mell  '!C65+'9.1.3. sz. mell   '!C65</f>
        <v>0</v>
      </c>
      <c r="D65" s="60"/>
    </row>
    <row r="66" spans="1:4" s="75" customFormat="1" ht="12" customHeight="1">
      <c r="A66" s="348" t="s">
        <v>327</v>
      </c>
      <c r="B66" s="330" t="s">
        <v>287</v>
      </c>
      <c r="C66" s="227">
        <f>'9.1.1. sz. mell '!C66+'9.1.2. sz. mell  '!C66+'9.1.3. sz. mell   '!C66</f>
        <v>0</v>
      </c>
      <c r="D66" s="60"/>
    </row>
    <row r="67" spans="1:4" s="75" customFormat="1" ht="12" customHeight="1" thickBot="1">
      <c r="A67" s="349" t="s">
        <v>328</v>
      </c>
      <c r="B67" s="333" t="s">
        <v>288</v>
      </c>
      <c r="C67" s="227">
        <f>'9.1.1. sz. mell '!C67+'9.1.2. sz. mell  '!C67+'9.1.3. sz. mell   '!C67</f>
        <v>0</v>
      </c>
      <c r="D67" s="60"/>
    </row>
    <row r="68" spans="1:4" s="75" customFormat="1" ht="12" customHeight="1" thickBot="1">
      <c r="A68" s="350" t="s">
        <v>289</v>
      </c>
      <c r="B68" s="219" t="s">
        <v>290</v>
      </c>
      <c r="C68" s="224">
        <f>SUM(C69:C72)</f>
        <v>0</v>
      </c>
      <c r="D68" s="60"/>
    </row>
    <row r="69" spans="1:4" s="75" customFormat="1" ht="12" customHeight="1">
      <c r="A69" s="347" t="s">
        <v>132</v>
      </c>
      <c r="B69" s="329" t="s">
        <v>291</v>
      </c>
      <c r="C69" s="227">
        <f>'9.1.1. sz. mell '!C69+'9.1.2. sz. mell  '!C69+'9.1.3. sz. mell   '!C69</f>
        <v>0</v>
      </c>
      <c r="D69" s="60"/>
    </row>
    <row r="70" spans="1:4" s="75" customFormat="1" ht="12" customHeight="1">
      <c r="A70" s="348" t="s">
        <v>133</v>
      </c>
      <c r="B70" s="330" t="s">
        <v>292</v>
      </c>
      <c r="C70" s="227">
        <f>'9.1.1. sz. mell '!C70+'9.1.2. sz. mell  '!C70+'9.1.3. sz. mell   '!C70</f>
        <v>0</v>
      </c>
      <c r="D70" s="60"/>
    </row>
    <row r="71" spans="1:4" s="75" customFormat="1" ht="12" customHeight="1">
      <c r="A71" s="348" t="s">
        <v>319</v>
      </c>
      <c r="B71" s="330" t="s">
        <v>293</v>
      </c>
      <c r="C71" s="227">
        <f>'9.1.1. sz. mell '!C71+'9.1.2. sz. mell  '!C71+'9.1.3. sz. mell   '!C71</f>
        <v>0</v>
      </c>
      <c r="D71" s="60"/>
    </row>
    <row r="72" spans="1:4" s="75" customFormat="1" ht="12" customHeight="1" thickBot="1">
      <c r="A72" s="349" t="s">
        <v>320</v>
      </c>
      <c r="B72" s="331" t="s">
        <v>294</v>
      </c>
      <c r="C72" s="229"/>
      <c r="D72" s="60"/>
    </row>
    <row r="73" spans="1:4" s="75" customFormat="1" ht="12" customHeight="1" thickBot="1">
      <c r="A73" s="350" t="s">
        <v>295</v>
      </c>
      <c r="B73" s="219" t="s">
        <v>296</v>
      </c>
      <c r="C73" s="224">
        <f>SUM(C74:C75)</f>
        <v>135880</v>
      </c>
      <c r="D73" s="60"/>
    </row>
    <row r="74" spans="1:4" s="75" customFormat="1" ht="12" customHeight="1">
      <c r="A74" s="347" t="s">
        <v>321</v>
      </c>
      <c r="B74" s="329" t="s">
        <v>297</v>
      </c>
      <c r="C74" s="227">
        <f>'9.1.1. sz. mell '!C74+'9.1.2. sz. mell  '!C74+'9.1.3. sz. mell   '!C74</f>
        <v>135880</v>
      </c>
      <c r="D74" s="60"/>
    </row>
    <row r="75" spans="1:4" s="75" customFormat="1" ht="12" customHeight="1" thickBot="1">
      <c r="A75" s="349" t="s">
        <v>322</v>
      </c>
      <c r="B75" s="331" t="s">
        <v>298</v>
      </c>
      <c r="C75" s="227">
        <f>'9.1.1. sz. mell '!C75+'9.1.2. sz. mell  '!C75+'9.1.3. sz. mell   '!C75</f>
        <v>0</v>
      </c>
      <c r="D75" s="60"/>
    </row>
    <row r="76" spans="1:4" s="74" customFormat="1" ht="12" customHeight="1" thickBot="1">
      <c r="A76" s="350" t="s">
        <v>299</v>
      </c>
      <c r="B76" s="219" t="s">
        <v>300</v>
      </c>
      <c r="C76" s="224">
        <f>SUM(C77:C79)</f>
        <v>0</v>
      </c>
      <c r="D76" s="60"/>
    </row>
    <row r="77" spans="1:4" s="75" customFormat="1" ht="12" customHeight="1">
      <c r="A77" s="347" t="s">
        <v>323</v>
      </c>
      <c r="B77" s="329" t="s">
        <v>301</v>
      </c>
      <c r="C77" s="227">
        <f>'9.1.1. sz. mell '!C77+'9.1.2. sz. mell  '!C77+'9.1.3. sz. mell   '!C77</f>
        <v>0</v>
      </c>
      <c r="D77" s="60"/>
    </row>
    <row r="78" spans="1:4" s="75" customFormat="1" ht="12" customHeight="1">
      <c r="A78" s="348" t="s">
        <v>324</v>
      </c>
      <c r="B78" s="330" t="s">
        <v>302</v>
      </c>
      <c r="C78" s="227">
        <f>'9.1.1. sz. mell '!C78+'9.1.2. sz. mell  '!C78+'9.1.3. sz. mell   '!C78</f>
        <v>0</v>
      </c>
      <c r="D78" s="60"/>
    </row>
    <row r="79" spans="1:4" s="75" customFormat="1" ht="12" customHeight="1" thickBot="1">
      <c r="A79" s="349" t="s">
        <v>325</v>
      </c>
      <c r="B79" s="331" t="s">
        <v>303</v>
      </c>
      <c r="C79" s="227">
        <f>'9.1.1. sz. mell '!C79+'9.1.2. sz. mell  '!C79+'9.1.3. sz. mell   '!C79</f>
        <v>0</v>
      </c>
      <c r="D79" s="60"/>
    </row>
    <row r="80" spans="1:4" s="75" customFormat="1" ht="12" customHeight="1" thickBot="1">
      <c r="A80" s="350" t="s">
        <v>304</v>
      </c>
      <c r="B80" s="219" t="s">
        <v>326</v>
      </c>
      <c r="C80" s="224">
        <f>SUM(C81:C84)</f>
        <v>0</v>
      </c>
      <c r="D80" s="60"/>
    </row>
    <row r="81" spans="1:4" s="75" customFormat="1" ht="12" customHeight="1">
      <c r="A81" s="351" t="s">
        <v>305</v>
      </c>
      <c r="B81" s="329" t="s">
        <v>306</v>
      </c>
      <c r="C81" s="227">
        <f>'9.1.1. sz. mell '!C81+'9.1.2. sz. mell  '!C81+'9.1.3. sz. mell   '!C81</f>
        <v>0</v>
      </c>
      <c r="D81" s="60"/>
    </row>
    <row r="82" spans="1:4" s="75" customFormat="1" ht="12" customHeight="1">
      <c r="A82" s="352" t="s">
        <v>307</v>
      </c>
      <c r="B82" s="330" t="s">
        <v>308</v>
      </c>
      <c r="C82" s="227">
        <f>'9.1.1. sz. mell '!C82+'9.1.2. sz. mell  '!C82+'9.1.3. sz. mell   '!C82</f>
        <v>0</v>
      </c>
      <c r="D82" s="60"/>
    </row>
    <row r="83" spans="1:4" s="75" customFormat="1" ht="12" customHeight="1">
      <c r="A83" s="352" t="s">
        <v>309</v>
      </c>
      <c r="B83" s="330" t="s">
        <v>310</v>
      </c>
      <c r="C83" s="229"/>
      <c r="D83" s="60"/>
    </row>
    <row r="84" spans="1:4" s="74" customFormat="1" ht="12" customHeight="1" thickBot="1">
      <c r="A84" s="353" t="s">
        <v>311</v>
      </c>
      <c r="B84" s="331" t="s">
        <v>312</v>
      </c>
      <c r="C84" s="229"/>
      <c r="D84" s="60"/>
    </row>
    <row r="85" spans="1:4" s="74" customFormat="1" ht="12" customHeight="1" thickBot="1">
      <c r="A85" s="350" t="s">
        <v>313</v>
      </c>
      <c r="B85" s="219" t="s">
        <v>314</v>
      </c>
      <c r="C85" s="376"/>
      <c r="D85" s="60"/>
    </row>
    <row r="86" spans="1:4" s="74" customFormat="1" ht="12" customHeight="1" thickBot="1">
      <c r="A86" s="350" t="s">
        <v>315</v>
      </c>
      <c r="B86" s="337" t="s">
        <v>316</v>
      </c>
      <c r="C86" s="230">
        <f>+C64+C68+C73+C76+C80+C85</f>
        <v>135880</v>
      </c>
      <c r="D86" s="60"/>
    </row>
    <row r="87" spans="1:4" s="74" customFormat="1" ht="12" customHeight="1" thickBot="1">
      <c r="A87" s="354" t="s">
        <v>329</v>
      </c>
      <c r="B87" s="339" t="s">
        <v>454</v>
      </c>
      <c r="C87" s="230">
        <f>+C63+C86</f>
        <v>566013</v>
      </c>
      <c r="D87" s="60"/>
    </row>
    <row r="88" spans="1:4" s="75" customFormat="1" ht="15" customHeight="1">
      <c r="A88" s="199"/>
      <c r="B88" s="200"/>
      <c r="C88" s="295"/>
      <c r="D88" s="60"/>
    </row>
    <row r="89" spans="1:4" ht="15.75" thickBot="1">
      <c r="A89" s="355"/>
      <c r="B89" s="202"/>
      <c r="C89" s="296"/>
      <c r="D89" s="60"/>
    </row>
    <row r="90" spans="1:4" s="59" customFormat="1" ht="16.5" customHeight="1" thickBot="1">
      <c r="A90" s="203"/>
      <c r="B90" s="204" t="s">
        <v>52</v>
      </c>
      <c r="C90" s="297"/>
      <c r="D90" s="60"/>
    </row>
    <row r="91" spans="1:4" s="76" customFormat="1" ht="12" customHeight="1" thickBot="1">
      <c r="A91" s="321" t="s">
        <v>12</v>
      </c>
      <c r="B91" s="27" t="s">
        <v>332</v>
      </c>
      <c r="C91" s="224">
        <f>SUM(C92:C96)</f>
        <v>138606</v>
      </c>
      <c r="D91" s="60"/>
    </row>
    <row r="92" spans="1:4" ht="12" customHeight="1">
      <c r="A92" s="356" t="s">
        <v>91</v>
      </c>
      <c r="B92" s="9" t="s">
        <v>42</v>
      </c>
      <c r="C92" s="225">
        <f>'9.1.1. sz. mell '!C92+'9.1.2. sz. mell  '!C92+'9.1.3. sz. mell   '!C92</f>
        <v>50103</v>
      </c>
      <c r="D92" s="60"/>
    </row>
    <row r="93" spans="1:4" ht="12" customHeight="1">
      <c r="A93" s="348" t="s">
        <v>92</v>
      </c>
      <c r="B93" s="7" t="s">
        <v>157</v>
      </c>
      <c r="C93" s="227">
        <f>'9.1.1. sz. mell '!C93+'9.1.2. sz. mell  '!C93+'9.1.3. sz. mell   '!C93</f>
        <v>10500</v>
      </c>
      <c r="D93" s="60"/>
    </row>
    <row r="94" spans="1:4" ht="12" customHeight="1">
      <c r="A94" s="348" t="s">
        <v>93</v>
      </c>
      <c r="B94" s="7" t="s">
        <v>123</v>
      </c>
      <c r="C94" s="227">
        <f>'9.1.1. sz. mell '!C94+'9.1.2. sz. mell  '!C94+'9.1.3. sz. mell   '!C94</f>
        <v>67853</v>
      </c>
      <c r="D94" s="60"/>
    </row>
    <row r="95" spans="1:4" ht="12" customHeight="1">
      <c r="A95" s="348" t="s">
        <v>94</v>
      </c>
      <c r="B95" s="10" t="s">
        <v>158</v>
      </c>
      <c r="C95" s="227">
        <f>'9.1.1. sz. mell '!C95+'9.1.2. sz. mell  '!C95+'9.1.3. sz. mell   '!C95</f>
        <v>10150</v>
      </c>
      <c r="D95" s="60"/>
    </row>
    <row r="96" spans="1:4" ht="12" customHeight="1">
      <c r="A96" s="348" t="s">
        <v>105</v>
      </c>
      <c r="B96" s="18" t="s">
        <v>159</v>
      </c>
      <c r="C96" s="227">
        <f>'9.1.1. sz. mell '!C96+'9.1.2. sz. mell  '!C96+'9.1.3. sz. mell   '!C96</f>
        <v>0</v>
      </c>
      <c r="D96" s="60"/>
    </row>
    <row r="97" spans="1:4" ht="12" customHeight="1">
      <c r="A97" s="348" t="s">
        <v>95</v>
      </c>
      <c r="B97" s="7" t="s">
        <v>333</v>
      </c>
      <c r="C97" s="227">
        <f>'9.1.1. sz. mell '!C97+'9.1.2. sz. mell  '!C97+'9.1.3. sz. mell   '!C97</f>
        <v>0</v>
      </c>
      <c r="D97" s="60"/>
    </row>
    <row r="98" spans="1:4" ht="12" customHeight="1">
      <c r="A98" s="348" t="s">
        <v>96</v>
      </c>
      <c r="B98" s="119" t="s">
        <v>334</v>
      </c>
      <c r="C98" s="227">
        <f>'9.1.1. sz. mell '!C98+'9.1.2. sz. mell  '!C98+'9.1.3. sz. mell   '!C98</f>
        <v>0</v>
      </c>
      <c r="D98" s="60"/>
    </row>
    <row r="99" spans="1:4" ht="12" customHeight="1">
      <c r="A99" s="348" t="s">
        <v>106</v>
      </c>
      <c r="B99" s="120" t="s">
        <v>335</v>
      </c>
      <c r="C99" s="227">
        <f>'9.1.1. sz. mell '!C99+'9.1.2. sz. mell  '!C99+'9.1.3. sz. mell   '!C99</f>
        <v>0</v>
      </c>
      <c r="D99" s="60"/>
    </row>
    <row r="100" spans="1:4" ht="12" customHeight="1">
      <c r="A100" s="348" t="s">
        <v>107</v>
      </c>
      <c r="B100" s="120" t="s">
        <v>336</v>
      </c>
      <c r="C100" s="227">
        <f>'9.1.1. sz. mell '!C100+'9.1.2. sz. mell  '!C100+'9.1.3. sz. mell   '!C100</f>
        <v>0</v>
      </c>
      <c r="D100" s="60"/>
    </row>
    <row r="101" spans="1:4" ht="12" customHeight="1">
      <c r="A101" s="348" t="s">
        <v>108</v>
      </c>
      <c r="B101" s="119" t="s">
        <v>337</v>
      </c>
      <c r="C101" s="227">
        <f>'9.1.1. sz. mell '!C101+'9.1.2. sz. mell  '!C101+'9.1.3. sz. mell   '!C101</f>
        <v>0</v>
      </c>
      <c r="D101" s="60"/>
    </row>
    <row r="102" spans="1:4" ht="12" customHeight="1">
      <c r="A102" s="348" t="s">
        <v>109</v>
      </c>
      <c r="B102" s="119" t="s">
        <v>338</v>
      </c>
      <c r="C102" s="227">
        <f>'9.1.1. sz. mell '!C102+'9.1.2. sz. mell  '!C102+'9.1.3. sz. mell   '!C102</f>
        <v>0</v>
      </c>
      <c r="D102" s="60"/>
    </row>
    <row r="103" spans="1:4" ht="12" customHeight="1">
      <c r="A103" s="348" t="s">
        <v>111</v>
      </c>
      <c r="B103" s="120" t="s">
        <v>339</v>
      </c>
      <c r="C103" s="227">
        <f>'9.1.1. sz. mell '!C103+'9.1.2. sz. mell  '!C103+'9.1.3. sz. mell   '!C103</f>
        <v>0</v>
      </c>
      <c r="D103" s="60"/>
    </row>
    <row r="104" spans="1:4" ht="12" customHeight="1">
      <c r="A104" s="357" t="s">
        <v>160</v>
      </c>
      <c r="B104" s="121" t="s">
        <v>340</v>
      </c>
      <c r="C104" s="227">
        <f>'9.1.1. sz. mell '!C104+'9.1.2. sz. mell  '!C104+'9.1.3. sz. mell   '!C104</f>
        <v>0</v>
      </c>
      <c r="D104" s="60"/>
    </row>
    <row r="105" spans="1:4" ht="12" customHeight="1">
      <c r="A105" s="348" t="s">
        <v>330</v>
      </c>
      <c r="B105" s="121" t="s">
        <v>341</v>
      </c>
      <c r="C105" s="227">
        <f>'9.1.1. sz. mell '!C105+'9.1.2. sz. mell  '!C105+'9.1.3. sz. mell   '!C105</f>
        <v>0</v>
      </c>
      <c r="D105" s="60"/>
    </row>
    <row r="106" spans="1:4" ht="12" customHeight="1" thickBot="1">
      <c r="A106" s="358" t="s">
        <v>331</v>
      </c>
      <c r="B106" s="122" t="s">
        <v>342</v>
      </c>
      <c r="C106" s="227">
        <f>'9.1.1. sz. mell '!C106+'9.1.2. sz. mell  '!C106+'9.1.3. sz. mell   '!C106</f>
        <v>0</v>
      </c>
      <c r="D106" s="60"/>
    </row>
    <row r="107" spans="1:4" ht="12" customHeight="1" thickBot="1">
      <c r="A107" s="28" t="s">
        <v>13</v>
      </c>
      <c r="B107" s="26" t="s">
        <v>343</v>
      </c>
      <c r="C107" s="224">
        <f>+C108+C110+C112</f>
        <v>256309</v>
      </c>
      <c r="D107" s="60"/>
    </row>
    <row r="108" spans="1:4" ht="12" customHeight="1">
      <c r="A108" s="347" t="s">
        <v>97</v>
      </c>
      <c r="B108" s="7" t="s">
        <v>188</v>
      </c>
      <c r="C108" s="227">
        <f>'9.1.1. sz. mell '!C108+'9.1.2. sz. mell  '!C108+'9.1.3. sz. mell   '!C108</f>
        <v>175500</v>
      </c>
      <c r="D108" s="60"/>
    </row>
    <row r="109" spans="1:4" ht="12" customHeight="1">
      <c r="A109" s="347" t="s">
        <v>98</v>
      </c>
      <c r="B109" s="11" t="s">
        <v>347</v>
      </c>
      <c r="C109" s="227">
        <f>'9.1.1. sz. mell '!C109+'9.1.2. sz. mell  '!C109+'9.1.3. sz. mell   '!C109</f>
        <v>0</v>
      </c>
      <c r="D109" s="60"/>
    </row>
    <row r="110" spans="1:4" ht="12" customHeight="1">
      <c r="A110" s="347" t="s">
        <v>99</v>
      </c>
      <c r="B110" s="11" t="s">
        <v>161</v>
      </c>
      <c r="C110" s="227">
        <f>'9.1.1. sz. mell '!C110+'9.1.2. sz. mell  '!C110+'9.1.3. sz. mell   '!C110</f>
        <v>80809</v>
      </c>
      <c r="D110" s="60"/>
    </row>
    <row r="111" spans="1:4" ht="12" customHeight="1">
      <c r="A111" s="347" t="s">
        <v>100</v>
      </c>
      <c r="B111" s="11" t="s">
        <v>348</v>
      </c>
      <c r="C111" s="227">
        <f>'9.1.1. sz. mell '!C111+'9.1.2. sz. mell  '!C111+'9.1.3. sz. mell   '!C111</f>
        <v>0</v>
      </c>
      <c r="D111" s="60"/>
    </row>
    <row r="112" spans="1:4" ht="12" customHeight="1">
      <c r="A112" s="347" t="s">
        <v>101</v>
      </c>
      <c r="B112" s="221" t="s">
        <v>191</v>
      </c>
      <c r="C112" s="227">
        <f>'9.1.1. sz. mell '!C112+'9.1.2. sz. mell  '!C112+'9.1.3. sz. mell   '!C112</f>
        <v>0</v>
      </c>
      <c r="D112" s="60"/>
    </row>
    <row r="113" spans="1:4" ht="12" customHeight="1">
      <c r="A113" s="347" t="s">
        <v>110</v>
      </c>
      <c r="B113" s="220" t="s">
        <v>467</v>
      </c>
      <c r="C113" s="227">
        <f>'9.1.1. sz. mell '!C113+'9.1.2. sz. mell  '!C113+'9.1.3. sz. mell   '!C113</f>
        <v>0</v>
      </c>
      <c r="D113" s="60"/>
    </row>
    <row r="114" spans="1:4" ht="12" customHeight="1">
      <c r="A114" s="347" t="s">
        <v>112</v>
      </c>
      <c r="B114" s="325" t="s">
        <v>353</v>
      </c>
      <c r="C114" s="227">
        <f>'9.1.1. sz. mell '!C114+'9.1.2. sz. mell  '!C114+'9.1.3. sz. mell   '!C114</f>
        <v>0</v>
      </c>
      <c r="D114" s="60"/>
    </row>
    <row r="115" spans="1:4" ht="12" customHeight="1">
      <c r="A115" s="347" t="s">
        <v>162</v>
      </c>
      <c r="B115" s="120" t="s">
        <v>336</v>
      </c>
      <c r="C115" s="227">
        <f>'9.1.1. sz. mell '!C115+'9.1.2. sz. mell  '!C115+'9.1.3. sz. mell   '!C115</f>
        <v>0</v>
      </c>
      <c r="D115" s="60"/>
    </row>
    <row r="116" spans="1:4" ht="12" customHeight="1">
      <c r="A116" s="347" t="s">
        <v>163</v>
      </c>
      <c r="B116" s="120" t="s">
        <v>352</v>
      </c>
      <c r="C116" s="227">
        <f>'9.1.1. sz. mell '!C116+'9.1.2. sz. mell  '!C116+'9.1.3. sz. mell   '!C116</f>
        <v>0</v>
      </c>
      <c r="D116" s="60"/>
    </row>
    <row r="117" spans="1:4" ht="12" customHeight="1">
      <c r="A117" s="347" t="s">
        <v>164</v>
      </c>
      <c r="B117" s="120" t="s">
        <v>351</v>
      </c>
      <c r="C117" s="227">
        <f>'9.1.1. sz. mell '!C117+'9.1.2. sz. mell  '!C117+'9.1.3. sz. mell   '!C117</f>
        <v>0</v>
      </c>
      <c r="D117" s="60"/>
    </row>
    <row r="118" spans="1:4" ht="12" customHeight="1">
      <c r="A118" s="347" t="s">
        <v>344</v>
      </c>
      <c r="B118" s="120" t="s">
        <v>339</v>
      </c>
      <c r="C118" s="227">
        <f>'9.1.1. sz. mell '!C118+'9.1.2. sz. mell  '!C118+'9.1.3. sz. mell   '!C118</f>
        <v>0</v>
      </c>
      <c r="D118" s="60"/>
    </row>
    <row r="119" spans="1:4" ht="12" customHeight="1">
      <c r="A119" s="347" t="s">
        <v>345</v>
      </c>
      <c r="B119" s="120" t="s">
        <v>350</v>
      </c>
      <c r="C119" s="227">
        <f>'9.1.1. sz. mell '!C119+'9.1.2. sz. mell  '!C119+'9.1.3. sz. mell   '!C119</f>
        <v>0</v>
      </c>
      <c r="D119" s="60"/>
    </row>
    <row r="120" spans="1:4" ht="12" customHeight="1" thickBot="1">
      <c r="A120" s="357" t="s">
        <v>346</v>
      </c>
      <c r="B120" s="120" t="s">
        <v>349</v>
      </c>
      <c r="C120" s="227">
        <f>'9.1.1. sz. mell '!C120+'9.1.2. sz. mell  '!C120+'9.1.3. sz. mell   '!C120</f>
        <v>0</v>
      </c>
      <c r="D120" s="60"/>
    </row>
    <row r="121" spans="1:4" ht="12" customHeight="1" thickBot="1">
      <c r="A121" s="28" t="s">
        <v>14</v>
      </c>
      <c r="B121" s="106" t="s">
        <v>354</v>
      </c>
      <c r="C121" s="224">
        <f>'9.1.1. sz. mell '!C121+'9.1.2. sz. mell  '!C121+'9.1.3. sz. mell   '!C121</f>
        <v>45037</v>
      </c>
      <c r="D121" s="60"/>
    </row>
    <row r="122" spans="1:4" ht="12" customHeight="1">
      <c r="A122" s="347" t="s">
        <v>80</v>
      </c>
      <c r="B122" s="8" t="s">
        <v>54</v>
      </c>
      <c r="C122" s="227">
        <f>'9.1.1. sz. mell '!C122+'9.1.2. sz. mell  '!C122+'9.1.3. sz. mell   '!C122</f>
        <v>45037</v>
      </c>
      <c r="D122" s="60"/>
    </row>
    <row r="123" spans="1:4" ht="12" customHeight="1" thickBot="1">
      <c r="A123" s="349" t="s">
        <v>81</v>
      </c>
      <c r="B123" s="11" t="s">
        <v>55</v>
      </c>
      <c r="C123" s="228"/>
      <c r="D123" s="60"/>
    </row>
    <row r="124" spans="1:4" ht="12" customHeight="1" thickBot="1">
      <c r="A124" s="28" t="s">
        <v>15</v>
      </c>
      <c r="B124" s="106" t="s">
        <v>355</v>
      </c>
      <c r="C124" s="224">
        <f>+C91+C107+C121</f>
        <v>439952</v>
      </c>
      <c r="D124" s="60"/>
    </row>
    <row r="125" spans="1:4" ht="12" customHeight="1" thickBot="1">
      <c r="A125" s="28" t="s">
        <v>16</v>
      </c>
      <c r="B125" s="106" t="s">
        <v>356</v>
      </c>
      <c r="C125" s="224">
        <f>+C126+C127+C128</f>
        <v>0</v>
      </c>
      <c r="D125" s="60"/>
    </row>
    <row r="126" spans="1:4" s="76" customFormat="1" ht="12" customHeight="1">
      <c r="A126" s="347" t="s">
        <v>84</v>
      </c>
      <c r="B126" s="8" t="s">
        <v>357</v>
      </c>
      <c r="C126" s="227">
        <f>'9.1.1. sz. mell '!C126+'9.1.2. sz. mell  '!C126+'9.1.3. sz. mell   '!C126</f>
        <v>0</v>
      </c>
      <c r="D126" s="60"/>
    </row>
    <row r="127" spans="1:4" ht="12" customHeight="1">
      <c r="A127" s="347" t="s">
        <v>85</v>
      </c>
      <c r="B127" s="8" t="s">
        <v>358</v>
      </c>
      <c r="C127" s="227">
        <f>'9.1.1. sz. mell '!C127+'9.1.2. sz. mell  '!C127+'9.1.3. sz. mell   '!C127</f>
        <v>0</v>
      </c>
      <c r="D127" s="60"/>
    </row>
    <row r="128" spans="1:4" ht="12" customHeight="1" thickBot="1">
      <c r="A128" s="357" t="s">
        <v>86</v>
      </c>
      <c r="B128" s="6" t="s">
        <v>359</v>
      </c>
      <c r="C128" s="227">
        <f>'9.1.1. sz. mell '!C128+'9.1.2. sz. mell  '!C128+'9.1.3. sz. mell   '!C128</f>
        <v>0</v>
      </c>
      <c r="D128" s="60"/>
    </row>
    <row r="129" spans="1:4" ht="12" customHeight="1" thickBot="1">
      <c r="A129" s="28" t="s">
        <v>17</v>
      </c>
      <c r="B129" s="106" t="s">
        <v>424</v>
      </c>
      <c r="C129" s="224">
        <f>+C130+C131+C132+C133</f>
        <v>0</v>
      </c>
      <c r="D129" s="60"/>
    </row>
    <row r="130" spans="1:4" ht="12" customHeight="1">
      <c r="A130" s="347" t="s">
        <v>87</v>
      </c>
      <c r="B130" s="8" t="s">
        <v>360</v>
      </c>
      <c r="C130" s="227">
        <f>'9.1.1. sz. mell '!C130+'9.1.2. sz. mell  '!C130+'9.1.3. sz. mell   '!C130</f>
        <v>0</v>
      </c>
      <c r="D130" s="60"/>
    </row>
    <row r="131" spans="1:4" ht="12" customHeight="1">
      <c r="A131" s="347" t="s">
        <v>88</v>
      </c>
      <c r="B131" s="8" t="s">
        <v>361</v>
      </c>
      <c r="C131" s="227">
        <f>'9.1.1. sz. mell '!C131+'9.1.2. sz. mell  '!C131+'9.1.3. sz. mell   '!C131</f>
        <v>0</v>
      </c>
      <c r="D131" s="60"/>
    </row>
    <row r="132" spans="1:4" ht="12" customHeight="1">
      <c r="A132" s="347" t="s">
        <v>263</v>
      </c>
      <c r="B132" s="8" t="s">
        <v>362</v>
      </c>
      <c r="C132" s="227">
        <f>'9.1.1. sz. mell '!C132+'9.1.2. sz. mell  '!C132+'9.1.3. sz. mell   '!C132</f>
        <v>0</v>
      </c>
      <c r="D132" s="60"/>
    </row>
    <row r="133" spans="1:4" s="76" customFormat="1" ht="12" customHeight="1" thickBot="1">
      <c r="A133" s="357" t="s">
        <v>264</v>
      </c>
      <c r="B133" s="6" t="s">
        <v>363</v>
      </c>
      <c r="C133" s="212"/>
      <c r="D133" s="60"/>
    </row>
    <row r="134" spans="1:11" ht="12" customHeight="1" thickBot="1">
      <c r="A134" s="28" t="s">
        <v>18</v>
      </c>
      <c r="B134" s="106" t="s">
        <v>364</v>
      </c>
      <c r="C134" s="230">
        <f>+C135+C136+C137+C138</f>
        <v>0</v>
      </c>
      <c r="D134" s="60"/>
      <c r="K134" s="211"/>
    </row>
    <row r="135" spans="1:4" ht="15">
      <c r="A135" s="347" t="s">
        <v>89</v>
      </c>
      <c r="B135" s="8" t="s">
        <v>365</v>
      </c>
      <c r="C135" s="227">
        <f>'9.1.1. sz. mell '!C135+'9.1.2. sz. mell  '!C135+'9.1.3. sz. mell   '!C135</f>
        <v>0</v>
      </c>
      <c r="D135" s="60"/>
    </row>
    <row r="136" spans="1:4" ht="12" customHeight="1">
      <c r="A136" s="347" t="s">
        <v>90</v>
      </c>
      <c r="B136" s="8" t="s">
        <v>375</v>
      </c>
      <c r="C136" s="227">
        <f>'9.1.1. sz. mell '!C136+'9.1.2. sz. mell  '!C136+'9.1.3. sz. mell   '!C136</f>
        <v>0</v>
      </c>
      <c r="D136" s="60"/>
    </row>
    <row r="137" spans="1:4" s="76" customFormat="1" ht="12" customHeight="1">
      <c r="A137" s="347" t="s">
        <v>276</v>
      </c>
      <c r="B137" s="8" t="s">
        <v>366</v>
      </c>
      <c r="C137" s="227">
        <f>'9.1.1. sz. mell '!C137+'9.1.2. sz. mell  '!C137+'9.1.3. sz. mell   '!C137</f>
        <v>0</v>
      </c>
      <c r="D137" s="60"/>
    </row>
    <row r="138" spans="1:4" s="76" customFormat="1" ht="12" customHeight="1" thickBot="1">
      <c r="A138" s="357" t="s">
        <v>277</v>
      </c>
      <c r="B138" s="6" t="s">
        <v>367</v>
      </c>
      <c r="C138" s="212"/>
      <c r="D138" s="60"/>
    </row>
    <row r="139" spans="1:4" s="76" customFormat="1" ht="12" customHeight="1" thickBot="1">
      <c r="A139" s="28" t="s">
        <v>19</v>
      </c>
      <c r="B139" s="106" t="s">
        <v>368</v>
      </c>
      <c r="C139" s="233">
        <f>+C140+C141+C142+C143</f>
        <v>0</v>
      </c>
      <c r="D139" s="60"/>
    </row>
    <row r="140" spans="1:4" s="76" customFormat="1" ht="12" customHeight="1">
      <c r="A140" s="347" t="s">
        <v>155</v>
      </c>
      <c r="B140" s="8" t="s">
        <v>369</v>
      </c>
      <c r="C140" s="227">
        <f>'9.1.1. sz. mell '!C140+'9.1.2. sz. mell  '!C140+'9.1.3. sz. mell   '!C140</f>
        <v>0</v>
      </c>
      <c r="D140" s="60"/>
    </row>
    <row r="141" spans="1:4" s="76" customFormat="1" ht="12" customHeight="1">
      <c r="A141" s="347" t="s">
        <v>156</v>
      </c>
      <c r="B141" s="8" t="s">
        <v>370</v>
      </c>
      <c r="C141" s="227">
        <f>'9.1.1. sz. mell '!C141+'9.1.2. sz. mell  '!C141+'9.1.3. sz. mell   '!C141</f>
        <v>0</v>
      </c>
      <c r="D141" s="60"/>
    </row>
    <row r="142" spans="1:4" s="76" customFormat="1" ht="12" customHeight="1">
      <c r="A142" s="347" t="s">
        <v>190</v>
      </c>
      <c r="B142" s="8" t="s">
        <v>371</v>
      </c>
      <c r="C142" s="227">
        <f>'9.1.1. sz. mell '!C142+'9.1.2. sz. mell  '!C142+'9.1.3. sz. mell   '!C142</f>
        <v>0</v>
      </c>
      <c r="D142" s="60"/>
    </row>
    <row r="143" spans="1:4" ht="12.75" customHeight="1" thickBot="1">
      <c r="A143" s="347" t="s">
        <v>279</v>
      </c>
      <c r="B143" s="8" t="s">
        <v>372</v>
      </c>
      <c r="C143" s="227">
        <f>'9.1.1. sz. mell '!C143+'9.1.2. sz. mell  '!C143+'9.1.3. sz. mell   '!C143</f>
        <v>0</v>
      </c>
      <c r="D143" s="60"/>
    </row>
    <row r="144" spans="1:4" ht="12" customHeight="1" thickBot="1">
      <c r="A144" s="28" t="s">
        <v>20</v>
      </c>
      <c r="B144" s="106" t="s">
        <v>373</v>
      </c>
      <c r="C144" s="341">
        <f>+C125+C129+C134+C139</f>
        <v>0</v>
      </c>
      <c r="D144" s="60"/>
    </row>
    <row r="145" spans="1:4" ht="15" customHeight="1" thickBot="1">
      <c r="A145" s="359" t="s">
        <v>21</v>
      </c>
      <c r="B145" s="303" t="s">
        <v>374</v>
      </c>
      <c r="C145" s="341">
        <f>+C124+C144</f>
        <v>439952</v>
      </c>
      <c r="D145" s="60"/>
    </row>
    <row r="146" spans="1:4" ht="15.75" thickBot="1">
      <c r="A146" s="309"/>
      <c r="B146" s="310"/>
      <c r="C146" s="311"/>
      <c r="D146" s="60"/>
    </row>
    <row r="147" spans="1:4" ht="15" customHeight="1" thickBot="1">
      <c r="A147" s="208" t="s">
        <v>181</v>
      </c>
      <c r="B147" s="209"/>
      <c r="C147" s="209">
        <f>'9.1.1. sz. mell '!C147+'9.1.2. sz. mell  '!C147+'9.1.3. sz. mell   '!C147</f>
        <v>35</v>
      </c>
      <c r="D147" s="60"/>
    </row>
    <row r="148" spans="1:4" ht="14.25" customHeight="1" thickBot="1">
      <c r="A148" s="208" t="s">
        <v>182</v>
      </c>
      <c r="B148" s="209"/>
      <c r="C148" s="209">
        <f>'9.1.1. sz. mell '!C148+'9.1.2. sz. mell  '!C148+'9.1.3. sz. mell   '!C148</f>
        <v>20</v>
      </c>
      <c r="D148" s="60"/>
    </row>
    <row r="149" ht="15">
      <c r="D149" s="6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36" sqref="E36"/>
    </sheetView>
  </sheetViews>
  <sheetFormatPr defaultColWidth="9.00390625" defaultRowHeight="12.75"/>
  <cols>
    <col min="1" max="1" width="19.50390625" style="312" customWidth="1"/>
    <col min="2" max="2" width="72.00390625" style="313" customWidth="1"/>
    <col min="3" max="3" width="25.00390625" style="314" customWidth="1"/>
    <col min="4" max="16384" width="9.375" style="2" customWidth="1"/>
  </cols>
  <sheetData>
    <row r="1" spans="1:3" s="1" customFormat="1" ht="16.5" customHeight="1" thickBot="1">
      <c r="A1" s="185"/>
      <c r="B1" s="187"/>
      <c r="C1" s="210" t="s">
        <v>498</v>
      </c>
    </row>
    <row r="2" spans="1:3" s="72" customFormat="1" ht="21" customHeight="1">
      <c r="A2" s="319" t="s">
        <v>59</v>
      </c>
      <c r="B2" s="285" t="s">
        <v>184</v>
      </c>
      <c r="C2" s="287" t="s">
        <v>46</v>
      </c>
    </row>
    <row r="3" spans="1:3" s="72" customFormat="1" ht="16.5" thickBot="1">
      <c r="A3" s="188" t="s">
        <v>178</v>
      </c>
      <c r="B3" s="286" t="s">
        <v>468</v>
      </c>
      <c r="C3" s="288">
        <v>2</v>
      </c>
    </row>
    <row r="4" spans="1:3" s="73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289" t="s">
        <v>49</v>
      </c>
    </row>
    <row r="6" spans="1:3" s="59" customFormat="1" ht="12.75" customHeight="1" thickBot="1">
      <c r="A6" s="166">
        <v>1</v>
      </c>
      <c r="B6" s="167">
        <v>2</v>
      </c>
      <c r="C6" s="168">
        <v>3</v>
      </c>
    </row>
    <row r="7" spans="1:3" s="59" customFormat="1" ht="15.75" customHeight="1" thickBot="1">
      <c r="A7" s="193"/>
      <c r="B7" s="194" t="s">
        <v>50</v>
      </c>
      <c r="C7" s="290"/>
    </row>
    <row r="8" spans="1:3" s="59" customFormat="1" ht="12" customHeight="1" thickBot="1">
      <c r="A8" s="28" t="s">
        <v>12</v>
      </c>
      <c r="B8" s="20" t="s">
        <v>219</v>
      </c>
      <c r="C8" s="224">
        <f>+C9+C10+C11+C12+C13</f>
        <v>89963</v>
      </c>
    </row>
    <row r="9" spans="1:3" s="74" customFormat="1" ht="12" customHeight="1">
      <c r="A9" s="347" t="s">
        <v>91</v>
      </c>
      <c r="B9" s="329" t="s">
        <v>220</v>
      </c>
      <c r="C9" s="227">
        <f>65332-44518</f>
        <v>20814</v>
      </c>
    </row>
    <row r="10" spans="1:3" s="75" customFormat="1" ht="12" customHeight="1">
      <c r="A10" s="348" t="s">
        <v>92</v>
      </c>
      <c r="B10" s="330" t="s">
        <v>221</v>
      </c>
      <c r="C10" s="226">
        <f>36793+2160</f>
        <v>38953</v>
      </c>
    </row>
    <row r="11" spans="1:3" s="75" customFormat="1" ht="12" customHeight="1">
      <c r="A11" s="348" t="s">
        <v>93</v>
      </c>
      <c r="B11" s="330" t="s">
        <v>222</v>
      </c>
      <c r="C11" s="226">
        <f>19653+6978</f>
        <v>26631</v>
      </c>
    </row>
    <row r="12" spans="1:3" s="75" customFormat="1" ht="12" customHeight="1">
      <c r="A12" s="348" t="s">
        <v>94</v>
      </c>
      <c r="B12" s="330" t="s">
        <v>223</v>
      </c>
      <c r="C12" s="226">
        <v>3516</v>
      </c>
    </row>
    <row r="13" spans="1:3" s="75" customFormat="1" ht="12" customHeight="1">
      <c r="A13" s="348" t="s">
        <v>131</v>
      </c>
      <c r="B13" s="330" t="s">
        <v>224</v>
      </c>
      <c r="C13" s="226">
        <v>49</v>
      </c>
    </row>
    <row r="14" spans="1:3" s="74" customFormat="1" ht="12" customHeight="1" thickBot="1">
      <c r="A14" s="349" t="s">
        <v>95</v>
      </c>
      <c r="B14" s="331" t="s">
        <v>225</v>
      </c>
      <c r="C14" s="374"/>
    </row>
    <row r="15" spans="1:3" s="74" customFormat="1" ht="12" customHeight="1" thickBot="1">
      <c r="A15" s="28" t="s">
        <v>13</v>
      </c>
      <c r="B15" s="219" t="s">
        <v>226</v>
      </c>
      <c r="C15" s="224">
        <f>+C16+C17+C18+C19+C20</f>
        <v>30238</v>
      </c>
    </row>
    <row r="16" spans="1:3" s="74" customFormat="1" ht="12" customHeight="1">
      <c r="A16" s="347" t="s">
        <v>97</v>
      </c>
      <c r="B16" s="329" t="s">
        <v>227</v>
      </c>
      <c r="C16" s="227"/>
    </row>
    <row r="17" spans="1:3" s="74" customFormat="1" ht="12" customHeight="1">
      <c r="A17" s="348" t="s">
        <v>98</v>
      </c>
      <c r="B17" s="330" t="s">
        <v>228</v>
      </c>
      <c r="C17" s="226"/>
    </row>
    <row r="18" spans="1:3" s="74" customFormat="1" ht="12" customHeight="1">
      <c r="A18" s="348" t="s">
        <v>99</v>
      </c>
      <c r="B18" s="330" t="s">
        <v>461</v>
      </c>
      <c r="C18" s="226"/>
    </row>
    <row r="19" spans="1:3" s="74" customFormat="1" ht="12" customHeight="1">
      <c r="A19" s="348" t="s">
        <v>100</v>
      </c>
      <c r="B19" s="330" t="s">
        <v>462</v>
      </c>
      <c r="C19" s="226"/>
    </row>
    <row r="20" spans="1:3" s="74" customFormat="1" ht="12" customHeight="1">
      <c r="A20" s="348" t="s">
        <v>101</v>
      </c>
      <c r="B20" s="330" t="s">
        <v>229</v>
      </c>
      <c r="C20" s="226">
        <v>30238</v>
      </c>
    </row>
    <row r="21" spans="1:3" s="75" customFormat="1" ht="12" customHeight="1" thickBot="1">
      <c r="A21" s="349" t="s">
        <v>110</v>
      </c>
      <c r="B21" s="331" t="s">
        <v>230</v>
      </c>
      <c r="C21" s="228"/>
    </row>
    <row r="22" spans="1:3" s="75" customFormat="1" ht="12" customHeight="1" thickBot="1">
      <c r="A22" s="28" t="s">
        <v>14</v>
      </c>
      <c r="B22" s="20" t="s">
        <v>231</v>
      </c>
      <c r="C22" s="224">
        <f>+C23+C24+C25+C26+C27</f>
        <v>208227</v>
      </c>
    </row>
    <row r="23" spans="1:3" s="75" customFormat="1" ht="12" customHeight="1">
      <c r="A23" s="347" t="s">
        <v>80</v>
      </c>
      <c r="B23" s="329" t="s">
        <v>232</v>
      </c>
      <c r="C23" s="227"/>
    </row>
    <row r="24" spans="1:3" s="74" customFormat="1" ht="12" customHeight="1">
      <c r="A24" s="348" t="s">
        <v>81</v>
      </c>
      <c r="B24" s="330" t="s">
        <v>233</v>
      </c>
      <c r="C24" s="226"/>
    </row>
    <row r="25" spans="1:3" s="75" customFormat="1" ht="12" customHeight="1">
      <c r="A25" s="348" t="s">
        <v>82</v>
      </c>
      <c r="B25" s="330" t="s">
        <v>463</v>
      </c>
      <c r="C25" s="226"/>
    </row>
    <row r="26" spans="1:3" s="75" customFormat="1" ht="12" customHeight="1">
      <c r="A26" s="348" t="s">
        <v>83</v>
      </c>
      <c r="B26" s="330" t="s">
        <v>464</v>
      </c>
      <c r="C26" s="226"/>
    </row>
    <row r="27" spans="1:3" s="75" customFormat="1" ht="12" customHeight="1">
      <c r="A27" s="348" t="s">
        <v>145</v>
      </c>
      <c r="B27" s="330" t="s">
        <v>234</v>
      </c>
      <c r="C27" s="226">
        <f>'1.2.sz.mell.'!C24</f>
        <v>208227</v>
      </c>
    </row>
    <row r="28" spans="1:3" s="75" customFormat="1" ht="12" customHeight="1" thickBot="1">
      <c r="A28" s="349" t="s">
        <v>146</v>
      </c>
      <c r="B28" s="331" t="s">
        <v>235</v>
      </c>
      <c r="C28" s="228"/>
    </row>
    <row r="29" spans="1:3" s="75" customFormat="1" ht="12" customHeight="1" thickBot="1">
      <c r="A29" s="28" t="s">
        <v>147</v>
      </c>
      <c r="B29" s="20" t="s">
        <v>236</v>
      </c>
      <c r="C29" s="230">
        <f>+C30+C33+C34+C35</f>
        <v>13800</v>
      </c>
    </row>
    <row r="30" spans="1:3" s="75" customFormat="1" ht="12" customHeight="1">
      <c r="A30" s="347" t="s">
        <v>237</v>
      </c>
      <c r="B30" s="329" t="s">
        <v>243</v>
      </c>
      <c r="C30" s="324">
        <f>+C31+C32</f>
        <v>10000</v>
      </c>
    </row>
    <row r="31" spans="1:3" s="75" customFormat="1" ht="12" customHeight="1">
      <c r="A31" s="348" t="s">
        <v>238</v>
      </c>
      <c r="B31" s="330" t="s">
        <v>244</v>
      </c>
      <c r="C31" s="226">
        <f>'1.2.sz.mell.'!C28</f>
        <v>3500</v>
      </c>
    </row>
    <row r="32" spans="1:3" s="75" customFormat="1" ht="12" customHeight="1">
      <c r="A32" s="348" t="s">
        <v>239</v>
      </c>
      <c r="B32" s="330" t="s">
        <v>245</v>
      </c>
      <c r="C32" s="226">
        <f>'1.2.sz.mell.'!C29</f>
        <v>6500</v>
      </c>
    </row>
    <row r="33" spans="1:3" s="75" customFormat="1" ht="12" customHeight="1">
      <c r="A33" s="348" t="s">
        <v>240</v>
      </c>
      <c r="B33" s="330" t="s">
        <v>246</v>
      </c>
      <c r="C33" s="226">
        <f>'1.2.sz.mell.'!C30</f>
        <v>3000</v>
      </c>
    </row>
    <row r="34" spans="1:3" s="75" customFormat="1" ht="12" customHeight="1">
      <c r="A34" s="348" t="s">
        <v>241</v>
      </c>
      <c r="B34" s="330" t="s">
        <v>247</v>
      </c>
      <c r="C34" s="226">
        <f>'1.2.sz.mell.'!C31</f>
        <v>0</v>
      </c>
    </row>
    <row r="35" spans="1:3" s="75" customFormat="1" ht="12" customHeight="1" thickBot="1">
      <c r="A35" s="349" t="s">
        <v>242</v>
      </c>
      <c r="B35" s="331" t="s">
        <v>248</v>
      </c>
      <c r="C35" s="226">
        <f>'1.2.sz.mell.'!C32</f>
        <v>800</v>
      </c>
    </row>
    <row r="36" spans="1:3" s="75" customFormat="1" ht="12" customHeight="1" thickBot="1">
      <c r="A36" s="28" t="s">
        <v>16</v>
      </c>
      <c r="B36" s="20" t="s">
        <v>249</v>
      </c>
      <c r="C36" s="224">
        <f>SUM(C37:C46)</f>
        <v>11624</v>
      </c>
    </row>
    <row r="37" spans="1:3" s="75" customFormat="1" ht="12" customHeight="1">
      <c r="A37" s="347" t="s">
        <v>84</v>
      </c>
      <c r="B37" s="329" t="s">
        <v>252</v>
      </c>
      <c r="C37" s="227"/>
    </row>
    <row r="38" spans="1:3" s="75" customFormat="1" ht="12" customHeight="1">
      <c r="A38" s="348" t="s">
        <v>85</v>
      </c>
      <c r="B38" s="330" t="s">
        <v>253</v>
      </c>
      <c r="C38" s="226">
        <v>190</v>
      </c>
    </row>
    <row r="39" spans="1:3" s="75" customFormat="1" ht="12" customHeight="1">
      <c r="A39" s="348" t="s">
        <v>86</v>
      </c>
      <c r="B39" s="330" t="s">
        <v>254</v>
      </c>
      <c r="C39" s="226">
        <v>130</v>
      </c>
    </row>
    <row r="40" spans="1:3" s="75" customFormat="1" ht="12" customHeight="1">
      <c r="A40" s="348" t="s">
        <v>149</v>
      </c>
      <c r="B40" s="330" t="s">
        <v>255</v>
      </c>
      <c r="C40" s="226">
        <v>4000</v>
      </c>
    </row>
    <row r="41" spans="1:3" s="75" customFormat="1" ht="12" customHeight="1">
      <c r="A41" s="348" t="s">
        <v>150</v>
      </c>
      <c r="B41" s="330" t="s">
        <v>256</v>
      </c>
      <c r="C41" s="226">
        <v>4832</v>
      </c>
    </row>
    <row r="42" spans="1:3" s="75" customFormat="1" ht="12" customHeight="1">
      <c r="A42" s="348" t="s">
        <v>151</v>
      </c>
      <c r="B42" s="330" t="s">
        <v>257</v>
      </c>
      <c r="C42" s="226">
        <v>2472</v>
      </c>
    </row>
    <row r="43" spans="1:3" s="75" customFormat="1" ht="12" customHeight="1">
      <c r="A43" s="348" t="s">
        <v>152</v>
      </c>
      <c r="B43" s="330" t="s">
        <v>258</v>
      </c>
      <c r="C43" s="226"/>
    </row>
    <row r="44" spans="1:3" s="75" customFormat="1" ht="12" customHeight="1">
      <c r="A44" s="348" t="s">
        <v>153</v>
      </c>
      <c r="B44" s="330" t="s">
        <v>259</v>
      </c>
      <c r="C44" s="226"/>
    </row>
    <row r="45" spans="1:3" s="75" customFormat="1" ht="12" customHeight="1">
      <c r="A45" s="348" t="s">
        <v>250</v>
      </c>
      <c r="B45" s="330" t="s">
        <v>260</v>
      </c>
      <c r="C45" s="229"/>
    </row>
    <row r="46" spans="1:3" s="75" customFormat="1" ht="12" customHeight="1" thickBot="1">
      <c r="A46" s="349" t="s">
        <v>251</v>
      </c>
      <c r="B46" s="331" t="s">
        <v>261</v>
      </c>
      <c r="C46" s="318"/>
    </row>
    <row r="47" spans="1:3" s="75" customFormat="1" ht="12" customHeight="1" thickBot="1">
      <c r="A47" s="28" t="s">
        <v>17</v>
      </c>
      <c r="B47" s="20" t="s">
        <v>262</v>
      </c>
      <c r="C47" s="224">
        <f>SUM(C48:C52)</f>
        <v>100</v>
      </c>
    </row>
    <row r="48" spans="1:3" s="75" customFormat="1" ht="12" customHeight="1">
      <c r="A48" s="347" t="s">
        <v>87</v>
      </c>
      <c r="B48" s="329" t="s">
        <v>266</v>
      </c>
      <c r="C48" s="375"/>
    </row>
    <row r="49" spans="1:3" s="75" customFormat="1" ht="12" customHeight="1">
      <c r="A49" s="348" t="s">
        <v>88</v>
      </c>
      <c r="B49" s="330" t="s">
        <v>267</v>
      </c>
      <c r="C49" s="229">
        <v>100</v>
      </c>
    </row>
    <row r="50" spans="1:3" s="75" customFormat="1" ht="12" customHeight="1">
      <c r="A50" s="348" t="s">
        <v>263</v>
      </c>
      <c r="B50" s="330" t="s">
        <v>268</v>
      </c>
      <c r="C50" s="229"/>
    </row>
    <row r="51" spans="1:3" s="75" customFormat="1" ht="12" customHeight="1">
      <c r="A51" s="348" t="s">
        <v>264</v>
      </c>
      <c r="B51" s="330" t="s">
        <v>269</v>
      </c>
      <c r="C51" s="229"/>
    </row>
    <row r="52" spans="1:3" s="75" customFormat="1" ht="12" customHeight="1" thickBot="1">
      <c r="A52" s="349" t="s">
        <v>265</v>
      </c>
      <c r="B52" s="331" t="s">
        <v>270</v>
      </c>
      <c r="C52" s="318"/>
    </row>
    <row r="53" spans="1:3" s="75" customFormat="1" ht="12" customHeight="1" thickBot="1">
      <c r="A53" s="28" t="s">
        <v>154</v>
      </c>
      <c r="B53" s="20" t="s">
        <v>271</v>
      </c>
      <c r="C53" s="224">
        <f>SUM(C54:C56)</f>
        <v>120</v>
      </c>
    </row>
    <row r="54" spans="1:3" s="75" customFormat="1" ht="12" customHeight="1">
      <c r="A54" s="347" t="s">
        <v>89</v>
      </c>
      <c r="B54" s="329" t="s">
        <v>272</v>
      </c>
      <c r="C54" s="227"/>
    </row>
    <row r="55" spans="1:3" s="75" customFormat="1" ht="12" customHeight="1">
      <c r="A55" s="348" t="s">
        <v>90</v>
      </c>
      <c r="B55" s="330" t="s">
        <v>465</v>
      </c>
      <c r="C55" s="226"/>
    </row>
    <row r="56" spans="1:3" s="75" customFormat="1" ht="12" customHeight="1">
      <c r="A56" s="348" t="s">
        <v>276</v>
      </c>
      <c r="B56" s="330" t="s">
        <v>274</v>
      </c>
      <c r="C56" s="226">
        <v>120</v>
      </c>
    </row>
    <row r="57" spans="1:3" s="75" customFormat="1" ht="12" customHeight="1" thickBot="1">
      <c r="A57" s="349" t="s">
        <v>277</v>
      </c>
      <c r="B57" s="331" t="s">
        <v>275</v>
      </c>
      <c r="C57" s="228"/>
    </row>
    <row r="58" spans="1:3" s="75" customFormat="1" ht="12" customHeight="1" thickBot="1">
      <c r="A58" s="28" t="s">
        <v>19</v>
      </c>
      <c r="B58" s="219" t="s">
        <v>278</v>
      </c>
      <c r="C58" s="224">
        <f>SUM(C59:C61)</f>
        <v>0</v>
      </c>
    </row>
    <row r="59" spans="1:3" s="75" customFormat="1" ht="12" customHeight="1">
      <c r="A59" s="347" t="s">
        <v>155</v>
      </c>
      <c r="B59" s="329" t="s">
        <v>280</v>
      </c>
      <c r="C59" s="229"/>
    </row>
    <row r="60" spans="1:3" s="75" customFormat="1" ht="12" customHeight="1">
      <c r="A60" s="348" t="s">
        <v>156</v>
      </c>
      <c r="B60" s="330" t="s">
        <v>466</v>
      </c>
      <c r="C60" s="229"/>
    </row>
    <row r="61" spans="1:3" s="75" customFormat="1" ht="12" customHeight="1">
      <c r="A61" s="348" t="s">
        <v>190</v>
      </c>
      <c r="B61" s="330" t="s">
        <v>281</v>
      </c>
      <c r="C61" s="229"/>
    </row>
    <row r="62" spans="1:3" s="75" customFormat="1" ht="12" customHeight="1" thickBot="1">
      <c r="A62" s="349" t="s">
        <v>279</v>
      </c>
      <c r="B62" s="331" t="s">
        <v>282</v>
      </c>
      <c r="C62" s="229"/>
    </row>
    <row r="63" spans="1:3" s="75" customFormat="1" ht="12" customHeight="1" thickBot="1">
      <c r="A63" s="28" t="s">
        <v>20</v>
      </c>
      <c r="B63" s="20" t="s">
        <v>283</v>
      </c>
      <c r="C63" s="230">
        <f>+C8+C15+C22+C29+C36+C47+C53+C58</f>
        <v>354072</v>
      </c>
    </row>
    <row r="64" spans="1:3" s="75" customFormat="1" ht="12" customHeight="1" thickBot="1">
      <c r="A64" s="350" t="s">
        <v>425</v>
      </c>
      <c r="B64" s="219" t="s">
        <v>285</v>
      </c>
      <c r="C64" s="224">
        <f>SUM(C65:C67)</f>
        <v>0</v>
      </c>
    </row>
    <row r="65" spans="1:3" s="75" customFormat="1" ht="12" customHeight="1">
      <c r="A65" s="347" t="s">
        <v>318</v>
      </c>
      <c r="B65" s="329" t="s">
        <v>286</v>
      </c>
      <c r="C65" s="229"/>
    </row>
    <row r="66" spans="1:3" s="75" customFormat="1" ht="12" customHeight="1">
      <c r="A66" s="348" t="s">
        <v>327</v>
      </c>
      <c r="B66" s="330" t="s">
        <v>287</v>
      </c>
      <c r="C66" s="229"/>
    </row>
    <row r="67" spans="1:3" s="75" customFormat="1" ht="12" customHeight="1" thickBot="1">
      <c r="A67" s="349" t="s">
        <v>328</v>
      </c>
      <c r="B67" s="333" t="s">
        <v>288</v>
      </c>
      <c r="C67" s="229"/>
    </row>
    <row r="68" spans="1:3" s="75" customFormat="1" ht="12" customHeight="1" thickBot="1">
      <c r="A68" s="350" t="s">
        <v>289</v>
      </c>
      <c r="B68" s="219" t="s">
        <v>290</v>
      </c>
      <c r="C68" s="224">
        <f>SUM(C69:C72)</f>
        <v>0</v>
      </c>
    </row>
    <row r="69" spans="1:3" s="75" customFormat="1" ht="12" customHeight="1">
      <c r="A69" s="347" t="s">
        <v>132</v>
      </c>
      <c r="B69" s="329" t="s">
        <v>291</v>
      </c>
      <c r="C69" s="229"/>
    </row>
    <row r="70" spans="1:3" s="75" customFormat="1" ht="12" customHeight="1">
      <c r="A70" s="348" t="s">
        <v>133</v>
      </c>
      <c r="B70" s="330" t="s">
        <v>292</v>
      </c>
      <c r="C70" s="229"/>
    </row>
    <row r="71" spans="1:3" s="75" customFormat="1" ht="12" customHeight="1">
      <c r="A71" s="348" t="s">
        <v>319</v>
      </c>
      <c r="B71" s="330" t="s">
        <v>293</v>
      </c>
      <c r="C71" s="229"/>
    </row>
    <row r="72" spans="1:3" s="75" customFormat="1" ht="12" customHeight="1" thickBot="1">
      <c r="A72" s="349" t="s">
        <v>320</v>
      </c>
      <c r="B72" s="331" t="s">
        <v>294</v>
      </c>
      <c r="C72" s="229"/>
    </row>
    <row r="73" spans="1:3" s="75" customFormat="1" ht="12" customHeight="1" thickBot="1">
      <c r="A73" s="350" t="s">
        <v>295</v>
      </c>
      <c r="B73" s="219" t="s">
        <v>296</v>
      </c>
      <c r="C73" s="224">
        <f>SUM(C74:C75)</f>
        <v>120126</v>
      </c>
    </row>
    <row r="74" spans="1:3" s="75" customFormat="1" ht="12" customHeight="1">
      <c r="A74" s="347" t="s">
        <v>321</v>
      </c>
      <c r="B74" s="329" t="s">
        <v>297</v>
      </c>
      <c r="C74" s="229">
        <f>102639+17487</f>
        <v>120126</v>
      </c>
    </row>
    <row r="75" spans="1:3" s="75" customFormat="1" ht="12" customHeight="1" thickBot="1">
      <c r="A75" s="349" t="s">
        <v>322</v>
      </c>
      <c r="B75" s="331" t="s">
        <v>298</v>
      </c>
      <c r="C75" s="229"/>
    </row>
    <row r="76" spans="1:3" s="74" customFormat="1" ht="12" customHeight="1" thickBot="1">
      <c r="A76" s="350" t="s">
        <v>299</v>
      </c>
      <c r="B76" s="219" t="s">
        <v>300</v>
      </c>
      <c r="C76" s="224">
        <f>SUM(C77:C79)</f>
        <v>0</v>
      </c>
    </row>
    <row r="77" spans="1:3" s="75" customFormat="1" ht="12" customHeight="1">
      <c r="A77" s="347" t="s">
        <v>323</v>
      </c>
      <c r="B77" s="329" t="s">
        <v>301</v>
      </c>
      <c r="C77" s="229"/>
    </row>
    <row r="78" spans="1:3" s="75" customFormat="1" ht="12" customHeight="1">
      <c r="A78" s="348" t="s">
        <v>324</v>
      </c>
      <c r="B78" s="330" t="s">
        <v>302</v>
      </c>
      <c r="C78" s="229"/>
    </row>
    <row r="79" spans="1:3" s="75" customFormat="1" ht="12" customHeight="1" thickBot="1">
      <c r="A79" s="349" t="s">
        <v>325</v>
      </c>
      <c r="B79" s="331" t="s">
        <v>303</v>
      </c>
      <c r="C79" s="229"/>
    </row>
    <row r="80" spans="1:3" s="75" customFormat="1" ht="12" customHeight="1" thickBot="1">
      <c r="A80" s="350" t="s">
        <v>304</v>
      </c>
      <c r="B80" s="219" t="s">
        <v>326</v>
      </c>
      <c r="C80" s="224">
        <f>SUM(C81:C84)</f>
        <v>0</v>
      </c>
    </row>
    <row r="81" spans="1:3" s="75" customFormat="1" ht="12" customHeight="1">
      <c r="A81" s="351" t="s">
        <v>305</v>
      </c>
      <c r="B81" s="329" t="s">
        <v>306</v>
      </c>
      <c r="C81" s="229"/>
    </row>
    <row r="82" spans="1:3" s="75" customFormat="1" ht="12" customHeight="1">
      <c r="A82" s="352" t="s">
        <v>307</v>
      </c>
      <c r="B82" s="330" t="s">
        <v>308</v>
      </c>
      <c r="C82" s="229"/>
    </row>
    <row r="83" spans="1:3" s="75" customFormat="1" ht="12" customHeight="1">
      <c r="A83" s="352" t="s">
        <v>309</v>
      </c>
      <c r="B83" s="330" t="s">
        <v>310</v>
      </c>
      <c r="C83" s="229"/>
    </row>
    <row r="84" spans="1:3" s="74" customFormat="1" ht="12" customHeight="1" thickBot="1">
      <c r="A84" s="353" t="s">
        <v>311</v>
      </c>
      <c r="B84" s="331" t="s">
        <v>312</v>
      </c>
      <c r="C84" s="229"/>
    </row>
    <row r="85" spans="1:3" s="74" customFormat="1" ht="12" customHeight="1" thickBot="1">
      <c r="A85" s="350" t="s">
        <v>313</v>
      </c>
      <c r="B85" s="219" t="s">
        <v>314</v>
      </c>
      <c r="C85" s="376"/>
    </row>
    <row r="86" spans="1:3" s="74" customFormat="1" ht="12" customHeight="1" thickBot="1">
      <c r="A86" s="350" t="s">
        <v>315</v>
      </c>
      <c r="B86" s="337" t="s">
        <v>316</v>
      </c>
      <c r="C86" s="230">
        <f>+C64+C68+C73+C76+C80+C85</f>
        <v>120126</v>
      </c>
    </row>
    <row r="87" spans="1:3" s="74" customFormat="1" ht="12" customHeight="1" thickBot="1">
      <c r="A87" s="354" t="s">
        <v>329</v>
      </c>
      <c r="B87" s="339" t="s">
        <v>454</v>
      </c>
      <c r="C87" s="230">
        <f>+C63+C86</f>
        <v>474198</v>
      </c>
    </row>
    <row r="88" spans="1:3" s="75" customFormat="1" ht="15" customHeight="1">
      <c r="A88" s="199"/>
      <c r="B88" s="200"/>
      <c r="C88" s="295"/>
    </row>
    <row r="89" spans="1:3" ht="13.5" thickBot="1">
      <c r="A89" s="355"/>
      <c r="B89" s="202"/>
      <c r="C89" s="296"/>
    </row>
    <row r="90" spans="1:3" s="59" customFormat="1" ht="16.5" customHeight="1" thickBot="1">
      <c r="A90" s="203"/>
      <c r="B90" s="204" t="s">
        <v>52</v>
      </c>
      <c r="C90" s="297"/>
    </row>
    <row r="91" spans="1:3" s="76" customFormat="1" ht="12" customHeight="1" thickBot="1">
      <c r="A91" s="321" t="s">
        <v>12</v>
      </c>
      <c r="B91" s="27" t="s">
        <v>332</v>
      </c>
      <c r="C91" s="223">
        <f>SUM(C92:C96)</f>
        <v>117195</v>
      </c>
    </row>
    <row r="92" spans="1:3" ht="12" customHeight="1">
      <c r="A92" s="356" t="s">
        <v>91</v>
      </c>
      <c r="B92" s="9" t="s">
        <v>42</v>
      </c>
      <c r="C92" s="225">
        <f>50103-11032</f>
        <v>39071</v>
      </c>
    </row>
    <row r="93" spans="1:3" ht="12" customHeight="1">
      <c r="A93" s="348" t="s">
        <v>92</v>
      </c>
      <c r="B93" s="7" t="s">
        <v>157</v>
      </c>
      <c r="C93" s="226">
        <f>10500-2868</f>
        <v>7632</v>
      </c>
    </row>
    <row r="94" spans="1:3" ht="12" customHeight="1">
      <c r="A94" s="348" t="s">
        <v>93</v>
      </c>
      <c r="B94" s="7" t="s">
        <v>123</v>
      </c>
      <c r="C94" s="228">
        <f>67299-7511+554</f>
        <v>60342</v>
      </c>
    </row>
    <row r="95" spans="1:3" ht="12" customHeight="1">
      <c r="A95" s="348" t="s">
        <v>94</v>
      </c>
      <c r="B95" s="10" t="s">
        <v>158</v>
      </c>
      <c r="C95" s="228">
        <v>10150</v>
      </c>
    </row>
    <row r="96" spans="1:3" ht="12" customHeight="1">
      <c r="A96" s="348" t="s">
        <v>105</v>
      </c>
      <c r="B96" s="18" t="s">
        <v>159</v>
      </c>
      <c r="C96" s="228"/>
    </row>
    <row r="97" spans="1:3" ht="12" customHeight="1">
      <c r="A97" s="348" t="s">
        <v>95</v>
      </c>
      <c r="B97" s="7" t="s">
        <v>333</v>
      </c>
      <c r="C97" s="228"/>
    </row>
    <row r="98" spans="1:3" ht="12" customHeight="1">
      <c r="A98" s="348" t="s">
        <v>96</v>
      </c>
      <c r="B98" s="119" t="s">
        <v>334</v>
      </c>
      <c r="C98" s="228"/>
    </row>
    <row r="99" spans="1:3" ht="12" customHeight="1">
      <c r="A99" s="348" t="s">
        <v>106</v>
      </c>
      <c r="B99" s="120" t="s">
        <v>335</v>
      </c>
      <c r="C99" s="228"/>
    </row>
    <row r="100" spans="1:3" ht="12" customHeight="1">
      <c r="A100" s="348" t="s">
        <v>107</v>
      </c>
      <c r="B100" s="120" t="s">
        <v>336</v>
      </c>
      <c r="C100" s="228"/>
    </row>
    <row r="101" spans="1:3" ht="12" customHeight="1">
      <c r="A101" s="348" t="s">
        <v>108</v>
      </c>
      <c r="B101" s="119" t="s">
        <v>337</v>
      </c>
      <c r="C101" s="228"/>
    </row>
    <row r="102" spans="1:3" ht="12" customHeight="1">
      <c r="A102" s="348" t="s">
        <v>109</v>
      </c>
      <c r="B102" s="119" t="s">
        <v>338</v>
      </c>
      <c r="C102" s="228"/>
    </row>
    <row r="103" spans="1:3" ht="12" customHeight="1">
      <c r="A103" s="348" t="s">
        <v>111</v>
      </c>
      <c r="B103" s="120" t="s">
        <v>339</v>
      </c>
      <c r="C103" s="228"/>
    </row>
    <row r="104" spans="1:3" ht="12" customHeight="1">
      <c r="A104" s="357" t="s">
        <v>160</v>
      </c>
      <c r="B104" s="121" t="s">
        <v>340</v>
      </c>
      <c r="C104" s="228"/>
    </row>
    <row r="105" spans="1:3" ht="12" customHeight="1">
      <c r="A105" s="348" t="s">
        <v>330</v>
      </c>
      <c r="B105" s="121" t="s">
        <v>341</v>
      </c>
      <c r="C105" s="228"/>
    </row>
    <row r="106" spans="1:3" ht="12" customHeight="1" thickBot="1">
      <c r="A106" s="358" t="s">
        <v>331</v>
      </c>
      <c r="B106" s="122" t="s">
        <v>342</v>
      </c>
      <c r="C106" s="232"/>
    </row>
    <row r="107" spans="1:3" ht="12" customHeight="1" thickBot="1">
      <c r="A107" s="28" t="s">
        <v>13</v>
      </c>
      <c r="B107" s="26" t="s">
        <v>343</v>
      </c>
      <c r="C107" s="224">
        <f>+C108+C110+C112</f>
        <v>256309</v>
      </c>
    </row>
    <row r="108" spans="1:3" ht="12" customHeight="1">
      <c r="A108" s="347" t="s">
        <v>97</v>
      </c>
      <c r="B108" s="7" t="s">
        <v>188</v>
      </c>
      <c r="C108" s="227">
        <f>23100+152400</f>
        <v>175500</v>
      </c>
    </row>
    <row r="109" spans="1:3" ht="12" customHeight="1">
      <c r="A109" s="347" t="s">
        <v>98</v>
      </c>
      <c r="B109" s="11" t="s">
        <v>347</v>
      </c>
      <c r="C109" s="227"/>
    </row>
    <row r="110" spans="1:3" ht="12" customHeight="1">
      <c r="A110" s="347" t="s">
        <v>99</v>
      </c>
      <c r="B110" s="11" t="s">
        <v>161</v>
      </c>
      <c r="C110" s="226">
        <f>74409+6400</f>
        <v>80809</v>
      </c>
    </row>
    <row r="111" spans="1:3" ht="12" customHeight="1">
      <c r="A111" s="347" t="s">
        <v>100</v>
      </c>
      <c r="B111" s="11" t="s">
        <v>348</v>
      </c>
      <c r="C111" s="212"/>
    </row>
    <row r="112" spans="1:3" ht="12" customHeight="1">
      <c r="A112" s="347" t="s">
        <v>101</v>
      </c>
      <c r="B112" s="221" t="s">
        <v>191</v>
      </c>
      <c r="C112" s="212"/>
    </row>
    <row r="113" spans="1:3" ht="12" customHeight="1">
      <c r="A113" s="347" t="s">
        <v>110</v>
      </c>
      <c r="B113" s="220" t="s">
        <v>467</v>
      </c>
      <c r="C113" s="212"/>
    </row>
    <row r="114" spans="1:3" ht="12" customHeight="1">
      <c r="A114" s="347" t="s">
        <v>112</v>
      </c>
      <c r="B114" s="325" t="s">
        <v>353</v>
      </c>
      <c r="C114" s="212"/>
    </row>
    <row r="115" spans="1:3" ht="12" customHeight="1">
      <c r="A115" s="347" t="s">
        <v>162</v>
      </c>
      <c r="B115" s="120" t="s">
        <v>336</v>
      </c>
      <c r="C115" s="212"/>
    </row>
    <row r="116" spans="1:3" ht="12" customHeight="1">
      <c r="A116" s="347" t="s">
        <v>163</v>
      </c>
      <c r="B116" s="120" t="s">
        <v>352</v>
      </c>
      <c r="C116" s="212"/>
    </row>
    <row r="117" spans="1:3" ht="12" customHeight="1">
      <c r="A117" s="347" t="s">
        <v>164</v>
      </c>
      <c r="B117" s="120" t="s">
        <v>351</v>
      </c>
      <c r="C117" s="212"/>
    </row>
    <row r="118" spans="1:3" ht="12" customHeight="1">
      <c r="A118" s="347" t="s">
        <v>344</v>
      </c>
      <c r="B118" s="120" t="s">
        <v>339</v>
      </c>
      <c r="C118" s="212"/>
    </row>
    <row r="119" spans="1:3" ht="12" customHeight="1">
      <c r="A119" s="347" t="s">
        <v>345</v>
      </c>
      <c r="B119" s="120" t="s">
        <v>350</v>
      </c>
      <c r="C119" s="212"/>
    </row>
    <row r="120" spans="1:3" ht="12" customHeight="1" thickBot="1">
      <c r="A120" s="357" t="s">
        <v>346</v>
      </c>
      <c r="B120" s="120" t="s">
        <v>349</v>
      </c>
      <c r="C120" s="213"/>
    </row>
    <row r="121" spans="1:3" ht="12" customHeight="1" thickBot="1">
      <c r="A121" s="28" t="s">
        <v>14</v>
      </c>
      <c r="B121" s="106" t="s">
        <v>354</v>
      </c>
      <c r="C121" s="224">
        <f>+C122+C123</f>
        <v>45037</v>
      </c>
    </row>
    <row r="122" spans="1:3" ht="12" customHeight="1">
      <c r="A122" s="347" t="s">
        <v>80</v>
      </c>
      <c r="B122" s="8" t="s">
        <v>54</v>
      </c>
      <c r="C122" s="227">
        <v>45037</v>
      </c>
    </row>
    <row r="123" spans="1:3" ht="12" customHeight="1" thickBot="1">
      <c r="A123" s="349" t="s">
        <v>81</v>
      </c>
      <c r="B123" s="11" t="s">
        <v>55</v>
      </c>
      <c r="C123" s="228"/>
    </row>
    <row r="124" spans="1:3" ht="12" customHeight="1" thickBot="1">
      <c r="A124" s="28" t="s">
        <v>15</v>
      </c>
      <c r="B124" s="106" t="s">
        <v>355</v>
      </c>
      <c r="C124" s="224">
        <f>+C91+C107+C121</f>
        <v>418541</v>
      </c>
    </row>
    <row r="125" spans="1:3" ht="12" customHeight="1" thickBot="1">
      <c r="A125" s="28" t="s">
        <v>16</v>
      </c>
      <c r="B125" s="106" t="s">
        <v>356</v>
      </c>
      <c r="C125" s="224">
        <f>+C126+C127+C128</f>
        <v>0</v>
      </c>
    </row>
    <row r="126" spans="1:3" s="76" customFormat="1" ht="12" customHeight="1">
      <c r="A126" s="347" t="s">
        <v>84</v>
      </c>
      <c r="B126" s="8" t="s">
        <v>357</v>
      </c>
      <c r="C126" s="212"/>
    </row>
    <row r="127" spans="1:3" ht="12" customHeight="1">
      <c r="A127" s="347" t="s">
        <v>85</v>
      </c>
      <c r="B127" s="8" t="s">
        <v>358</v>
      </c>
      <c r="C127" s="212"/>
    </row>
    <row r="128" spans="1:3" ht="12" customHeight="1" thickBot="1">
      <c r="A128" s="357" t="s">
        <v>86</v>
      </c>
      <c r="B128" s="6" t="s">
        <v>359</v>
      </c>
      <c r="C128" s="212"/>
    </row>
    <row r="129" spans="1:3" ht="12" customHeight="1" thickBot="1">
      <c r="A129" s="28" t="s">
        <v>17</v>
      </c>
      <c r="B129" s="106" t="s">
        <v>424</v>
      </c>
      <c r="C129" s="224">
        <f>+C130+C131+C132+C133</f>
        <v>0</v>
      </c>
    </row>
    <row r="130" spans="1:3" ht="12" customHeight="1">
      <c r="A130" s="347" t="s">
        <v>87</v>
      </c>
      <c r="B130" s="8" t="s">
        <v>360</v>
      </c>
      <c r="C130" s="212"/>
    </row>
    <row r="131" spans="1:3" ht="12" customHeight="1">
      <c r="A131" s="347" t="s">
        <v>88</v>
      </c>
      <c r="B131" s="8" t="s">
        <v>361</v>
      </c>
      <c r="C131" s="212"/>
    </row>
    <row r="132" spans="1:3" ht="12" customHeight="1">
      <c r="A132" s="347" t="s">
        <v>263</v>
      </c>
      <c r="B132" s="8" t="s">
        <v>362</v>
      </c>
      <c r="C132" s="212"/>
    </row>
    <row r="133" spans="1:3" s="76" customFormat="1" ht="12" customHeight="1" thickBot="1">
      <c r="A133" s="357" t="s">
        <v>264</v>
      </c>
      <c r="B133" s="6" t="s">
        <v>363</v>
      </c>
      <c r="C133" s="212"/>
    </row>
    <row r="134" spans="1:11" ht="12" customHeight="1" thickBot="1">
      <c r="A134" s="28" t="s">
        <v>18</v>
      </c>
      <c r="B134" s="106" t="s">
        <v>364</v>
      </c>
      <c r="C134" s="230">
        <f>+C135+C136+C137+C138</f>
        <v>0</v>
      </c>
      <c r="K134" s="211"/>
    </row>
    <row r="135" spans="1:3" ht="12.75">
      <c r="A135" s="347" t="s">
        <v>89</v>
      </c>
      <c r="B135" s="8" t="s">
        <v>365</v>
      </c>
      <c r="C135" s="212"/>
    </row>
    <row r="136" spans="1:3" ht="12" customHeight="1">
      <c r="A136" s="347" t="s">
        <v>90</v>
      </c>
      <c r="B136" s="8" t="s">
        <v>375</v>
      </c>
      <c r="C136" s="212"/>
    </row>
    <row r="137" spans="1:3" s="76" customFormat="1" ht="12" customHeight="1">
      <c r="A137" s="347" t="s">
        <v>276</v>
      </c>
      <c r="B137" s="8" t="s">
        <v>366</v>
      </c>
      <c r="C137" s="212"/>
    </row>
    <row r="138" spans="1:3" s="76" customFormat="1" ht="12" customHeight="1" thickBot="1">
      <c r="A138" s="357" t="s">
        <v>277</v>
      </c>
      <c r="B138" s="6" t="s">
        <v>367</v>
      </c>
      <c r="C138" s="212"/>
    </row>
    <row r="139" spans="1:3" s="76" customFormat="1" ht="12" customHeight="1" thickBot="1">
      <c r="A139" s="28" t="s">
        <v>19</v>
      </c>
      <c r="B139" s="106" t="s">
        <v>368</v>
      </c>
      <c r="C139" s="233">
        <f>+C140+C141+C142+C143</f>
        <v>0</v>
      </c>
    </row>
    <row r="140" spans="1:3" s="76" customFormat="1" ht="12" customHeight="1">
      <c r="A140" s="347" t="s">
        <v>155</v>
      </c>
      <c r="B140" s="8" t="s">
        <v>369</v>
      </c>
      <c r="C140" s="212"/>
    </row>
    <row r="141" spans="1:3" s="76" customFormat="1" ht="12" customHeight="1">
      <c r="A141" s="347" t="s">
        <v>156</v>
      </c>
      <c r="B141" s="8" t="s">
        <v>370</v>
      </c>
      <c r="C141" s="212"/>
    </row>
    <row r="142" spans="1:3" s="76" customFormat="1" ht="12" customHeight="1">
      <c r="A142" s="347" t="s">
        <v>190</v>
      </c>
      <c r="B142" s="8" t="s">
        <v>371</v>
      </c>
      <c r="C142" s="212"/>
    </row>
    <row r="143" spans="1:3" ht="12.75" customHeight="1" thickBot="1">
      <c r="A143" s="347" t="s">
        <v>279</v>
      </c>
      <c r="B143" s="8" t="s">
        <v>372</v>
      </c>
      <c r="C143" s="212"/>
    </row>
    <row r="144" spans="1:3" ht="12" customHeight="1" thickBot="1">
      <c r="A144" s="28" t="s">
        <v>20</v>
      </c>
      <c r="B144" s="106" t="s">
        <v>373</v>
      </c>
      <c r="C144" s="341">
        <f>+C125+C129+C134+C139</f>
        <v>0</v>
      </c>
    </row>
    <row r="145" spans="1:3" ht="15" customHeight="1" thickBot="1">
      <c r="A145" s="359" t="s">
        <v>21</v>
      </c>
      <c r="B145" s="303" t="s">
        <v>374</v>
      </c>
      <c r="C145" s="341">
        <f>+C124+C144</f>
        <v>418541</v>
      </c>
    </row>
    <row r="146" spans="1:3" ht="13.5" thickBot="1">
      <c r="A146" s="309"/>
      <c r="B146" s="310"/>
      <c r="C146" s="311"/>
    </row>
    <row r="147" spans="1:3" ht="15" customHeight="1" thickBot="1">
      <c r="A147" s="208" t="s">
        <v>181</v>
      </c>
      <c r="B147" s="209"/>
      <c r="C147" s="104">
        <v>33</v>
      </c>
    </row>
    <row r="148" spans="1:3" ht="14.25" customHeight="1" thickBot="1">
      <c r="A148" s="208" t="s">
        <v>182</v>
      </c>
      <c r="B148" s="209"/>
      <c r="C148" s="104">
        <v>20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9" sqref="C19"/>
    </sheetView>
  </sheetViews>
  <sheetFormatPr defaultColWidth="9.00390625" defaultRowHeight="12.75"/>
  <cols>
    <col min="1" max="1" width="19.50390625" style="312" customWidth="1"/>
    <col min="2" max="2" width="72.00390625" style="313" customWidth="1"/>
    <col min="3" max="3" width="25.00390625" style="314" customWidth="1"/>
    <col min="4" max="16384" width="9.375" style="2" customWidth="1"/>
  </cols>
  <sheetData>
    <row r="1" spans="1:3" s="1" customFormat="1" ht="16.5" customHeight="1" thickBot="1">
      <c r="A1" s="185"/>
      <c r="B1" s="187"/>
      <c r="C1" s="210" t="s">
        <v>498</v>
      </c>
    </row>
    <row r="2" spans="1:3" s="72" customFormat="1" ht="21" customHeight="1">
      <c r="A2" s="319" t="s">
        <v>59</v>
      </c>
      <c r="B2" s="285" t="s">
        <v>184</v>
      </c>
      <c r="C2" s="287" t="s">
        <v>46</v>
      </c>
    </row>
    <row r="3" spans="1:3" s="72" customFormat="1" ht="16.5" thickBot="1">
      <c r="A3" s="188" t="s">
        <v>178</v>
      </c>
      <c r="B3" s="286" t="s">
        <v>469</v>
      </c>
      <c r="C3" s="288">
        <v>3</v>
      </c>
    </row>
    <row r="4" spans="1:3" s="73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289" t="s">
        <v>49</v>
      </c>
    </row>
    <row r="6" spans="1:3" s="59" customFormat="1" ht="12.75" customHeight="1" thickBot="1">
      <c r="A6" s="166">
        <v>1</v>
      </c>
      <c r="B6" s="167">
        <v>2</v>
      </c>
      <c r="C6" s="168">
        <v>3</v>
      </c>
    </row>
    <row r="7" spans="1:3" s="59" customFormat="1" ht="15.75" customHeight="1" thickBot="1">
      <c r="A7" s="193"/>
      <c r="B7" s="194" t="s">
        <v>50</v>
      </c>
      <c r="C7" s="290"/>
    </row>
    <row r="8" spans="1:3" s="59" customFormat="1" ht="12" customHeight="1" thickBot="1">
      <c r="A8" s="28" t="s">
        <v>12</v>
      </c>
      <c r="B8" s="20" t="s">
        <v>219</v>
      </c>
      <c r="C8" s="224">
        <f>+C9+C10+C11+C12</f>
        <v>0</v>
      </c>
    </row>
    <row r="9" spans="1:3" s="74" customFormat="1" ht="12" customHeight="1">
      <c r="A9" s="347" t="s">
        <v>91</v>
      </c>
      <c r="B9" s="329" t="s">
        <v>220</v>
      </c>
      <c r="C9" s="227"/>
    </row>
    <row r="10" spans="1:3" s="75" customFormat="1" ht="12" customHeight="1">
      <c r="A10" s="348" t="s">
        <v>92</v>
      </c>
      <c r="B10" s="330" t="s">
        <v>221</v>
      </c>
      <c r="C10" s="226"/>
    </row>
    <row r="11" spans="1:3" s="75" customFormat="1" ht="12" customHeight="1">
      <c r="A11" s="348" t="s">
        <v>93</v>
      </c>
      <c r="B11" s="330" t="s">
        <v>222</v>
      </c>
      <c r="C11" s="226"/>
    </row>
    <row r="12" spans="1:3" s="75" customFormat="1" ht="12" customHeight="1">
      <c r="A12" s="348" t="s">
        <v>94</v>
      </c>
      <c r="B12" s="330" t="s">
        <v>223</v>
      </c>
      <c r="C12" s="226"/>
    </row>
    <row r="13" spans="1:3" s="75" customFormat="1" ht="12" customHeight="1">
      <c r="A13" s="348" t="s">
        <v>131</v>
      </c>
      <c r="B13" s="330" t="s">
        <v>224</v>
      </c>
      <c r="C13" s="373"/>
    </row>
    <row r="14" spans="1:3" s="74" customFormat="1" ht="12" customHeight="1" thickBot="1">
      <c r="A14" s="349" t="s">
        <v>95</v>
      </c>
      <c r="B14" s="331" t="s">
        <v>225</v>
      </c>
      <c r="C14" s="374"/>
    </row>
    <row r="15" spans="1:3" s="74" customFormat="1" ht="12" customHeight="1" thickBot="1">
      <c r="A15" s="28" t="s">
        <v>13</v>
      </c>
      <c r="B15" s="219" t="s">
        <v>226</v>
      </c>
      <c r="C15" s="224">
        <f>+C16+C17+C18+C19+C20</f>
        <v>0</v>
      </c>
    </row>
    <row r="16" spans="1:3" s="74" customFormat="1" ht="12" customHeight="1">
      <c r="A16" s="347" t="s">
        <v>97</v>
      </c>
      <c r="B16" s="329" t="s">
        <v>227</v>
      </c>
      <c r="C16" s="227"/>
    </row>
    <row r="17" spans="1:3" s="74" customFormat="1" ht="12" customHeight="1">
      <c r="A17" s="348" t="s">
        <v>98</v>
      </c>
      <c r="B17" s="330" t="s">
        <v>228</v>
      </c>
      <c r="C17" s="226"/>
    </row>
    <row r="18" spans="1:3" s="74" customFormat="1" ht="12" customHeight="1">
      <c r="A18" s="348" t="s">
        <v>99</v>
      </c>
      <c r="B18" s="330" t="s">
        <v>461</v>
      </c>
      <c r="C18" s="226"/>
    </row>
    <row r="19" spans="1:3" s="74" customFormat="1" ht="12" customHeight="1">
      <c r="A19" s="348" t="s">
        <v>100</v>
      </c>
      <c r="B19" s="330" t="s">
        <v>462</v>
      </c>
      <c r="C19" s="226"/>
    </row>
    <row r="20" spans="1:3" s="74" customFormat="1" ht="12" customHeight="1">
      <c r="A20" s="348" t="s">
        <v>101</v>
      </c>
      <c r="B20" s="330" t="s">
        <v>229</v>
      </c>
      <c r="C20" s="226"/>
    </row>
    <row r="21" spans="1:3" s="75" customFormat="1" ht="12" customHeight="1" thickBot="1">
      <c r="A21" s="349" t="s">
        <v>110</v>
      </c>
      <c r="B21" s="331" t="s">
        <v>230</v>
      </c>
      <c r="C21" s="228"/>
    </row>
    <row r="22" spans="1:3" s="75" customFormat="1" ht="12" customHeight="1" thickBot="1">
      <c r="A22" s="28" t="s">
        <v>14</v>
      </c>
      <c r="B22" s="20" t="s">
        <v>231</v>
      </c>
      <c r="C22" s="224">
        <f>+C23+C24+C25+C26+C27</f>
        <v>0</v>
      </c>
    </row>
    <row r="23" spans="1:3" s="75" customFormat="1" ht="12" customHeight="1">
      <c r="A23" s="347" t="s">
        <v>80</v>
      </c>
      <c r="B23" s="329" t="s">
        <v>232</v>
      </c>
      <c r="C23" s="227"/>
    </row>
    <row r="24" spans="1:3" s="74" customFormat="1" ht="12" customHeight="1">
      <c r="A24" s="348" t="s">
        <v>81</v>
      </c>
      <c r="B24" s="330" t="s">
        <v>233</v>
      </c>
      <c r="C24" s="226"/>
    </row>
    <row r="25" spans="1:3" s="75" customFormat="1" ht="12" customHeight="1">
      <c r="A25" s="348" t="s">
        <v>82</v>
      </c>
      <c r="B25" s="330" t="s">
        <v>463</v>
      </c>
      <c r="C25" s="226"/>
    </row>
    <row r="26" spans="1:3" s="75" customFormat="1" ht="12" customHeight="1">
      <c r="A26" s="348" t="s">
        <v>83</v>
      </c>
      <c r="B26" s="330" t="s">
        <v>464</v>
      </c>
      <c r="C26" s="226"/>
    </row>
    <row r="27" spans="1:3" s="75" customFormat="1" ht="12" customHeight="1">
      <c r="A27" s="348" t="s">
        <v>145</v>
      </c>
      <c r="B27" s="330" t="s">
        <v>234</v>
      </c>
      <c r="C27" s="226"/>
    </row>
    <row r="28" spans="1:3" s="75" customFormat="1" ht="12" customHeight="1" thickBot="1">
      <c r="A28" s="349" t="s">
        <v>146</v>
      </c>
      <c r="B28" s="331" t="s">
        <v>235</v>
      </c>
      <c r="C28" s="228"/>
    </row>
    <row r="29" spans="1:3" s="75" customFormat="1" ht="12" customHeight="1" thickBot="1">
      <c r="A29" s="28" t="s">
        <v>147</v>
      </c>
      <c r="B29" s="20" t="s">
        <v>236</v>
      </c>
      <c r="C29" s="230">
        <f>+C30+C33+C34+C35</f>
        <v>0</v>
      </c>
    </row>
    <row r="30" spans="1:3" s="75" customFormat="1" ht="12" customHeight="1">
      <c r="A30" s="347" t="s">
        <v>237</v>
      </c>
      <c r="B30" s="329" t="s">
        <v>243</v>
      </c>
      <c r="C30" s="324">
        <f>+C31+C32</f>
        <v>0</v>
      </c>
    </row>
    <row r="31" spans="1:3" s="75" customFormat="1" ht="12" customHeight="1">
      <c r="A31" s="348" t="s">
        <v>238</v>
      </c>
      <c r="B31" s="330" t="s">
        <v>244</v>
      </c>
      <c r="C31" s="226"/>
    </row>
    <row r="32" spans="1:3" s="75" customFormat="1" ht="12" customHeight="1">
      <c r="A32" s="348" t="s">
        <v>239</v>
      </c>
      <c r="B32" s="330" t="s">
        <v>245</v>
      </c>
      <c r="C32" s="226"/>
    </row>
    <row r="33" spans="1:3" s="75" customFormat="1" ht="12" customHeight="1">
      <c r="A33" s="348" t="s">
        <v>240</v>
      </c>
      <c r="B33" s="330" t="s">
        <v>246</v>
      </c>
      <c r="C33" s="226"/>
    </row>
    <row r="34" spans="1:3" s="75" customFormat="1" ht="12" customHeight="1">
      <c r="A34" s="348" t="s">
        <v>241</v>
      </c>
      <c r="B34" s="330" t="s">
        <v>247</v>
      </c>
      <c r="C34" s="226"/>
    </row>
    <row r="35" spans="1:3" s="75" customFormat="1" ht="12" customHeight="1" thickBot="1">
      <c r="A35" s="349" t="s">
        <v>242</v>
      </c>
      <c r="B35" s="331" t="s">
        <v>248</v>
      </c>
      <c r="C35" s="228"/>
    </row>
    <row r="36" spans="1:3" s="75" customFormat="1" ht="12" customHeight="1" thickBot="1">
      <c r="A36" s="28" t="s">
        <v>16</v>
      </c>
      <c r="B36" s="20" t="s">
        <v>249</v>
      </c>
      <c r="C36" s="224">
        <f>SUM(C37:C46)</f>
        <v>0</v>
      </c>
    </row>
    <row r="37" spans="1:3" s="75" customFormat="1" ht="12" customHeight="1">
      <c r="A37" s="347" t="s">
        <v>84</v>
      </c>
      <c r="B37" s="329" t="s">
        <v>252</v>
      </c>
      <c r="C37" s="227"/>
    </row>
    <row r="38" spans="1:3" s="75" customFormat="1" ht="12" customHeight="1">
      <c r="A38" s="348" t="s">
        <v>85</v>
      </c>
      <c r="B38" s="330" t="s">
        <v>253</v>
      </c>
      <c r="C38" s="226"/>
    </row>
    <row r="39" spans="1:3" s="75" customFormat="1" ht="12" customHeight="1">
      <c r="A39" s="348" t="s">
        <v>86</v>
      </c>
      <c r="B39" s="330" t="s">
        <v>254</v>
      </c>
      <c r="C39" s="226"/>
    </row>
    <row r="40" spans="1:3" s="75" customFormat="1" ht="12" customHeight="1">
      <c r="A40" s="348" t="s">
        <v>149</v>
      </c>
      <c r="B40" s="330" t="s">
        <v>255</v>
      </c>
      <c r="C40" s="226"/>
    </row>
    <row r="41" spans="1:3" s="75" customFormat="1" ht="12" customHeight="1">
      <c r="A41" s="348" t="s">
        <v>150</v>
      </c>
      <c r="B41" s="330" t="s">
        <v>256</v>
      </c>
      <c r="C41" s="226"/>
    </row>
    <row r="42" spans="1:3" s="75" customFormat="1" ht="12" customHeight="1">
      <c r="A42" s="348" t="s">
        <v>151</v>
      </c>
      <c r="B42" s="330" t="s">
        <v>257</v>
      </c>
      <c r="C42" s="226"/>
    </row>
    <row r="43" spans="1:3" s="75" customFormat="1" ht="12" customHeight="1">
      <c r="A43" s="348" t="s">
        <v>152</v>
      </c>
      <c r="B43" s="330" t="s">
        <v>258</v>
      </c>
      <c r="C43" s="226"/>
    </row>
    <row r="44" spans="1:3" s="75" customFormat="1" ht="12" customHeight="1">
      <c r="A44" s="348" t="s">
        <v>153</v>
      </c>
      <c r="B44" s="330" t="s">
        <v>259</v>
      </c>
      <c r="C44" s="226"/>
    </row>
    <row r="45" spans="1:3" s="75" customFormat="1" ht="12" customHeight="1">
      <c r="A45" s="348" t="s">
        <v>250</v>
      </c>
      <c r="B45" s="330" t="s">
        <v>260</v>
      </c>
      <c r="C45" s="229"/>
    </row>
    <row r="46" spans="1:3" s="75" customFormat="1" ht="12" customHeight="1" thickBot="1">
      <c r="A46" s="349" t="s">
        <v>251</v>
      </c>
      <c r="B46" s="331" t="s">
        <v>261</v>
      </c>
      <c r="C46" s="318"/>
    </row>
    <row r="47" spans="1:3" s="75" customFormat="1" ht="12" customHeight="1" thickBot="1">
      <c r="A47" s="28" t="s">
        <v>17</v>
      </c>
      <c r="B47" s="20" t="s">
        <v>262</v>
      </c>
      <c r="C47" s="224">
        <f>SUM(C48:C52)</f>
        <v>0</v>
      </c>
    </row>
    <row r="48" spans="1:3" s="75" customFormat="1" ht="12" customHeight="1">
      <c r="A48" s="347" t="s">
        <v>87</v>
      </c>
      <c r="B48" s="329" t="s">
        <v>266</v>
      </c>
      <c r="C48" s="375"/>
    </row>
    <row r="49" spans="1:3" s="75" customFormat="1" ht="12" customHeight="1">
      <c r="A49" s="348" t="s">
        <v>88</v>
      </c>
      <c r="B49" s="330" t="s">
        <v>267</v>
      </c>
      <c r="C49" s="229"/>
    </row>
    <row r="50" spans="1:3" s="75" customFormat="1" ht="12" customHeight="1">
      <c r="A50" s="348" t="s">
        <v>263</v>
      </c>
      <c r="B50" s="330" t="s">
        <v>268</v>
      </c>
      <c r="C50" s="229"/>
    </row>
    <row r="51" spans="1:3" s="75" customFormat="1" ht="12" customHeight="1">
      <c r="A51" s="348" t="s">
        <v>264</v>
      </c>
      <c r="B51" s="330" t="s">
        <v>269</v>
      </c>
      <c r="C51" s="229"/>
    </row>
    <row r="52" spans="1:3" s="75" customFormat="1" ht="12" customHeight="1" thickBot="1">
      <c r="A52" s="349" t="s">
        <v>265</v>
      </c>
      <c r="B52" s="331" t="s">
        <v>270</v>
      </c>
      <c r="C52" s="318"/>
    </row>
    <row r="53" spans="1:3" s="75" customFormat="1" ht="12" customHeight="1" thickBot="1">
      <c r="A53" s="28" t="s">
        <v>154</v>
      </c>
      <c r="B53" s="20" t="s">
        <v>271</v>
      </c>
      <c r="C53" s="224">
        <f>SUM(C54:C56)</f>
        <v>0</v>
      </c>
    </row>
    <row r="54" spans="1:3" s="75" customFormat="1" ht="12" customHeight="1">
      <c r="A54" s="347" t="s">
        <v>89</v>
      </c>
      <c r="B54" s="329" t="s">
        <v>272</v>
      </c>
      <c r="C54" s="227"/>
    </row>
    <row r="55" spans="1:3" s="75" customFormat="1" ht="12" customHeight="1">
      <c r="A55" s="348" t="s">
        <v>90</v>
      </c>
      <c r="B55" s="330" t="s">
        <v>465</v>
      </c>
      <c r="C55" s="226"/>
    </row>
    <row r="56" spans="1:3" s="75" customFormat="1" ht="12" customHeight="1">
      <c r="A56" s="348" t="s">
        <v>276</v>
      </c>
      <c r="B56" s="330" t="s">
        <v>274</v>
      </c>
      <c r="C56" s="226"/>
    </row>
    <row r="57" spans="1:3" s="75" customFormat="1" ht="12" customHeight="1" thickBot="1">
      <c r="A57" s="349" t="s">
        <v>277</v>
      </c>
      <c r="B57" s="331" t="s">
        <v>275</v>
      </c>
      <c r="C57" s="228"/>
    </row>
    <row r="58" spans="1:3" s="75" customFormat="1" ht="12" customHeight="1" thickBot="1">
      <c r="A58" s="28" t="s">
        <v>19</v>
      </c>
      <c r="B58" s="219" t="s">
        <v>278</v>
      </c>
      <c r="C58" s="224">
        <f>SUM(C59:C61)</f>
        <v>0</v>
      </c>
    </row>
    <row r="59" spans="1:3" s="75" customFormat="1" ht="12" customHeight="1">
      <c r="A59" s="347" t="s">
        <v>155</v>
      </c>
      <c r="B59" s="329" t="s">
        <v>280</v>
      </c>
      <c r="C59" s="229"/>
    </row>
    <row r="60" spans="1:3" s="75" customFormat="1" ht="12" customHeight="1">
      <c r="A60" s="348" t="s">
        <v>156</v>
      </c>
      <c r="B60" s="330" t="s">
        <v>466</v>
      </c>
      <c r="C60" s="229"/>
    </row>
    <row r="61" spans="1:3" s="75" customFormat="1" ht="12" customHeight="1">
      <c r="A61" s="348" t="s">
        <v>190</v>
      </c>
      <c r="B61" s="330" t="s">
        <v>281</v>
      </c>
      <c r="C61" s="229"/>
    </row>
    <row r="62" spans="1:3" s="75" customFormat="1" ht="12" customHeight="1" thickBot="1">
      <c r="A62" s="349" t="s">
        <v>279</v>
      </c>
      <c r="B62" s="331" t="s">
        <v>282</v>
      </c>
      <c r="C62" s="229"/>
    </row>
    <row r="63" spans="1:3" s="75" customFormat="1" ht="12" customHeight="1" thickBot="1">
      <c r="A63" s="28" t="s">
        <v>20</v>
      </c>
      <c r="B63" s="20" t="s">
        <v>283</v>
      </c>
      <c r="C63" s="230">
        <f>+C8+C15+C22+C29+C36+C47+C53+C58</f>
        <v>0</v>
      </c>
    </row>
    <row r="64" spans="1:3" s="75" customFormat="1" ht="12" customHeight="1" thickBot="1">
      <c r="A64" s="350" t="s">
        <v>425</v>
      </c>
      <c r="B64" s="219" t="s">
        <v>285</v>
      </c>
      <c r="C64" s="224">
        <f>SUM(C65:C67)</f>
        <v>0</v>
      </c>
    </row>
    <row r="65" spans="1:3" s="75" customFormat="1" ht="12" customHeight="1">
      <c r="A65" s="347" t="s">
        <v>318</v>
      </c>
      <c r="B65" s="329" t="s">
        <v>286</v>
      </c>
      <c r="C65" s="229"/>
    </row>
    <row r="66" spans="1:3" s="75" customFormat="1" ht="12" customHeight="1">
      <c r="A66" s="348" t="s">
        <v>327</v>
      </c>
      <c r="B66" s="330" t="s">
        <v>287</v>
      </c>
      <c r="C66" s="229"/>
    </row>
    <row r="67" spans="1:3" s="75" customFormat="1" ht="12" customHeight="1" thickBot="1">
      <c r="A67" s="349" t="s">
        <v>328</v>
      </c>
      <c r="B67" s="333" t="s">
        <v>288</v>
      </c>
      <c r="C67" s="229"/>
    </row>
    <row r="68" spans="1:3" s="75" customFormat="1" ht="12" customHeight="1" thickBot="1">
      <c r="A68" s="350" t="s">
        <v>289</v>
      </c>
      <c r="B68" s="219" t="s">
        <v>290</v>
      </c>
      <c r="C68" s="224">
        <f>SUM(C69:C72)</f>
        <v>0</v>
      </c>
    </row>
    <row r="69" spans="1:3" s="75" customFormat="1" ht="12" customHeight="1">
      <c r="A69" s="347" t="s">
        <v>132</v>
      </c>
      <c r="B69" s="329" t="s">
        <v>291</v>
      </c>
      <c r="C69" s="229"/>
    </row>
    <row r="70" spans="1:3" s="75" customFormat="1" ht="12" customHeight="1">
      <c r="A70" s="348" t="s">
        <v>133</v>
      </c>
      <c r="B70" s="330" t="s">
        <v>292</v>
      </c>
      <c r="C70" s="229"/>
    </row>
    <row r="71" spans="1:3" s="75" customFormat="1" ht="12" customHeight="1">
      <c r="A71" s="348" t="s">
        <v>319</v>
      </c>
      <c r="B71" s="330" t="s">
        <v>293</v>
      </c>
      <c r="C71" s="229"/>
    </row>
    <row r="72" spans="1:3" s="75" customFormat="1" ht="12" customHeight="1" thickBot="1">
      <c r="A72" s="349" t="s">
        <v>320</v>
      </c>
      <c r="B72" s="331" t="s">
        <v>294</v>
      </c>
      <c r="C72" s="229"/>
    </row>
    <row r="73" spans="1:3" s="75" customFormat="1" ht="12" customHeight="1" thickBot="1">
      <c r="A73" s="350" t="s">
        <v>295</v>
      </c>
      <c r="B73" s="219" t="s">
        <v>296</v>
      </c>
      <c r="C73" s="224">
        <f>SUM(C74:C75)</f>
        <v>0</v>
      </c>
    </row>
    <row r="74" spans="1:3" s="75" customFormat="1" ht="12" customHeight="1">
      <c r="A74" s="347" t="s">
        <v>321</v>
      </c>
      <c r="B74" s="329" t="s">
        <v>297</v>
      </c>
      <c r="C74" s="229"/>
    </row>
    <row r="75" spans="1:3" s="75" customFormat="1" ht="12" customHeight="1" thickBot="1">
      <c r="A75" s="349" t="s">
        <v>322</v>
      </c>
      <c r="B75" s="331" t="s">
        <v>298</v>
      </c>
      <c r="C75" s="229"/>
    </row>
    <row r="76" spans="1:3" s="74" customFormat="1" ht="12" customHeight="1" thickBot="1">
      <c r="A76" s="350" t="s">
        <v>299</v>
      </c>
      <c r="B76" s="219" t="s">
        <v>300</v>
      </c>
      <c r="C76" s="224">
        <f>SUM(C77:C79)</f>
        <v>0</v>
      </c>
    </row>
    <row r="77" spans="1:3" s="75" customFormat="1" ht="12" customHeight="1">
      <c r="A77" s="347" t="s">
        <v>323</v>
      </c>
      <c r="B77" s="329" t="s">
        <v>301</v>
      </c>
      <c r="C77" s="229"/>
    </row>
    <row r="78" spans="1:3" s="75" customFormat="1" ht="12" customHeight="1">
      <c r="A78" s="348" t="s">
        <v>324</v>
      </c>
      <c r="B78" s="330" t="s">
        <v>302</v>
      </c>
      <c r="C78" s="229"/>
    </row>
    <row r="79" spans="1:3" s="75" customFormat="1" ht="12" customHeight="1" thickBot="1">
      <c r="A79" s="349" t="s">
        <v>325</v>
      </c>
      <c r="B79" s="331" t="s">
        <v>303</v>
      </c>
      <c r="C79" s="229"/>
    </row>
    <row r="80" spans="1:3" s="75" customFormat="1" ht="12" customHeight="1" thickBot="1">
      <c r="A80" s="350" t="s">
        <v>304</v>
      </c>
      <c r="B80" s="219" t="s">
        <v>326</v>
      </c>
      <c r="C80" s="224">
        <f>SUM(C81:C84)</f>
        <v>0</v>
      </c>
    </row>
    <row r="81" spans="1:3" s="75" customFormat="1" ht="12" customHeight="1">
      <c r="A81" s="351" t="s">
        <v>305</v>
      </c>
      <c r="B81" s="329" t="s">
        <v>306</v>
      </c>
      <c r="C81" s="229"/>
    </row>
    <row r="82" spans="1:3" s="75" customFormat="1" ht="12" customHeight="1">
      <c r="A82" s="352" t="s">
        <v>307</v>
      </c>
      <c r="B82" s="330" t="s">
        <v>308</v>
      </c>
      <c r="C82" s="229"/>
    </row>
    <row r="83" spans="1:3" s="75" customFormat="1" ht="12" customHeight="1">
      <c r="A83" s="352" t="s">
        <v>309</v>
      </c>
      <c r="B83" s="330" t="s">
        <v>310</v>
      </c>
      <c r="C83" s="229"/>
    </row>
    <row r="84" spans="1:3" s="74" customFormat="1" ht="12" customHeight="1" thickBot="1">
      <c r="A84" s="353" t="s">
        <v>311</v>
      </c>
      <c r="B84" s="331" t="s">
        <v>312</v>
      </c>
      <c r="C84" s="229"/>
    </row>
    <row r="85" spans="1:3" s="74" customFormat="1" ht="12" customHeight="1" thickBot="1">
      <c r="A85" s="350" t="s">
        <v>313</v>
      </c>
      <c r="B85" s="219" t="s">
        <v>314</v>
      </c>
      <c r="C85" s="376"/>
    </row>
    <row r="86" spans="1:3" s="74" customFormat="1" ht="12" customHeight="1" thickBot="1">
      <c r="A86" s="350" t="s">
        <v>315</v>
      </c>
      <c r="B86" s="337" t="s">
        <v>316</v>
      </c>
      <c r="C86" s="230">
        <f>+C64+C68+C73+C76+C80+C85</f>
        <v>0</v>
      </c>
    </row>
    <row r="87" spans="1:3" s="74" customFormat="1" ht="12" customHeight="1" thickBot="1">
      <c r="A87" s="354" t="s">
        <v>329</v>
      </c>
      <c r="B87" s="339" t="s">
        <v>454</v>
      </c>
      <c r="C87" s="230">
        <f>+C63+C86</f>
        <v>0</v>
      </c>
    </row>
    <row r="88" spans="1:3" s="75" customFormat="1" ht="15" customHeight="1">
      <c r="A88" s="199"/>
      <c r="B88" s="200"/>
      <c r="C88" s="295"/>
    </row>
    <row r="89" spans="1:3" ht="13.5" thickBot="1">
      <c r="A89" s="355"/>
      <c r="B89" s="202"/>
      <c r="C89" s="296"/>
    </row>
    <row r="90" spans="1:3" s="59" customFormat="1" ht="16.5" customHeight="1" thickBot="1">
      <c r="A90" s="203"/>
      <c r="B90" s="204" t="s">
        <v>52</v>
      </c>
      <c r="C90" s="297"/>
    </row>
    <row r="91" spans="1:3" s="76" customFormat="1" ht="12" customHeight="1" thickBot="1">
      <c r="A91" s="321" t="s">
        <v>12</v>
      </c>
      <c r="B91" s="27" t="s">
        <v>332</v>
      </c>
      <c r="C91" s="223">
        <f>SUM(C92:C96)</f>
        <v>0</v>
      </c>
    </row>
    <row r="92" spans="1:3" ht="12" customHeight="1">
      <c r="A92" s="356" t="s">
        <v>91</v>
      </c>
      <c r="B92" s="9" t="s">
        <v>42</v>
      </c>
      <c r="C92" s="225"/>
    </row>
    <row r="93" spans="1:3" ht="12" customHeight="1">
      <c r="A93" s="348" t="s">
        <v>92</v>
      </c>
      <c r="B93" s="7" t="s">
        <v>157</v>
      </c>
      <c r="C93" s="226"/>
    </row>
    <row r="94" spans="1:3" ht="12" customHeight="1">
      <c r="A94" s="348" t="s">
        <v>93</v>
      </c>
      <c r="B94" s="7" t="s">
        <v>123</v>
      </c>
      <c r="C94" s="228"/>
    </row>
    <row r="95" spans="1:3" ht="12" customHeight="1">
      <c r="A95" s="348" t="s">
        <v>94</v>
      </c>
      <c r="B95" s="10" t="s">
        <v>158</v>
      </c>
      <c r="C95" s="228"/>
    </row>
    <row r="96" spans="1:3" ht="12" customHeight="1">
      <c r="A96" s="348" t="s">
        <v>105</v>
      </c>
      <c r="B96" s="18" t="s">
        <v>159</v>
      </c>
      <c r="C96" s="228"/>
    </row>
    <row r="97" spans="1:3" ht="12" customHeight="1">
      <c r="A97" s="348" t="s">
        <v>95</v>
      </c>
      <c r="B97" s="7" t="s">
        <v>333</v>
      </c>
      <c r="C97" s="228"/>
    </row>
    <row r="98" spans="1:3" ht="12" customHeight="1">
      <c r="A98" s="348" t="s">
        <v>96</v>
      </c>
      <c r="B98" s="119" t="s">
        <v>334</v>
      </c>
      <c r="C98" s="228"/>
    </row>
    <row r="99" spans="1:3" ht="12" customHeight="1">
      <c r="A99" s="348" t="s">
        <v>106</v>
      </c>
      <c r="B99" s="120" t="s">
        <v>335</v>
      </c>
      <c r="C99" s="228"/>
    </row>
    <row r="100" spans="1:3" ht="12" customHeight="1">
      <c r="A100" s="348" t="s">
        <v>107</v>
      </c>
      <c r="B100" s="120" t="s">
        <v>336</v>
      </c>
      <c r="C100" s="228"/>
    </row>
    <row r="101" spans="1:3" ht="12" customHeight="1">
      <c r="A101" s="348" t="s">
        <v>108</v>
      </c>
      <c r="B101" s="119" t="s">
        <v>337</v>
      </c>
      <c r="C101" s="228"/>
    </row>
    <row r="102" spans="1:3" ht="12" customHeight="1">
      <c r="A102" s="348" t="s">
        <v>109</v>
      </c>
      <c r="B102" s="119" t="s">
        <v>338</v>
      </c>
      <c r="C102" s="228"/>
    </row>
    <row r="103" spans="1:3" ht="12" customHeight="1">
      <c r="A103" s="348" t="s">
        <v>111</v>
      </c>
      <c r="B103" s="120" t="s">
        <v>339</v>
      </c>
      <c r="C103" s="228"/>
    </row>
    <row r="104" spans="1:3" ht="12" customHeight="1">
      <c r="A104" s="357" t="s">
        <v>160</v>
      </c>
      <c r="B104" s="121" t="s">
        <v>340</v>
      </c>
      <c r="C104" s="228"/>
    </row>
    <row r="105" spans="1:3" ht="12" customHeight="1">
      <c r="A105" s="348" t="s">
        <v>330</v>
      </c>
      <c r="B105" s="121" t="s">
        <v>341</v>
      </c>
      <c r="C105" s="228"/>
    </row>
    <row r="106" spans="1:3" ht="12" customHeight="1" thickBot="1">
      <c r="A106" s="358" t="s">
        <v>331</v>
      </c>
      <c r="B106" s="122" t="s">
        <v>342</v>
      </c>
      <c r="C106" s="232"/>
    </row>
    <row r="107" spans="1:3" ht="12" customHeight="1" thickBot="1">
      <c r="A107" s="28" t="s">
        <v>13</v>
      </c>
      <c r="B107" s="26" t="s">
        <v>343</v>
      </c>
      <c r="C107" s="224">
        <f>+C108+C110+C112</f>
        <v>0</v>
      </c>
    </row>
    <row r="108" spans="1:3" ht="12" customHeight="1">
      <c r="A108" s="347" t="s">
        <v>97</v>
      </c>
      <c r="B108" s="7" t="s">
        <v>188</v>
      </c>
      <c r="C108" s="227"/>
    </row>
    <row r="109" spans="1:3" ht="12" customHeight="1">
      <c r="A109" s="347" t="s">
        <v>98</v>
      </c>
      <c r="B109" s="11" t="s">
        <v>347</v>
      </c>
      <c r="C109" s="227"/>
    </row>
    <row r="110" spans="1:3" ht="12" customHeight="1">
      <c r="A110" s="347" t="s">
        <v>99</v>
      </c>
      <c r="B110" s="11" t="s">
        <v>161</v>
      </c>
      <c r="C110" s="226"/>
    </row>
    <row r="111" spans="1:3" ht="12" customHeight="1">
      <c r="A111" s="347" t="s">
        <v>100</v>
      </c>
      <c r="B111" s="11" t="s">
        <v>348</v>
      </c>
      <c r="C111" s="212"/>
    </row>
    <row r="112" spans="1:3" ht="12" customHeight="1">
      <c r="A112" s="347" t="s">
        <v>101</v>
      </c>
      <c r="B112" s="221" t="s">
        <v>191</v>
      </c>
      <c r="C112" s="212"/>
    </row>
    <row r="113" spans="1:3" ht="12" customHeight="1">
      <c r="A113" s="347" t="s">
        <v>110</v>
      </c>
      <c r="B113" s="220" t="s">
        <v>467</v>
      </c>
      <c r="C113" s="212"/>
    </row>
    <row r="114" spans="1:3" ht="12" customHeight="1">
      <c r="A114" s="347" t="s">
        <v>112</v>
      </c>
      <c r="B114" s="325" t="s">
        <v>353</v>
      </c>
      <c r="C114" s="212"/>
    </row>
    <row r="115" spans="1:3" ht="12" customHeight="1">
      <c r="A115" s="347" t="s">
        <v>162</v>
      </c>
      <c r="B115" s="120" t="s">
        <v>336</v>
      </c>
      <c r="C115" s="212"/>
    </row>
    <row r="116" spans="1:3" ht="12" customHeight="1">
      <c r="A116" s="347" t="s">
        <v>163</v>
      </c>
      <c r="B116" s="120" t="s">
        <v>352</v>
      </c>
      <c r="C116" s="212"/>
    </row>
    <row r="117" spans="1:3" ht="12" customHeight="1">
      <c r="A117" s="347" t="s">
        <v>164</v>
      </c>
      <c r="B117" s="120" t="s">
        <v>351</v>
      </c>
      <c r="C117" s="212"/>
    </row>
    <row r="118" spans="1:3" ht="12" customHeight="1">
      <c r="A118" s="347" t="s">
        <v>344</v>
      </c>
      <c r="B118" s="120" t="s">
        <v>339</v>
      </c>
      <c r="C118" s="212"/>
    </row>
    <row r="119" spans="1:3" ht="12" customHeight="1">
      <c r="A119" s="347" t="s">
        <v>345</v>
      </c>
      <c r="B119" s="120" t="s">
        <v>350</v>
      </c>
      <c r="C119" s="212"/>
    </row>
    <row r="120" spans="1:3" ht="12" customHeight="1" thickBot="1">
      <c r="A120" s="357" t="s">
        <v>346</v>
      </c>
      <c r="B120" s="120" t="s">
        <v>349</v>
      </c>
      <c r="C120" s="213"/>
    </row>
    <row r="121" spans="1:3" ht="12" customHeight="1" thickBot="1">
      <c r="A121" s="28" t="s">
        <v>14</v>
      </c>
      <c r="B121" s="106" t="s">
        <v>354</v>
      </c>
      <c r="C121" s="224">
        <f>+C122+C123</f>
        <v>0</v>
      </c>
    </row>
    <row r="122" spans="1:3" ht="12" customHeight="1">
      <c r="A122" s="347" t="s">
        <v>80</v>
      </c>
      <c r="B122" s="8" t="s">
        <v>54</v>
      </c>
      <c r="C122" s="227"/>
    </row>
    <row r="123" spans="1:3" ht="12" customHeight="1" thickBot="1">
      <c r="A123" s="349" t="s">
        <v>81</v>
      </c>
      <c r="B123" s="11" t="s">
        <v>55</v>
      </c>
      <c r="C123" s="228"/>
    </row>
    <row r="124" spans="1:3" ht="12" customHeight="1" thickBot="1">
      <c r="A124" s="28" t="s">
        <v>15</v>
      </c>
      <c r="B124" s="106" t="s">
        <v>355</v>
      </c>
      <c r="C124" s="224">
        <f>+C91+C107+C121</f>
        <v>0</v>
      </c>
    </row>
    <row r="125" spans="1:3" ht="12" customHeight="1" thickBot="1">
      <c r="A125" s="28" t="s">
        <v>16</v>
      </c>
      <c r="B125" s="106" t="s">
        <v>356</v>
      </c>
      <c r="C125" s="224">
        <f>+C126+C127+C128</f>
        <v>0</v>
      </c>
    </row>
    <row r="126" spans="1:3" s="76" customFormat="1" ht="12" customHeight="1">
      <c r="A126" s="347" t="s">
        <v>84</v>
      </c>
      <c r="B126" s="8" t="s">
        <v>357</v>
      </c>
      <c r="C126" s="212"/>
    </row>
    <row r="127" spans="1:3" ht="12" customHeight="1">
      <c r="A127" s="347" t="s">
        <v>85</v>
      </c>
      <c r="B127" s="8" t="s">
        <v>358</v>
      </c>
      <c r="C127" s="212"/>
    </row>
    <row r="128" spans="1:3" ht="12" customHeight="1" thickBot="1">
      <c r="A128" s="357" t="s">
        <v>86</v>
      </c>
      <c r="B128" s="6" t="s">
        <v>359</v>
      </c>
      <c r="C128" s="212"/>
    </row>
    <row r="129" spans="1:3" ht="12" customHeight="1" thickBot="1">
      <c r="A129" s="28" t="s">
        <v>17</v>
      </c>
      <c r="B129" s="106" t="s">
        <v>424</v>
      </c>
      <c r="C129" s="224">
        <f>+C130+C131+C132+C133</f>
        <v>0</v>
      </c>
    </row>
    <row r="130" spans="1:3" ht="12" customHeight="1">
      <c r="A130" s="347" t="s">
        <v>87</v>
      </c>
      <c r="B130" s="8" t="s">
        <v>360</v>
      </c>
      <c r="C130" s="212"/>
    </row>
    <row r="131" spans="1:3" ht="12" customHeight="1">
      <c r="A131" s="347" t="s">
        <v>88</v>
      </c>
      <c r="B131" s="8" t="s">
        <v>361</v>
      </c>
      <c r="C131" s="212"/>
    </row>
    <row r="132" spans="1:3" ht="12" customHeight="1">
      <c r="A132" s="347" t="s">
        <v>263</v>
      </c>
      <c r="B132" s="8" t="s">
        <v>362</v>
      </c>
      <c r="C132" s="212"/>
    </row>
    <row r="133" spans="1:3" s="76" customFormat="1" ht="12" customHeight="1" thickBot="1">
      <c r="A133" s="357" t="s">
        <v>264</v>
      </c>
      <c r="B133" s="6" t="s">
        <v>363</v>
      </c>
      <c r="C133" s="212"/>
    </row>
    <row r="134" spans="1:11" ht="12" customHeight="1" thickBot="1">
      <c r="A134" s="28" t="s">
        <v>18</v>
      </c>
      <c r="B134" s="106" t="s">
        <v>364</v>
      </c>
      <c r="C134" s="230">
        <f>+C135+C136+C137+C138</f>
        <v>0</v>
      </c>
      <c r="K134" s="211"/>
    </row>
    <row r="135" spans="1:3" ht="12.75">
      <c r="A135" s="347" t="s">
        <v>89</v>
      </c>
      <c r="B135" s="8" t="s">
        <v>365</v>
      </c>
      <c r="C135" s="212"/>
    </row>
    <row r="136" spans="1:3" ht="12" customHeight="1">
      <c r="A136" s="347" t="s">
        <v>90</v>
      </c>
      <c r="B136" s="8" t="s">
        <v>375</v>
      </c>
      <c r="C136" s="212"/>
    </row>
    <row r="137" spans="1:3" s="76" customFormat="1" ht="12" customHeight="1">
      <c r="A137" s="347" t="s">
        <v>276</v>
      </c>
      <c r="B137" s="8" t="s">
        <v>366</v>
      </c>
      <c r="C137" s="212"/>
    </row>
    <row r="138" spans="1:3" s="76" customFormat="1" ht="12" customHeight="1" thickBot="1">
      <c r="A138" s="357" t="s">
        <v>277</v>
      </c>
      <c r="B138" s="6" t="s">
        <v>367</v>
      </c>
      <c r="C138" s="212"/>
    </row>
    <row r="139" spans="1:3" s="76" customFormat="1" ht="12" customHeight="1" thickBot="1">
      <c r="A139" s="28" t="s">
        <v>19</v>
      </c>
      <c r="B139" s="106" t="s">
        <v>368</v>
      </c>
      <c r="C139" s="233">
        <f>+C140+C141+C142+C143</f>
        <v>0</v>
      </c>
    </row>
    <row r="140" spans="1:3" s="76" customFormat="1" ht="12" customHeight="1">
      <c r="A140" s="347" t="s">
        <v>155</v>
      </c>
      <c r="B140" s="8" t="s">
        <v>369</v>
      </c>
      <c r="C140" s="212"/>
    </row>
    <row r="141" spans="1:3" s="76" customFormat="1" ht="12" customHeight="1">
      <c r="A141" s="347" t="s">
        <v>156</v>
      </c>
      <c r="B141" s="8" t="s">
        <v>370</v>
      </c>
      <c r="C141" s="212"/>
    </row>
    <row r="142" spans="1:3" s="76" customFormat="1" ht="12" customHeight="1">
      <c r="A142" s="347" t="s">
        <v>190</v>
      </c>
      <c r="B142" s="8" t="s">
        <v>371</v>
      </c>
      <c r="C142" s="212"/>
    </row>
    <row r="143" spans="1:3" ht="12.75" customHeight="1" thickBot="1">
      <c r="A143" s="347" t="s">
        <v>279</v>
      </c>
      <c r="B143" s="8" t="s">
        <v>372</v>
      </c>
      <c r="C143" s="212"/>
    </row>
    <row r="144" spans="1:3" ht="12" customHeight="1" thickBot="1">
      <c r="A144" s="28" t="s">
        <v>20</v>
      </c>
      <c r="B144" s="106" t="s">
        <v>373</v>
      </c>
      <c r="C144" s="341">
        <f>+C125+C129+C134+C139</f>
        <v>0</v>
      </c>
    </row>
    <row r="145" spans="1:3" ht="15" customHeight="1" thickBot="1">
      <c r="A145" s="359" t="s">
        <v>21</v>
      </c>
      <c r="B145" s="303" t="s">
        <v>374</v>
      </c>
      <c r="C145" s="341">
        <f>+C124+C144</f>
        <v>0</v>
      </c>
    </row>
    <row r="146" spans="1:3" ht="13.5" thickBot="1">
      <c r="A146" s="309"/>
      <c r="B146" s="310"/>
      <c r="C146" s="311"/>
    </row>
    <row r="147" spans="1:3" ht="15" customHeight="1" thickBot="1">
      <c r="A147" s="208" t="s">
        <v>181</v>
      </c>
      <c r="B147" s="209"/>
      <c r="C147" s="104"/>
    </row>
    <row r="148" spans="1:3" ht="14.25" customHeight="1" thickBot="1">
      <c r="A148" s="208" t="s">
        <v>182</v>
      </c>
      <c r="B148" s="209"/>
      <c r="C148" s="10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9" sqref="C19"/>
    </sheetView>
  </sheetViews>
  <sheetFormatPr defaultColWidth="9.00390625" defaultRowHeight="12.75"/>
  <cols>
    <col min="1" max="1" width="19.50390625" style="312" customWidth="1"/>
    <col min="2" max="2" width="72.00390625" style="313" customWidth="1"/>
    <col min="3" max="3" width="25.00390625" style="314" customWidth="1"/>
    <col min="4" max="16384" width="9.375" style="2" customWidth="1"/>
  </cols>
  <sheetData>
    <row r="1" spans="1:3" s="1" customFormat="1" ht="16.5" customHeight="1" thickBot="1">
      <c r="A1" s="185"/>
      <c r="B1" s="187"/>
      <c r="C1" s="210" t="s">
        <v>498</v>
      </c>
    </row>
    <row r="2" spans="1:3" s="72" customFormat="1" ht="21" customHeight="1">
      <c r="A2" s="319" t="s">
        <v>59</v>
      </c>
      <c r="B2" s="285" t="s">
        <v>184</v>
      </c>
      <c r="C2" s="287" t="s">
        <v>46</v>
      </c>
    </row>
    <row r="3" spans="1:3" s="72" customFormat="1" ht="16.5" thickBot="1">
      <c r="A3" s="188" t="s">
        <v>178</v>
      </c>
      <c r="B3" s="286" t="s">
        <v>470</v>
      </c>
      <c r="C3" s="288">
        <v>4</v>
      </c>
    </row>
    <row r="4" spans="1:3" s="73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289" t="s">
        <v>49</v>
      </c>
    </row>
    <row r="6" spans="1:3" s="59" customFormat="1" ht="12.75" customHeight="1" thickBot="1">
      <c r="A6" s="166">
        <v>1</v>
      </c>
      <c r="B6" s="167">
        <v>2</v>
      </c>
      <c r="C6" s="168">
        <v>3</v>
      </c>
    </row>
    <row r="7" spans="1:3" s="59" customFormat="1" ht="15.75" customHeight="1" thickBot="1">
      <c r="A7" s="193"/>
      <c r="B7" s="194" t="s">
        <v>50</v>
      </c>
      <c r="C7" s="290"/>
    </row>
    <row r="8" spans="1:3" s="59" customFormat="1" ht="12" customHeight="1" thickBot="1">
      <c r="A8" s="28" t="s">
        <v>12</v>
      </c>
      <c r="B8" s="20" t="s">
        <v>219</v>
      </c>
      <c r="C8" s="224">
        <f>+C9+C10+C11+C12+C13+C14</f>
        <v>45006</v>
      </c>
    </row>
    <row r="9" spans="1:3" s="74" customFormat="1" ht="12" customHeight="1">
      <c r="A9" s="347" t="s">
        <v>91</v>
      </c>
      <c r="B9" s="329" t="s">
        <v>220</v>
      </c>
      <c r="C9" s="227">
        <v>44518</v>
      </c>
    </row>
    <row r="10" spans="1:3" s="75" customFormat="1" ht="12" customHeight="1">
      <c r="A10" s="348" t="s">
        <v>92</v>
      </c>
      <c r="B10" s="330" t="s">
        <v>221</v>
      </c>
      <c r="C10" s="226"/>
    </row>
    <row r="11" spans="1:3" s="75" customFormat="1" ht="12" customHeight="1">
      <c r="A11" s="348" t="s">
        <v>93</v>
      </c>
      <c r="B11" s="330" t="s">
        <v>222</v>
      </c>
      <c r="C11" s="226">
        <v>488</v>
      </c>
    </row>
    <row r="12" spans="1:3" s="75" customFormat="1" ht="12" customHeight="1">
      <c r="A12" s="348" t="s">
        <v>94</v>
      </c>
      <c r="B12" s="330" t="s">
        <v>223</v>
      </c>
      <c r="C12" s="226"/>
    </row>
    <row r="13" spans="1:3" s="75" customFormat="1" ht="12" customHeight="1">
      <c r="A13" s="348" t="s">
        <v>131</v>
      </c>
      <c r="B13" s="330" t="s">
        <v>224</v>
      </c>
      <c r="C13" s="373"/>
    </row>
    <row r="14" spans="1:3" s="74" customFormat="1" ht="12" customHeight="1" thickBot="1">
      <c r="A14" s="349" t="s">
        <v>95</v>
      </c>
      <c r="B14" s="331" t="s">
        <v>225</v>
      </c>
      <c r="C14" s="374"/>
    </row>
    <row r="15" spans="1:3" s="74" customFormat="1" ht="12" customHeight="1" thickBot="1">
      <c r="A15" s="28" t="s">
        <v>13</v>
      </c>
      <c r="B15" s="219" t="s">
        <v>226</v>
      </c>
      <c r="C15" s="224">
        <f>+C16+C17+C18+C19+C20</f>
        <v>26573</v>
      </c>
    </row>
    <row r="16" spans="1:3" s="74" customFormat="1" ht="12" customHeight="1">
      <c r="A16" s="347" t="s">
        <v>97</v>
      </c>
      <c r="B16" s="329" t="s">
        <v>227</v>
      </c>
      <c r="C16" s="227"/>
    </row>
    <row r="17" spans="1:3" s="74" customFormat="1" ht="12" customHeight="1">
      <c r="A17" s="348" t="s">
        <v>98</v>
      </c>
      <c r="B17" s="330" t="s">
        <v>228</v>
      </c>
      <c r="C17" s="226"/>
    </row>
    <row r="18" spans="1:3" s="74" customFormat="1" ht="12" customHeight="1">
      <c r="A18" s="348" t="s">
        <v>99</v>
      </c>
      <c r="B18" s="330" t="s">
        <v>461</v>
      </c>
      <c r="C18" s="226"/>
    </row>
    <row r="19" spans="1:3" s="74" customFormat="1" ht="12" customHeight="1">
      <c r="A19" s="348" t="s">
        <v>100</v>
      </c>
      <c r="B19" s="330" t="s">
        <v>462</v>
      </c>
      <c r="C19" s="226"/>
    </row>
    <row r="20" spans="1:3" s="74" customFormat="1" ht="12" customHeight="1">
      <c r="A20" s="348" t="s">
        <v>101</v>
      </c>
      <c r="B20" s="330" t="s">
        <v>229</v>
      </c>
      <c r="C20" s="226">
        <v>26573</v>
      </c>
    </row>
    <row r="21" spans="1:3" s="75" customFormat="1" ht="12" customHeight="1" thickBot="1">
      <c r="A21" s="349" t="s">
        <v>110</v>
      </c>
      <c r="B21" s="331" t="s">
        <v>230</v>
      </c>
      <c r="C21" s="228"/>
    </row>
    <row r="22" spans="1:3" s="75" customFormat="1" ht="12" customHeight="1" thickBot="1">
      <c r="A22" s="28" t="s">
        <v>14</v>
      </c>
      <c r="B22" s="20" t="s">
        <v>231</v>
      </c>
      <c r="C22" s="224">
        <f>+C23+C24+C25+C26+C27</f>
        <v>0</v>
      </c>
    </row>
    <row r="23" spans="1:3" s="75" customFormat="1" ht="12" customHeight="1">
      <c r="A23" s="347" t="s">
        <v>80</v>
      </c>
      <c r="B23" s="329" t="s">
        <v>232</v>
      </c>
      <c r="C23" s="227"/>
    </row>
    <row r="24" spans="1:3" s="74" customFormat="1" ht="12" customHeight="1">
      <c r="A24" s="348" t="s">
        <v>81</v>
      </c>
      <c r="B24" s="330" t="s">
        <v>233</v>
      </c>
      <c r="C24" s="226"/>
    </row>
    <row r="25" spans="1:3" s="75" customFormat="1" ht="12" customHeight="1">
      <c r="A25" s="348" t="s">
        <v>82</v>
      </c>
      <c r="B25" s="330" t="s">
        <v>463</v>
      </c>
      <c r="C25" s="226"/>
    </row>
    <row r="26" spans="1:3" s="75" customFormat="1" ht="12" customHeight="1">
      <c r="A26" s="348" t="s">
        <v>83</v>
      </c>
      <c r="B26" s="330" t="s">
        <v>464</v>
      </c>
      <c r="C26" s="226"/>
    </row>
    <row r="27" spans="1:3" s="75" customFormat="1" ht="12" customHeight="1">
      <c r="A27" s="348" t="s">
        <v>145</v>
      </c>
      <c r="B27" s="330" t="s">
        <v>234</v>
      </c>
      <c r="C27" s="226"/>
    </row>
    <row r="28" spans="1:3" s="75" customFormat="1" ht="12" customHeight="1" thickBot="1">
      <c r="A28" s="349" t="s">
        <v>146</v>
      </c>
      <c r="B28" s="331" t="s">
        <v>235</v>
      </c>
      <c r="C28" s="228"/>
    </row>
    <row r="29" spans="1:3" s="75" customFormat="1" ht="12" customHeight="1" thickBot="1">
      <c r="A29" s="28" t="s">
        <v>147</v>
      </c>
      <c r="B29" s="20" t="s">
        <v>236</v>
      </c>
      <c r="C29" s="230">
        <f>+C30+C33+C34+C35</f>
        <v>0</v>
      </c>
    </row>
    <row r="30" spans="1:3" s="75" customFormat="1" ht="12" customHeight="1">
      <c r="A30" s="347" t="s">
        <v>237</v>
      </c>
      <c r="B30" s="329" t="s">
        <v>243</v>
      </c>
      <c r="C30" s="324">
        <f>+C31+C32</f>
        <v>0</v>
      </c>
    </row>
    <row r="31" spans="1:3" s="75" customFormat="1" ht="12" customHeight="1">
      <c r="A31" s="348" t="s">
        <v>238</v>
      </c>
      <c r="B31" s="330" t="s">
        <v>244</v>
      </c>
      <c r="C31" s="226"/>
    </row>
    <row r="32" spans="1:3" s="75" customFormat="1" ht="12" customHeight="1">
      <c r="A32" s="348" t="s">
        <v>239</v>
      </c>
      <c r="B32" s="330" t="s">
        <v>245</v>
      </c>
      <c r="C32" s="226"/>
    </row>
    <row r="33" spans="1:3" s="75" customFormat="1" ht="12" customHeight="1">
      <c r="A33" s="348" t="s">
        <v>240</v>
      </c>
      <c r="B33" s="330" t="s">
        <v>246</v>
      </c>
      <c r="C33" s="226"/>
    </row>
    <row r="34" spans="1:3" s="75" customFormat="1" ht="12" customHeight="1">
      <c r="A34" s="348" t="s">
        <v>241</v>
      </c>
      <c r="B34" s="330" t="s">
        <v>247</v>
      </c>
      <c r="C34" s="226"/>
    </row>
    <row r="35" spans="1:3" s="75" customFormat="1" ht="12" customHeight="1" thickBot="1">
      <c r="A35" s="349" t="s">
        <v>242</v>
      </c>
      <c r="B35" s="331" t="s">
        <v>248</v>
      </c>
      <c r="C35" s="228"/>
    </row>
    <row r="36" spans="1:3" s="75" customFormat="1" ht="12" customHeight="1" thickBot="1">
      <c r="A36" s="28" t="s">
        <v>16</v>
      </c>
      <c r="B36" s="20" t="s">
        <v>249</v>
      </c>
      <c r="C36" s="224">
        <f>SUM(C37:C46)</f>
        <v>4531</v>
      </c>
    </row>
    <row r="37" spans="1:3" s="75" customFormat="1" ht="12" customHeight="1">
      <c r="A37" s="347" t="s">
        <v>84</v>
      </c>
      <c r="B37" s="329" t="s">
        <v>252</v>
      </c>
      <c r="C37" s="227">
        <v>20</v>
      </c>
    </row>
    <row r="38" spans="1:3" s="75" customFormat="1" ht="12" customHeight="1">
      <c r="A38" s="348" t="s">
        <v>85</v>
      </c>
      <c r="B38" s="330" t="s">
        <v>253</v>
      </c>
      <c r="C38" s="226">
        <v>250</v>
      </c>
    </row>
    <row r="39" spans="1:3" s="75" customFormat="1" ht="12" customHeight="1">
      <c r="A39" s="348" t="s">
        <v>86</v>
      </c>
      <c r="B39" s="330" t="s">
        <v>254</v>
      </c>
      <c r="C39" s="226">
        <v>936</v>
      </c>
    </row>
    <row r="40" spans="1:3" s="75" customFormat="1" ht="12" customHeight="1">
      <c r="A40" s="348" t="s">
        <v>149</v>
      </c>
      <c r="B40" s="330" t="s">
        <v>255</v>
      </c>
      <c r="C40" s="226"/>
    </row>
    <row r="41" spans="1:3" s="75" customFormat="1" ht="12" customHeight="1">
      <c r="A41" s="348" t="s">
        <v>150</v>
      </c>
      <c r="B41" s="330" t="s">
        <v>256</v>
      </c>
      <c r="C41" s="226"/>
    </row>
    <row r="42" spans="1:3" s="75" customFormat="1" ht="12" customHeight="1">
      <c r="A42" s="348" t="s">
        <v>151</v>
      </c>
      <c r="B42" s="330" t="s">
        <v>257</v>
      </c>
      <c r="C42" s="226">
        <v>325</v>
      </c>
    </row>
    <row r="43" spans="1:3" s="75" customFormat="1" ht="12" customHeight="1">
      <c r="A43" s="348" t="s">
        <v>152</v>
      </c>
      <c r="B43" s="330" t="s">
        <v>258</v>
      </c>
      <c r="C43" s="226"/>
    </row>
    <row r="44" spans="1:3" s="75" customFormat="1" ht="12" customHeight="1">
      <c r="A44" s="348" t="s">
        <v>153</v>
      </c>
      <c r="B44" s="330" t="s">
        <v>259</v>
      </c>
      <c r="C44" s="226">
        <v>3000</v>
      </c>
    </row>
    <row r="45" spans="1:3" s="75" customFormat="1" ht="12" customHeight="1">
      <c r="A45" s="348" t="s">
        <v>250</v>
      </c>
      <c r="B45" s="330" t="s">
        <v>260</v>
      </c>
      <c r="C45" s="229"/>
    </row>
    <row r="46" spans="1:3" s="75" customFormat="1" ht="12" customHeight="1" thickBot="1">
      <c r="A46" s="349" t="s">
        <v>251</v>
      </c>
      <c r="B46" s="331" t="s">
        <v>261</v>
      </c>
      <c r="C46" s="318"/>
    </row>
    <row r="47" spans="1:3" s="75" customFormat="1" ht="12" customHeight="1" thickBot="1">
      <c r="A47" s="28" t="s">
        <v>17</v>
      </c>
      <c r="B47" s="20" t="s">
        <v>262</v>
      </c>
      <c r="C47" s="224">
        <f>SUM(C48:C52)</f>
        <v>0</v>
      </c>
    </row>
    <row r="48" spans="1:3" s="75" customFormat="1" ht="12" customHeight="1">
      <c r="A48" s="347" t="s">
        <v>87</v>
      </c>
      <c r="B48" s="329" t="s">
        <v>266</v>
      </c>
      <c r="C48" s="375"/>
    </row>
    <row r="49" spans="1:3" s="75" customFormat="1" ht="12" customHeight="1">
      <c r="A49" s="348" t="s">
        <v>88</v>
      </c>
      <c r="B49" s="330" t="s">
        <v>267</v>
      </c>
      <c r="C49" s="229"/>
    </row>
    <row r="50" spans="1:3" s="75" customFormat="1" ht="12" customHeight="1">
      <c r="A50" s="348" t="s">
        <v>263</v>
      </c>
      <c r="B50" s="330" t="s">
        <v>268</v>
      </c>
      <c r="C50" s="229"/>
    </row>
    <row r="51" spans="1:3" s="75" customFormat="1" ht="12" customHeight="1">
      <c r="A51" s="348" t="s">
        <v>264</v>
      </c>
      <c r="B51" s="330" t="s">
        <v>269</v>
      </c>
      <c r="C51" s="229"/>
    </row>
    <row r="52" spans="1:3" s="75" customFormat="1" ht="12" customHeight="1" thickBot="1">
      <c r="A52" s="349" t="s">
        <v>265</v>
      </c>
      <c r="B52" s="331" t="s">
        <v>270</v>
      </c>
      <c r="C52" s="318"/>
    </row>
    <row r="53" spans="1:3" s="75" customFormat="1" ht="12" customHeight="1" thickBot="1">
      <c r="A53" s="28" t="s">
        <v>154</v>
      </c>
      <c r="B53" s="20" t="s">
        <v>271</v>
      </c>
      <c r="C53" s="224">
        <f>SUM(C54:C56)</f>
        <v>0</v>
      </c>
    </row>
    <row r="54" spans="1:3" s="75" customFormat="1" ht="12" customHeight="1">
      <c r="A54" s="347" t="s">
        <v>89</v>
      </c>
      <c r="B54" s="329" t="s">
        <v>272</v>
      </c>
      <c r="C54" s="227"/>
    </row>
    <row r="55" spans="1:3" s="75" customFormat="1" ht="12" customHeight="1">
      <c r="A55" s="348" t="s">
        <v>90</v>
      </c>
      <c r="B55" s="330" t="s">
        <v>465</v>
      </c>
      <c r="C55" s="226"/>
    </row>
    <row r="56" spans="1:3" s="75" customFormat="1" ht="12" customHeight="1">
      <c r="A56" s="348" t="s">
        <v>276</v>
      </c>
      <c r="B56" s="330" t="s">
        <v>274</v>
      </c>
      <c r="C56" s="226"/>
    </row>
    <row r="57" spans="1:3" s="75" customFormat="1" ht="12" customHeight="1" thickBot="1">
      <c r="A57" s="349" t="s">
        <v>277</v>
      </c>
      <c r="B57" s="331" t="s">
        <v>275</v>
      </c>
      <c r="C57" s="228"/>
    </row>
    <row r="58" spans="1:3" s="75" customFormat="1" ht="12" customHeight="1" thickBot="1">
      <c r="A58" s="28" t="s">
        <v>19</v>
      </c>
      <c r="B58" s="219" t="s">
        <v>278</v>
      </c>
      <c r="C58" s="224">
        <f>SUM(C59:C61)</f>
        <v>0</v>
      </c>
    </row>
    <row r="59" spans="1:3" s="75" customFormat="1" ht="12" customHeight="1">
      <c r="A59" s="347" t="s">
        <v>155</v>
      </c>
      <c r="B59" s="329" t="s">
        <v>280</v>
      </c>
      <c r="C59" s="229"/>
    </row>
    <row r="60" spans="1:3" s="75" customFormat="1" ht="12" customHeight="1">
      <c r="A60" s="348" t="s">
        <v>156</v>
      </c>
      <c r="B60" s="330" t="s">
        <v>466</v>
      </c>
      <c r="C60" s="229"/>
    </row>
    <row r="61" spans="1:3" s="75" customFormat="1" ht="12" customHeight="1">
      <c r="A61" s="348" t="s">
        <v>190</v>
      </c>
      <c r="B61" s="330" t="s">
        <v>281</v>
      </c>
      <c r="C61" s="229"/>
    </row>
    <row r="62" spans="1:3" s="75" customFormat="1" ht="12" customHeight="1" thickBot="1">
      <c r="A62" s="349" t="s">
        <v>279</v>
      </c>
      <c r="B62" s="331" t="s">
        <v>282</v>
      </c>
      <c r="C62" s="229"/>
    </row>
    <row r="63" spans="1:3" s="75" customFormat="1" ht="12" customHeight="1" thickBot="1">
      <c r="A63" s="28" t="s">
        <v>20</v>
      </c>
      <c r="B63" s="20" t="s">
        <v>283</v>
      </c>
      <c r="C63" s="230">
        <f>+C8+C15+C22+C29+C36+C47+C53+C58</f>
        <v>76110</v>
      </c>
    </row>
    <row r="64" spans="1:3" s="75" customFormat="1" ht="12" customHeight="1" thickBot="1">
      <c r="A64" s="350" t="s">
        <v>425</v>
      </c>
      <c r="B64" s="219" t="s">
        <v>285</v>
      </c>
      <c r="C64" s="224">
        <f>SUM(C65:C67)</f>
        <v>0</v>
      </c>
    </row>
    <row r="65" spans="1:3" s="75" customFormat="1" ht="12" customHeight="1">
      <c r="A65" s="347" t="s">
        <v>318</v>
      </c>
      <c r="B65" s="329" t="s">
        <v>286</v>
      </c>
      <c r="C65" s="229"/>
    </row>
    <row r="66" spans="1:3" s="75" customFormat="1" ht="12" customHeight="1">
      <c r="A66" s="348" t="s">
        <v>327</v>
      </c>
      <c r="B66" s="330" t="s">
        <v>287</v>
      </c>
      <c r="C66" s="229"/>
    </row>
    <row r="67" spans="1:3" s="75" customFormat="1" ht="12" customHeight="1" thickBot="1">
      <c r="A67" s="349" t="s">
        <v>328</v>
      </c>
      <c r="B67" s="333" t="s">
        <v>288</v>
      </c>
      <c r="C67" s="229"/>
    </row>
    <row r="68" spans="1:3" s="75" customFormat="1" ht="12" customHeight="1" thickBot="1">
      <c r="A68" s="350" t="s">
        <v>289</v>
      </c>
      <c r="B68" s="219" t="s">
        <v>290</v>
      </c>
      <c r="C68" s="224">
        <f>SUM(C69:C72)</f>
        <v>0</v>
      </c>
    </row>
    <row r="69" spans="1:3" s="75" customFormat="1" ht="12" customHeight="1">
      <c r="A69" s="347" t="s">
        <v>132</v>
      </c>
      <c r="B69" s="329" t="s">
        <v>291</v>
      </c>
      <c r="C69" s="229"/>
    </row>
    <row r="70" spans="1:3" s="75" customFormat="1" ht="12" customHeight="1">
      <c r="A70" s="348" t="s">
        <v>133</v>
      </c>
      <c r="B70" s="330" t="s">
        <v>292</v>
      </c>
      <c r="C70" s="229"/>
    </row>
    <row r="71" spans="1:3" s="75" customFormat="1" ht="12" customHeight="1">
      <c r="A71" s="348" t="s">
        <v>319</v>
      </c>
      <c r="B71" s="330" t="s">
        <v>293</v>
      </c>
      <c r="C71" s="229"/>
    </row>
    <row r="72" spans="1:3" s="75" customFormat="1" ht="12" customHeight="1" thickBot="1">
      <c r="A72" s="349" t="s">
        <v>320</v>
      </c>
      <c r="B72" s="331" t="s">
        <v>294</v>
      </c>
      <c r="C72" s="229"/>
    </row>
    <row r="73" spans="1:3" s="75" customFormat="1" ht="12" customHeight="1" thickBot="1">
      <c r="A73" s="350" t="s">
        <v>295</v>
      </c>
      <c r="B73" s="219" t="s">
        <v>296</v>
      </c>
      <c r="C73" s="224">
        <f>SUM(C74:C75)</f>
        <v>15754</v>
      </c>
    </row>
    <row r="74" spans="1:3" s="75" customFormat="1" ht="12" customHeight="1">
      <c r="A74" s="347" t="s">
        <v>321</v>
      </c>
      <c r="B74" s="329" t="s">
        <v>297</v>
      </c>
      <c r="C74" s="229">
        <f>4195+34315-22756</f>
        <v>15754</v>
      </c>
    </row>
    <row r="75" spans="1:3" s="75" customFormat="1" ht="12" customHeight="1" thickBot="1">
      <c r="A75" s="349" t="s">
        <v>322</v>
      </c>
      <c r="B75" s="331" t="s">
        <v>298</v>
      </c>
      <c r="C75" s="229"/>
    </row>
    <row r="76" spans="1:3" s="74" customFormat="1" ht="12" customHeight="1" thickBot="1">
      <c r="A76" s="350" t="s">
        <v>299</v>
      </c>
      <c r="B76" s="219" t="s">
        <v>300</v>
      </c>
      <c r="C76" s="224">
        <f>SUM(C77:C79)</f>
        <v>0</v>
      </c>
    </row>
    <row r="77" spans="1:3" s="75" customFormat="1" ht="12" customHeight="1">
      <c r="A77" s="347" t="s">
        <v>323</v>
      </c>
      <c r="B77" s="329" t="s">
        <v>301</v>
      </c>
      <c r="C77" s="229"/>
    </row>
    <row r="78" spans="1:3" s="75" customFormat="1" ht="12" customHeight="1">
      <c r="A78" s="348" t="s">
        <v>324</v>
      </c>
      <c r="B78" s="330" t="s">
        <v>302</v>
      </c>
      <c r="C78" s="229"/>
    </row>
    <row r="79" spans="1:3" s="75" customFormat="1" ht="12" customHeight="1" thickBot="1">
      <c r="A79" s="349" t="s">
        <v>325</v>
      </c>
      <c r="B79" s="331" t="s">
        <v>303</v>
      </c>
      <c r="C79" s="229"/>
    </row>
    <row r="80" spans="1:3" s="75" customFormat="1" ht="12" customHeight="1" thickBot="1">
      <c r="A80" s="350" t="s">
        <v>304</v>
      </c>
      <c r="B80" s="219" t="s">
        <v>326</v>
      </c>
      <c r="C80" s="224">
        <f>SUM(C81:C84)</f>
        <v>0</v>
      </c>
    </row>
    <row r="81" spans="1:3" s="75" customFormat="1" ht="12" customHeight="1">
      <c r="A81" s="351" t="s">
        <v>305</v>
      </c>
      <c r="B81" s="329" t="s">
        <v>306</v>
      </c>
      <c r="C81" s="229"/>
    </row>
    <row r="82" spans="1:3" s="75" customFormat="1" ht="12" customHeight="1">
      <c r="A82" s="352" t="s">
        <v>307</v>
      </c>
      <c r="B82" s="330" t="s">
        <v>308</v>
      </c>
      <c r="C82" s="229"/>
    </row>
    <row r="83" spans="1:3" s="75" customFormat="1" ht="12" customHeight="1">
      <c r="A83" s="352" t="s">
        <v>309</v>
      </c>
      <c r="B83" s="330" t="s">
        <v>310</v>
      </c>
      <c r="C83" s="229"/>
    </row>
    <row r="84" spans="1:3" s="74" customFormat="1" ht="12" customHeight="1" thickBot="1">
      <c r="A84" s="353" t="s">
        <v>311</v>
      </c>
      <c r="B84" s="331" t="s">
        <v>312</v>
      </c>
      <c r="C84" s="229"/>
    </row>
    <row r="85" spans="1:3" s="74" customFormat="1" ht="12" customHeight="1" thickBot="1">
      <c r="A85" s="350" t="s">
        <v>313</v>
      </c>
      <c r="B85" s="219" t="s">
        <v>314</v>
      </c>
      <c r="C85" s="376"/>
    </row>
    <row r="86" spans="1:3" s="74" customFormat="1" ht="12" customHeight="1" thickBot="1">
      <c r="A86" s="350" t="s">
        <v>315</v>
      </c>
      <c r="B86" s="337" t="s">
        <v>316</v>
      </c>
      <c r="C86" s="230">
        <f>+C64+C68+C73+C76+C80+C85</f>
        <v>15754</v>
      </c>
    </row>
    <row r="87" spans="1:3" s="74" customFormat="1" ht="12" customHeight="1" thickBot="1">
      <c r="A87" s="354" t="s">
        <v>329</v>
      </c>
      <c r="B87" s="339" t="s">
        <v>454</v>
      </c>
      <c r="C87" s="230">
        <f>+C63+C86</f>
        <v>91864</v>
      </c>
    </row>
    <row r="88" spans="1:3" s="75" customFormat="1" ht="15" customHeight="1">
      <c r="A88" s="199"/>
      <c r="B88" s="200"/>
      <c r="C88" s="295"/>
    </row>
    <row r="89" spans="1:3" ht="13.5" thickBot="1">
      <c r="A89" s="355"/>
      <c r="B89" s="202"/>
      <c r="C89" s="296"/>
    </row>
    <row r="90" spans="1:3" s="59" customFormat="1" ht="16.5" customHeight="1" thickBot="1">
      <c r="A90" s="203"/>
      <c r="B90" s="204" t="s">
        <v>52</v>
      </c>
      <c r="C90" s="297"/>
    </row>
    <row r="91" spans="1:3" s="76" customFormat="1" ht="12" customHeight="1" thickBot="1">
      <c r="A91" s="321" t="s">
        <v>12</v>
      </c>
      <c r="B91" s="27" t="s">
        <v>332</v>
      </c>
      <c r="C91" s="223">
        <f>SUM(C92:C96)</f>
        <v>21411</v>
      </c>
    </row>
    <row r="92" spans="1:3" ht="12" customHeight="1">
      <c r="A92" s="356" t="s">
        <v>91</v>
      </c>
      <c r="B92" s="9" t="s">
        <v>42</v>
      </c>
      <c r="C92" s="225">
        <v>11032</v>
      </c>
    </row>
    <row r="93" spans="1:3" ht="12" customHeight="1">
      <c r="A93" s="348" t="s">
        <v>92</v>
      </c>
      <c r="B93" s="7" t="s">
        <v>157</v>
      </c>
      <c r="C93" s="226">
        <v>2868</v>
      </c>
    </row>
    <row r="94" spans="1:3" ht="12" customHeight="1">
      <c r="A94" s="348" t="s">
        <v>93</v>
      </c>
      <c r="B94" s="7" t="s">
        <v>123</v>
      </c>
      <c r="C94" s="228">
        <v>7511</v>
      </c>
    </row>
    <row r="95" spans="1:3" ht="12" customHeight="1">
      <c r="A95" s="348" t="s">
        <v>94</v>
      </c>
      <c r="B95" s="10" t="s">
        <v>158</v>
      </c>
      <c r="C95" s="228"/>
    </row>
    <row r="96" spans="1:3" ht="12" customHeight="1">
      <c r="A96" s="348" t="s">
        <v>105</v>
      </c>
      <c r="B96" s="18" t="s">
        <v>159</v>
      </c>
      <c r="C96" s="228"/>
    </row>
    <row r="97" spans="1:3" ht="12" customHeight="1">
      <c r="A97" s="348" t="s">
        <v>95</v>
      </c>
      <c r="B97" s="7" t="s">
        <v>333</v>
      </c>
      <c r="C97" s="228"/>
    </row>
    <row r="98" spans="1:3" ht="12" customHeight="1">
      <c r="A98" s="348" t="s">
        <v>96</v>
      </c>
      <c r="B98" s="119" t="s">
        <v>334</v>
      </c>
      <c r="C98" s="228"/>
    </row>
    <row r="99" spans="1:3" ht="12" customHeight="1">
      <c r="A99" s="348" t="s">
        <v>106</v>
      </c>
      <c r="B99" s="120" t="s">
        <v>335</v>
      </c>
      <c r="C99" s="228"/>
    </row>
    <row r="100" spans="1:3" ht="12" customHeight="1">
      <c r="A100" s="348" t="s">
        <v>107</v>
      </c>
      <c r="B100" s="120" t="s">
        <v>336</v>
      </c>
      <c r="C100" s="228"/>
    </row>
    <row r="101" spans="1:3" ht="12" customHeight="1">
      <c r="A101" s="348" t="s">
        <v>108</v>
      </c>
      <c r="B101" s="119" t="s">
        <v>337</v>
      </c>
      <c r="C101" s="228"/>
    </row>
    <row r="102" spans="1:3" ht="12" customHeight="1">
      <c r="A102" s="348" t="s">
        <v>109</v>
      </c>
      <c r="B102" s="119" t="s">
        <v>338</v>
      </c>
      <c r="C102" s="228"/>
    </row>
    <row r="103" spans="1:3" ht="12" customHeight="1">
      <c r="A103" s="348" t="s">
        <v>111</v>
      </c>
      <c r="B103" s="120" t="s">
        <v>339</v>
      </c>
      <c r="C103" s="228"/>
    </row>
    <row r="104" spans="1:3" ht="12" customHeight="1">
      <c r="A104" s="357" t="s">
        <v>160</v>
      </c>
      <c r="B104" s="121" t="s">
        <v>340</v>
      </c>
      <c r="C104" s="228"/>
    </row>
    <row r="105" spans="1:3" ht="12" customHeight="1">
      <c r="A105" s="348" t="s">
        <v>330</v>
      </c>
      <c r="B105" s="121" t="s">
        <v>341</v>
      </c>
      <c r="C105" s="228"/>
    </row>
    <row r="106" spans="1:3" ht="12" customHeight="1" thickBot="1">
      <c r="A106" s="358" t="s">
        <v>331</v>
      </c>
      <c r="B106" s="122" t="s">
        <v>342</v>
      </c>
      <c r="C106" s="232"/>
    </row>
    <row r="107" spans="1:3" ht="12" customHeight="1" thickBot="1">
      <c r="A107" s="28" t="s">
        <v>13</v>
      </c>
      <c r="B107" s="26" t="s">
        <v>343</v>
      </c>
      <c r="C107" s="224">
        <f>+C108+C110+C112</f>
        <v>0</v>
      </c>
    </row>
    <row r="108" spans="1:3" ht="12" customHeight="1">
      <c r="A108" s="347" t="s">
        <v>97</v>
      </c>
      <c r="B108" s="7" t="s">
        <v>188</v>
      </c>
      <c r="C108" s="227"/>
    </row>
    <row r="109" spans="1:3" ht="12" customHeight="1">
      <c r="A109" s="347" t="s">
        <v>98</v>
      </c>
      <c r="B109" s="11" t="s">
        <v>347</v>
      </c>
      <c r="C109" s="227"/>
    </row>
    <row r="110" spans="1:3" ht="12" customHeight="1">
      <c r="A110" s="347" t="s">
        <v>99</v>
      </c>
      <c r="B110" s="11" t="s">
        <v>161</v>
      </c>
      <c r="C110" s="226"/>
    </row>
    <row r="111" spans="1:3" ht="12" customHeight="1">
      <c r="A111" s="347" t="s">
        <v>100</v>
      </c>
      <c r="B111" s="11" t="s">
        <v>348</v>
      </c>
      <c r="C111" s="212"/>
    </row>
    <row r="112" spans="1:3" ht="12" customHeight="1">
      <c r="A112" s="347" t="s">
        <v>101</v>
      </c>
      <c r="B112" s="221" t="s">
        <v>191</v>
      </c>
      <c r="C112" s="212"/>
    </row>
    <row r="113" spans="1:3" ht="12" customHeight="1">
      <c r="A113" s="347" t="s">
        <v>110</v>
      </c>
      <c r="B113" s="220" t="s">
        <v>467</v>
      </c>
      <c r="C113" s="212"/>
    </row>
    <row r="114" spans="1:3" ht="12" customHeight="1">
      <c r="A114" s="347" t="s">
        <v>112</v>
      </c>
      <c r="B114" s="325" t="s">
        <v>353</v>
      </c>
      <c r="C114" s="212"/>
    </row>
    <row r="115" spans="1:3" ht="12" customHeight="1">
      <c r="A115" s="347" t="s">
        <v>162</v>
      </c>
      <c r="B115" s="120" t="s">
        <v>336</v>
      </c>
      <c r="C115" s="212"/>
    </row>
    <row r="116" spans="1:3" ht="12" customHeight="1">
      <c r="A116" s="347" t="s">
        <v>163</v>
      </c>
      <c r="B116" s="120" t="s">
        <v>352</v>
      </c>
      <c r="C116" s="212"/>
    </row>
    <row r="117" spans="1:3" ht="12" customHeight="1">
      <c r="A117" s="347" t="s">
        <v>164</v>
      </c>
      <c r="B117" s="120" t="s">
        <v>351</v>
      </c>
      <c r="C117" s="212"/>
    </row>
    <row r="118" spans="1:3" ht="12" customHeight="1">
      <c r="A118" s="347" t="s">
        <v>344</v>
      </c>
      <c r="B118" s="120" t="s">
        <v>339</v>
      </c>
      <c r="C118" s="212"/>
    </row>
    <row r="119" spans="1:3" ht="12" customHeight="1">
      <c r="A119" s="347" t="s">
        <v>345</v>
      </c>
      <c r="B119" s="120" t="s">
        <v>350</v>
      </c>
      <c r="C119" s="212"/>
    </row>
    <row r="120" spans="1:3" ht="12" customHeight="1" thickBot="1">
      <c r="A120" s="357" t="s">
        <v>346</v>
      </c>
      <c r="B120" s="120" t="s">
        <v>349</v>
      </c>
      <c r="C120" s="213"/>
    </row>
    <row r="121" spans="1:3" ht="12" customHeight="1" thickBot="1">
      <c r="A121" s="28" t="s">
        <v>14</v>
      </c>
      <c r="B121" s="106" t="s">
        <v>354</v>
      </c>
      <c r="C121" s="224">
        <f>+C122+C123</f>
        <v>0</v>
      </c>
    </row>
    <row r="122" spans="1:3" ht="12" customHeight="1">
      <c r="A122" s="347" t="s">
        <v>80</v>
      </c>
      <c r="B122" s="8" t="s">
        <v>54</v>
      </c>
      <c r="C122" s="227"/>
    </row>
    <row r="123" spans="1:3" ht="12" customHeight="1" thickBot="1">
      <c r="A123" s="349" t="s">
        <v>81</v>
      </c>
      <c r="B123" s="11" t="s">
        <v>55</v>
      </c>
      <c r="C123" s="228"/>
    </row>
    <row r="124" spans="1:3" ht="12" customHeight="1" thickBot="1">
      <c r="A124" s="28" t="s">
        <v>15</v>
      </c>
      <c r="B124" s="106" t="s">
        <v>355</v>
      </c>
      <c r="C124" s="224">
        <f>+C91+C107+C121</f>
        <v>21411</v>
      </c>
    </row>
    <row r="125" spans="1:3" ht="12" customHeight="1" thickBot="1">
      <c r="A125" s="28" t="s">
        <v>16</v>
      </c>
      <c r="B125" s="106" t="s">
        <v>356</v>
      </c>
      <c r="C125" s="224">
        <f>+C126+C127+C128</f>
        <v>0</v>
      </c>
    </row>
    <row r="126" spans="1:3" s="76" customFormat="1" ht="12" customHeight="1">
      <c r="A126" s="347" t="s">
        <v>84</v>
      </c>
      <c r="B126" s="8" t="s">
        <v>357</v>
      </c>
      <c r="C126" s="212"/>
    </row>
    <row r="127" spans="1:3" ht="12" customHeight="1">
      <c r="A127" s="347" t="s">
        <v>85</v>
      </c>
      <c r="B127" s="8" t="s">
        <v>358</v>
      </c>
      <c r="C127" s="212"/>
    </row>
    <row r="128" spans="1:3" ht="12" customHeight="1" thickBot="1">
      <c r="A128" s="357" t="s">
        <v>86</v>
      </c>
      <c r="B128" s="6" t="s">
        <v>359</v>
      </c>
      <c r="C128" s="212"/>
    </row>
    <row r="129" spans="1:3" ht="12" customHeight="1" thickBot="1">
      <c r="A129" s="28" t="s">
        <v>17</v>
      </c>
      <c r="B129" s="106" t="s">
        <v>424</v>
      </c>
      <c r="C129" s="224">
        <f>+C130+C131+C132+C133</f>
        <v>0</v>
      </c>
    </row>
    <row r="130" spans="1:3" ht="12" customHeight="1">
      <c r="A130" s="347" t="s">
        <v>87</v>
      </c>
      <c r="B130" s="8" t="s">
        <v>360</v>
      </c>
      <c r="C130" s="212"/>
    </row>
    <row r="131" spans="1:3" ht="12" customHeight="1">
      <c r="A131" s="347" t="s">
        <v>88</v>
      </c>
      <c r="B131" s="8" t="s">
        <v>361</v>
      </c>
      <c r="C131" s="212"/>
    </row>
    <row r="132" spans="1:3" ht="12" customHeight="1">
      <c r="A132" s="347" t="s">
        <v>263</v>
      </c>
      <c r="B132" s="8" t="s">
        <v>362</v>
      </c>
      <c r="C132" s="212"/>
    </row>
    <row r="133" spans="1:3" s="76" customFormat="1" ht="12" customHeight="1" thickBot="1">
      <c r="A133" s="357" t="s">
        <v>264</v>
      </c>
      <c r="B133" s="6" t="s">
        <v>363</v>
      </c>
      <c r="C133" s="212"/>
    </row>
    <row r="134" spans="1:11" ht="12" customHeight="1" thickBot="1">
      <c r="A134" s="28" t="s">
        <v>18</v>
      </c>
      <c r="B134" s="106" t="s">
        <v>364</v>
      </c>
      <c r="C134" s="230">
        <f>+C135+C136+C137+C138</f>
        <v>0</v>
      </c>
      <c r="K134" s="211"/>
    </row>
    <row r="135" spans="1:3" ht="12.75">
      <c r="A135" s="347" t="s">
        <v>89</v>
      </c>
      <c r="B135" s="8" t="s">
        <v>365</v>
      </c>
      <c r="C135" s="212"/>
    </row>
    <row r="136" spans="1:3" ht="12" customHeight="1">
      <c r="A136" s="347" t="s">
        <v>90</v>
      </c>
      <c r="B136" s="8" t="s">
        <v>375</v>
      </c>
      <c r="C136" s="212"/>
    </row>
    <row r="137" spans="1:3" s="76" customFormat="1" ht="12" customHeight="1">
      <c r="A137" s="347" t="s">
        <v>276</v>
      </c>
      <c r="B137" s="8" t="s">
        <v>366</v>
      </c>
      <c r="C137" s="212"/>
    </row>
    <row r="138" spans="1:3" s="76" customFormat="1" ht="12" customHeight="1" thickBot="1">
      <c r="A138" s="357" t="s">
        <v>277</v>
      </c>
      <c r="B138" s="6" t="s">
        <v>367</v>
      </c>
      <c r="C138" s="212"/>
    </row>
    <row r="139" spans="1:3" s="76" customFormat="1" ht="12" customHeight="1" thickBot="1">
      <c r="A139" s="28" t="s">
        <v>19</v>
      </c>
      <c r="B139" s="106" t="s">
        <v>368</v>
      </c>
      <c r="C139" s="233">
        <f>+C140+C141+C142+C143</f>
        <v>0</v>
      </c>
    </row>
    <row r="140" spans="1:3" s="76" customFormat="1" ht="12" customHeight="1">
      <c r="A140" s="347" t="s">
        <v>155</v>
      </c>
      <c r="B140" s="8" t="s">
        <v>369</v>
      </c>
      <c r="C140" s="212"/>
    </row>
    <row r="141" spans="1:3" s="76" customFormat="1" ht="12" customHeight="1">
      <c r="A141" s="347" t="s">
        <v>156</v>
      </c>
      <c r="B141" s="8" t="s">
        <v>370</v>
      </c>
      <c r="C141" s="212"/>
    </row>
    <row r="142" spans="1:3" s="76" customFormat="1" ht="12" customHeight="1">
      <c r="A142" s="347" t="s">
        <v>190</v>
      </c>
      <c r="B142" s="8" t="s">
        <v>371</v>
      </c>
      <c r="C142" s="212"/>
    </row>
    <row r="143" spans="1:3" ht="12.75" customHeight="1" thickBot="1">
      <c r="A143" s="347" t="s">
        <v>279</v>
      </c>
      <c r="B143" s="8" t="s">
        <v>372</v>
      </c>
      <c r="C143" s="212"/>
    </row>
    <row r="144" spans="1:3" ht="12" customHeight="1" thickBot="1">
      <c r="A144" s="28" t="s">
        <v>20</v>
      </c>
      <c r="B144" s="106" t="s">
        <v>373</v>
      </c>
      <c r="C144" s="341">
        <f>+C125+C129+C134+C139</f>
        <v>0</v>
      </c>
    </row>
    <row r="145" spans="1:3" ht="15" customHeight="1" thickBot="1">
      <c r="A145" s="359" t="s">
        <v>21</v>
      </c>
      <c r="B145" s="303" t="s">
        <v>374</v>
      </c>
      <c r="C145" s="341">
        <f>+C124+C144</f>
        <v>21411</v>
      </c>
    </row>
    <row r="146" spans="1:3" ht="13.5" thickBot="1">
      <c r="A146" s="309"/>
      <c r="B146" s="310"/>
      <c r="C146" s="311"/>
    </row>
    <row r="147" spans="1:3" ht="15" customHeight="1" thickBot="1">
      <c r="A147" s="208" t="s">
        <v>181</v>
      </c>
      <c r="B147" s="209"/>
      <c r="C147" s="104">
        <v>2</v>
      </c>
    </row>
    <row r="148" spans="1:3" ht="14.25" customHeight="1" thickBot="1">
      <c r="A148" s="208" t="s">
        <v>182</v>
      </c>
      <c r="B148" s="209"/>
      <c r="C148" s="104">
        <v>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D15" sqref="D15"/>
    </sheetView>
  </sheetViews>
  <sheetFormatPr defaultColWidth="9.00390625" defaultRowHeight="12.75"/>
  <cols>
    <col min="1" max="1" width="13.875" style="206" customWidth="1"/>
    <col min="2" max="2" width="79.125" style="207" customWidth="1"/>
    <col min="3" max="3" width="25.00390625" style="207" customWidth="1"/>
    <col min="4" max="16384" width="9.375" style="207" customWidth="1"/>
  </cols>
  <sheetData>
    <row r="1" spans="1:3" s="186" customFormat="1" ht="21" customHeight="1" thickBot="1">
      <c r="A1" s="185"/>
      <c r="B1" s="187"/>
      <c r="C1" s="367" t="s">
        <v>499</v>
      </c>
    </row>
    <row r="2" spans="1:3" s="368" customFormat="1" ht="25.5" customHeight="1">
      <c r="A2" s="319" t="s">
        <v>179</v>
      </c>
      <c r="B2" s="285" t="s">
        <v>484</v>
      </c>
      <c r="C2" s="300" t="s">
        <v>56</v>
      </c>
    </row>
    <row r="3" spans="1:3" s="368" customFormat="1" ht="24.75" thickBot="1">
      <c r="A3" s="360" t="s">
        <v>178</v>
      </c>
      <c r="B3" s="286" t="s">
        <v>431</v>
      </c>
      <c r="C3" s="301" t="s">
        <v>46</v>
      </c>
    </row>
    <row r="4" spans="1:3" s="369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192" t="s">
        <v>49</v>
      </c>
    </row>
    <row r="6" spans="1:3" s="370" customFormat="1" ht="12.75" customHeight="1" thickBot="1">
      <c r="A6" s="166">
        <v>1</v>
      </c>
      <c r="B6" s="167">
        <v>2</v>
      </c>
      <c r="C6" s="168">
        <v>3</v>
      </c>
    </row>
    <row r="7" spans="1:3" s="370" customFormat="1" ht="15.75" customHeight="1" thickBot="1">
      <c r="A7" s="193"/>
      <c r="B7" s="194" t="s">
        <v>50</v>
      </c>
      <c r="C7" s="195"/>
    </row>
    <row r="8" spans="1:3" s="302" customFormat="1" ht="12" customHeight="1" thickBot="1">
      <c r="A8" s="166" t="s">
        <v>12</v>
      </c>
      <c r="B8" s="196" t="s">
        <v>433</v>
      </c>
      <c r="C8" s="244">
        <f>SUM(C9:C18)</f>
        <v>60</v>
      </c>
    </row>
    <row r="9" spans="1:3" s="302" customFormat="1" ht="12" customHeight="1">
      <c r="A9" s="361" t="s">
        <v>91</v>
      </c>
      <c r="B9" s="9" t="s">
        <v>252</v>
      </c>
      <c r="C9" s="227">
        <f>'9.2.1. sz. mell'!C9+'9.2.2. sz.  mell'!C9+'9.2.3. sz. mell'!C9</f>
        <v>0</v>
      </c>
    </row>
    <row r="10" spans="1:3" s="302" customFormat="1" ht="12" customHeight="1">
      <c r="A10" s="362" t="s">
        <v>92</v>
      </c>
      <c r="B10" s="7" t="s">
        <v>253</v>
      </c>
      <c r="C10" s="227">
        <f>'9.2.1. sz. mell'!C10+'9.2.2. sz.  mell'!C10+'9.2.3. sz. mell'!C10</f>
        <v>50</v>
      </c>
    </row>
    <row r="11" spans="1:3" s="302" customFormat="1" ht="12" customHeight="1">
      <c r="A11" s="362" t="s">
        <v>93</v>
      </c>
      <c r="B11" s="7" t="s">
        <v>254</v>
      </c>
      <c r="C11" s="227">
        <f>'9.2.1. sz. mell'!C11+'9.2.2. sz.  mell'!C11+'9.2.3. sz. mell'!C11</f>
        <v>0</v>
      </c>
    </row>
    <row r="12" spans="1:3" s="302" customFormat="1" ht="12" customHeight="1">
      <c r="A12" s="362" t="s">
        <v>94</v>
      </c>
      <c r="B12" s="7" t="s">
        <v>255</v>
      </c>
      <c r="C12" s="227">
        <f>'9.2.1. sz. mell'!C12+'9.2.2. sz.  mell'!C12+'9.2.3. sz. mell'!C12</f>
        <v>0</v>
      </c>
    </row>
    <row r="13" spans="1:3" s="302" customFormat="1" ht="12" customHeight="1">
      <c r="A13" s="362" t="s">
        <v>131</v>
      </c>
      <c r="B13" s="7" t="s">
        <v>256</v>
      </c>
      <c r="C13" s="227">
        <f>'9.2.1. sz. mell'!C13+'9.2.2. sz.  mell'!C13+'9.2.3. sz. mell'!C13</f>
        <v>0</v>
      </c>
    </row>
    <row r="14" spans="1:3" s="302" customFormat="1" ht="12" customHeight="1">
      <c r="A14" s="362" t="s">
        <v>95</v>
      </c>
      <c r="B14" s="7" t="s">
        <v>434</v>
      </c>
      <c r="C14" s="227">
        <f>'9.2.1. sz. mell'!C14+'9.2.2. sz.  mell'!C14+'9.2.3. sz. mell'!C14</f>
        <v>0</v>
      </c>
    </row>
    <row r="15" spans="1:3" s="302" customFormat="1" ht="12" customHeight="1">
      <c r="A15" s="362" t="s">
        <v>96</v>
      </c>
      <c r="B15" s="6" t="s">
        <v>435</v>
      </c>
      <c r="C15" s="227">
        <f>'9.2.1. sz. mell'!C15+'9.2.2. sz.  mell'!C15+'9.2.3. sz. mell'!C15</f>
        <v>0</v>
      </c>
    </row>
    <row r="16" spans="1:3" s="302" customFormat="1" ht="12" customHeight="1">
      <c r="A16" s="362" t="s">
        <v>106</v>
      </c>
      <c r="B16" s="7" t="s">
        <v>259</v>
      </c>
      <c r="C16" s="227">
        <f>'9.2.1. sz. mell'!C16+'9.2.2. sz.  mell'!C16+'9.2.3. sz. mell'!C16</f>
        <v>10</v>
      </c>
    </row>
    <row r="17" spans="1:3" s="371" customFormat="1" ht="12" customHeight="1">
      <c r="A17" s="362" t="s">
        <v>107</v>
      </c>
      <c r="B17" s="7" t="s">
        <v>260</v>
      </c>
      <c r="C17" s="227">
        <f>'9.2.1. sz. mell'!C17+'9.2.2. sz.  mell'!C17+'9.2.3. sz. mell'!C17</f>
        <v>0</v>
      </c>
    </row>
    <row r="18" spans="1:3" s="371" customFormat="1" ht="12" customHeight="1" thickBot="1">
      <c r="A18" s="362" t="s">
        <v>108</v>
      </c>
      <c r="B18" s="6" t="s">
        <v>261</v>
      </c>
      <c r="C18" s="227">
        <f>'9.2.1. sz. mell'!C18+'9.2.2. sz.  mell'!C18+'9.2.3. sz. mell'!C18</f>
        <v>0</v>
      </c>
    </row>
    <row r="19" spans="1:3" s="302" customFormat="1" ht="12" customHeight="1" thickBot="1">
      <c r="A19" s="166" t="s">
        <v>13</v>
      </c>
      <c r="B19" s="196" t="s">
        <v>436</v>
      </c>
      <c r="C19" s="244">
        <f>SUM(C20:C22)</f>
        <v>2339</v>
      </c>
    </row>
    <row r="20" spans="1:3" s="371" customFormat="1" ht="12" customHeight="1">
      <c r="A20" s="362" t="s">
        <v>97</v>
      </c>
      <c r="B20" s="8" t="s">
        <v>227</v>
      </c>
      <c r="C20" s="227">
        <f>'9.2.1. sz. mell'!C20+'9.2.2. sz.  mell'!C20+'9.2.3. sz. mell'!C20</f>
        <v>0</v>
      </c>
    </row>
    <row r="21" spans="1:3" s="371" customFormat="1" ht="12" customHeight="1">
      <c r="A21" s="362" t="s">
        <v>98</v>
      </c>
      <c r="B21" s="7" t="s">
        <v>437</v>
      </c>
      <c r="C21" s="227">
        <f>'9.2.1. sz. mell'!C21+'9.2.2. sz.  mell'!C21+'9.2.3. sz. mell'!C21</f>
        <v>0</v>
      </c>
    </row>
    <row r="22" spans="1:3" s="371" customFormat="1" ht="12" customHeight="1">
      <c r="A22" s="362" t="s">
        <v>99</v>
      </c>
      <c r="B22" s="7" t="s">
        <v>438</v>
      </c>
      <c r="C22" s="227">
        <f>'9.2.1. sz. mell'!C22+'9.2.2. sz.  mell'!C22+'9.2.3. sz. mell'!C22</f>
        <v>2339</v>
      </c>
    </row>
    <row r="23" spans="1:3" s="371" customFormat="1" ht="12" customHeight="1" thickBot="1">
      <c r="A23" s="362" t="s">
        <v>100</v>
      </c>
      <c r="B23" s="7" t="s">
        <v>2</v>
      </c>
      <c r="C23" s="227">
        <f>'9.2.1. sz. mell'!C23+'9.2.2. sz.  mell'!C23+'9.2.3. sz. mell'!C23</f>
        <v>0</v>
      </c>
    </row>
    <row r="24" spans="1:3" s="371" customFormat="1" ht="12" customHeight="1" thickBot="1">
      <c r="A24" s="169" t="s">
        <v>14</v>
      </c>
      <c r="B24" s="106" t="s">
        <v>148</v>
      </c>
      <c r="C24" s="271"/>
    </row>
    <row r="25" spans="1:3" s="371" customFormat="1" ht="12" customHeight="1" thickBot="1">
      <c r="A25" s="169" t="s">
        <v>15</v>
      </c>
      <c r="B25" s="106" t="s">
        <v>439</v>
      </c>
      <c r="C25" s="244">
        <f>+C26+C27</f>
        <v>0</v>
      </c>
    </row>
    <row r="26" spans="1:3" s="371" customFormat="1" ht="12" customHeight="1">
      <c r="A26" s="363" t="s">
        <v>237</v>
      </c>
      <c r="B26" s="364" t="s">
        <v>437</v>
      </c>
      <c r="C26" s="227">
        <f>'9.2.1. sz. mell'!C26+'9.2.2. sz.  mell'!C26+'9.2.3. sz. mell'!C26</f>
        <v>0</v>
      </c>
    </row>
    <row r="27" spans="1:3" s="371" customFormat="1" ht="12" customHeight="1">
      <c r="A27" s="363" t="s">
        <v>240</v>
      </c>
      <c r="B27" s="365" t="s">
        <v>440</v>
      </c>
      <c r="C27" s="227">
        <f>'9.2.1. sz. mell'!C27+'9.2.2. sz.  mell'!C27+'9.2.3. sz. mell'!C27</f>
        <v>0</v>
      </c>
    </row>
    <row r="28" spans="1:3" s="371" customFormat="1" ht="12" customHeight="1" thickBot="1">
      <c r="A28" s="362" t="s">
        <v>241</v>
      </c>
      <c r="B28" s="366" t="s">
        <v>441</v>
      </c>
      <c r="C28" s="227">
        <f>'9.2.1. sz. mell'!C28+'9.2.2. sz.  mell'!C28+'9.2.3. sz. mell'!C28</f>
        <v>0</v>
      </c>
    </row>
    <row r="29" spans="1:3" s="371" customFormat="1" ht="12" customHeight="1" thickBot="1">
      <c r="A29" s="169" t="s">
        <v>16</v>
      </c>
      <c r="B29" s="106" t="s">
        <v>442</v>
      </c>
      <c r="C29" s="244">
        <f>+C30+C31+C32</f>
        <v>0</v>
      </c>
    </row>
    <row r="30" spans="1:3" s="371" customFormat="1" ht="12" customHeight="1">
      <c r="A30" s="363" t="s">
        <v>84</v>
      </c>
      <c r="B30" s="364" t="s">
        <v>266</v>
      </c>
      <c r="C30" s="227">
        <f>'9.2.1. sz. mell'!C30+'9.2.2. sz.  mell'!C30+'9.2.3. sz. mell'!C30</f>
        <v>0</v>
      </c>
    </row>
    <row r="31" spans="1:3" s="371" customFormat="1" ht="12" customHeight="1">
      <c r="A31" s="363" t="s">
        <v>85</v>
      </c>
      <c r="B31" s="365" t="s">
        <v>267</v>
      </c>
      <c r="C31" s="227">
        <f>'9.2.1. sz. mell'!C31+'9.2.2. sz.  mell'!C31+'9.2.3. sz. mell'!C31</f>
        <v>0</v>
      </c>
    </row>
    <row r="32" spans="1:3" s="371" customFormat="1" ht="12" customHeight="1" thickBot="1">
      <c r="A32" s="362" t="s">
        <v>86</v>
      </c>
      <c r="B32" s="118" t="s">
        <v>268</v>
      </c>
      <c r="C32" s="227">
        <f>'9.2.1. sz. mell'!C32+'9.2.2. sz.  mell'!C32+'9.2.3. sz. mell'!C32</f>
        <v>0</v>
      </c>
    </row>
    <row r="33" spans="1:3" s="302" customFormat="1" ht="12" customHeight="1" thickBot="1">
      <c r="A33" s="169" t="s">
        <v>17</v>
      </c>
      <c r="B33" s="106" t="s">
        <v>381</v>
      </c>
      <c r="C33" s="293"/>
    </row>
    <row r="34" spans="1:3" s="302" customFormat="1" ht="12" customHeight="1" thickBot="1">
      <c r="A34" s="169" t="s">
        <v>18</v>
      </c>
      <c r="B34" s="106" t="s">
        <v>443</v>
      </c>
      <c r="C34" s="227">
        <f>'9.2.1. sz. mell'!C34+'9.2.2. sz.  mell'!C34+'9.2.3. sz. mell'!C34</f>
        <v>0</v>
      </c>
    </row>
    <row r="35" spans="1:3" s="302" customFormat="1" ht="12" customHeight="1" thickBot="1">
      <c r="A35" s="166" t="s">
        <v>19</v>
      </c>
      <c r="B35" s="106" t="s">
        <v>444</v>
      </c>
      <c r="C35" s="294">
        <f>+C8+C19+C24+C25+C29+C33+C34</f>
        <v>2399</v>
      </c>
    </row>
    <row r="36" spans="1:3" s="302" customFormat="1" ht="12" customHeight="1" thickBot="1">
      <c r="A36" s="197" t="s">
        <v>20</v>
      </c>
      <c r="B36" s="106" t="s">
        <v>445</v>
      </c>
      <c r="C36" s="294">
        <f>+C37+C38+C39</f>
        <v>70478</v>
      </c>
    </row>
    <row r="37" spans="1:3" s="302" customFormat="1" ht="12" customHeight="1">
      <c r="A37" s="363" t="s">
        <v>446</v>
      </c>
      <c r="B37" s="364" t="s">
        <v>198</v>
      </c>
      <c r="C37" s="227">
        <f>'9.2.1. sz. mell'!C37+'9.2.2. sz.  mell'!C37+'9.2.3. sz. mell'!C37</f>
        <v>25</v>
      </c>
    </row>
    <row r="38" spans="1:3" s="302" customFormat="1" ht="12" customHeight="1">
      <c r="A38" s="363" t="s">
        <v>447</v>
      </c>
      <c r="B38" s="365" t="s">
        <v>3</v>
      </c>
      <c r="C38" s="227">
        <f>'9.2.1. sz. mell'!C38+'9.2.2. sz.  mell'!C38+'9.2.3. sz. mell'!C38</f>
        <v>0</v>
      </c>
    </row>
    <row r="39" spans="1:3" s="371" customFormat="1" ht="12" customHeight="1" thickBot="1">
      <c r="A39" s="362" t="s">
        <v>448</v>
      </c>
      <c r="B39" s="118" t="s">
        <v>449</v>
      </c>
      <c r="C39" s="227">
        <f>'9.2.1. sz. mell'!C39+'9.2.2. sz.  mell'!C39+'9.2.3. sz. mell'!C39</f>
        <v>70453</v>
      </c>
    </row>
    <row r="40" spans="1:3" s="371" customFormat="1" ht="15" customHeight="1" thickBot="1">
      <c r="A40" s="197" t="s">
        <v>21</v>
      </c>
      <c r="B40" s="198" t="s">
        <v>450</v>
      </c>
      <c r="C40" s="297">
        <f>+C35+C36</f>
        <v>72877</v>
      </c>
    </row>
    <row r="41" spans="1:3" s="371" customFormat="1" ht="15" customHeight="1">
      <c r="A41" s="199"/>
      <c r="B41" s="200"/>
      <c r="C41" s="295"/>
    </row>
    <row r="42" spans="1:3" ht="13.5" thickBot="1">
      <c r="A42" s="201"/>
      <c r="B42" s="202"/>
      <c r="C42" s="296"/>
    </row>
    <row r="43" spans="1:3" s="370" customFormat="1" ht="16.5" customHeight="1" thickBot="1">
      <c r="A43" s="203"/>
      <c r="B43" s="204" t="s">
        <v>52</v>
      </c>
      <c r="C43" s="297"/>
    </row>
    <row r="44" spans="1:3" s="372" customFormat="1" ht="12" customHeight="1" thickBot="1">
      <c r="A44" s="169" t="s">
        <v>12</v>
      </c>
      <c r="B44" s="106" t="s">
        <v>451</v>
      </c>
      <c r="C44" s="244">
        <f>SUM(C45:C49)</f>
        <v>72877</v>
      </c>
    </row>
    <row r="45" spans="1:3" ht="12" customHeight="1">
      <c r="A45" s="362" t="s">
        <v>91</v>
      </c>
      <c r="B45" s="8" t="s">
        <v>42</v>
      </c>
      <c r="C45" s="227">
        <f>'9.2.1. sz. mell'!C45+'9.2.2. sz.  mell'!C45+'9.2.3. sz. mell'!C45</f>
        <v>29833</v>
      </c>
    </row>
    <row r="46" spans="1:3" ht="12" customHeight="1">
      <c r="A46" s="362" t="s">
        <v>92</v>
      </c>
      <c r="B46" s="7" t="s">
        <v>157</v>
      </c>
      <c r="C46" s="227">
        <f>'9.2.1. sz. mell'!C46+'9.2.2. sz.  mell'!C46+'9.2.3. sz. mell'!C46</f>
        <v>7539</v>
      </c>
    </row>
    <row r="47" spans="1:3" ht="12" customHeight="1">
      <c r="A47" s="362" t="s">
        <v>93</v>
      </c>
      <c r="B47" s="7" t="s">
        <v>123</v>
      </c>
      <c r="C47" s="227">
        <f>'9.2.1. sz. mell'!C47+'9.2.2. sz.  mell'!C47+'9.2.3. sz. mell'!C47</f>
        <v>8157</v>
      </c>
    </row>
    <row r="48" spans="1:3" ht="12" customHeight="1">
      <c r="A48" s="362" t="s">
        <v>94</v>
      </c>
      <c r="B48" s="7" t="s">
        <v>158</v>
      </c>
      <c r="C48" s="227">
        <f>'9.2.1. sz. mell'!C48+'9.2.2. sz.  mell'!C48+'9.2.3. sz. mell'!C48</f>
        <v>27300</v>
      </c>
    </row>
    <row r="49" spans="1:3" ht="12" customHeight="1" thickBot="1">
      <c r="A49" s="362" t="s">
        <v>131</v>
      </c>
      <c r="B49" s="7" t="s">
        <v>159</v>
      </c>
      <c r="C49" s="227">
        <f>'9.2.1. sz. mell'!C49+'9.2.2. sz.  mell'!C49+'9.2.3. sz. mell'!C49</f>
        <v>48</v>
      </c>
    </row>
    <row r="50" spans="1:3" ht="12" customHeight="1" thickBot="1">
      <c r="A50" s="169" t="s">
        <v>13</v>
      </c>
      <c r="B50" s="106" t="s">
        <v>452</v>
      </c>
      <c r="C50" s="244">
        <f>SUM(C51:C53)</f>
        <v>0</v>
      </c>
    </row>
    <row r="51" spans="1:3" s="372" customFormat="1" ht="12" customHeight="1">
      <c r="A51" s="362" t="s">
        <v>97</v>
      </c>
      <c r="B51" s="8" t="s">
        <v>188</v>
      </c>
      <c r="C51" s="227">
        <f>'9.2.1. sz. mell'!C51+'9.2.2. sz.  mell'!C51+'9.2.3. sz. mell'!C51</f>
        <v>0</v>
      </c>
    </row>
    <row r="52" spans="1:3" ht="12" customHeight="1">
      <c r="A52" s="362" t="s">
        <v>98</v>
      </c>
      <c r="B52" s="7" t="s">
        <v>161</v>
      </c>
      <c r="C52" s="227">
        <f>'9.2.1. sz. mell'!C52+'9.2.2. sz.  mell'!C52+'9.2.3. sz. mell'!C52</f>
        <v>0</v>
      </c>
    </row>
    <row r="53" spans="1:3" ht="12" customHeight="1">
      <c r="A53" s="362" t="s">
        <v>99</v>
      </c>
      <c r="B53" s="7" t="s">
        <v>53</v>
      </c>
      <c r="C53" s="227">
        <f>'9.2.1. sz. mell'!C53+'9.2.2. sz.  mell'!C53+'9.2.3. sz. mell'!C53</f>
        <v>0</v>
      </c>
    </row>
    <row r="54" spans="1:3" ht="12" customHeight="1" thickBot="1">
      <c r="A54" s="362" t="s">
        <v>100</v>
      </c>
      <c r="B54" s="7" t="s">
        <v>4</v>
      </c>
      <c r="C54" s="227">
        <f>'9.2.1. sz. mell'!C54+'9.2.2. sz.  mell'!C54+'9.2.3. sz. mell'!C54</f>
        <v>0</v>
      </c>
    </row>
    <row r="55" spans="1:3" ht="15" customHeight="1" thickBot="1">
      <c r="A55" s="169" t="s">
        <v>14</v>
      </c>
      <c r="B55" s="205" t="s">
        <v>453</v>
      </c>
      <c r="C55" s="298">
        <f>+C44+C50</f>
        <v>72877</v>
      </c>
    </row>
    <row r="56" ht="13.5" thickBot="1">
      <c r="C56" s="299"/>
    </row>
    <row r="57" spans="1:3" ht="15" customHeight="1" thickBot="1">
      <c r="A57" s="208" t="s">
        <v>181</v>
      </c>
      <c r="B57" s="209"/>
      <c r="C57" s="391">
        <v>11</v>
      </c>
    </row>
    <row r="58" spans="1:3" ht="14.25" customHeight="1" thickBot="1">
      <c r="A58" s="208" t="s">
        <v>182</v>
      </c>
      <c r="B58" s="209"/>
      <c r="C58" s="391">
        <f>'9.2.1. sz. mell'!C58+'9.2.2. sz.  mell'!C58+'9.2.3. sz. mell'!C58</f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Layout" zoomScaleNormal="120" zoomScaleSheetLayoutView="100" workbookViewId="0" topLeftCell="B86">
      <selection activeCell="B96" sqref="B96"/>
    </sheetView>
  </sheetViews>
  <sheetFormatPr defaultColWidth="9.00390625" defaultRowHeight="12.75"/>
  <cols>
    <col min="1" max="1" width="9.50390625" style="304" customWidth="1"/>
    <col min="2" max="2" width="91.625" style="304" customWidth="1"/>
    <col min="3" max="3" width="21.625" style="305" customWidth="1"/>
    <col min="4" max="4" width="9.00390625" style="326" hidden="1" customWidth="1"/>
    <col min="5" max="5" width="14.625" style="326" hidden="1" customWidth="1"/>
    <col min="6" max="16384" width="9.375" style="326" customWidth="1"/>
  </cols>
  <sheetData>
    <row r="1" spans="1:3" ht="15.75" customHeight="1">
      <c r="A1" s="394" t="s">
        <v>9</v>
      </c>
      <c r="B1" s="394"/>
      <c r="C1" s="394"/>
    </row>
    <row r="2" spans="1:3" ht="15.75" customHeight="1" thickBot="1">
      <c r="A2" s="395" t="s">
        <v>135</v>
      </c>
      <c r="B2" s="395"/>
      <c r="C2" s="234" t="s">
        <v>189</v>
      </c>
    </row>
    <row r="3" spans="1:3" ht="37.5" customHeight="1" thickBot="1">
      <c r="A3" s="22" t="s">
        <v>66</v>
      </c>
      <c r="B3" s="23" t="s">
        <v>11</v>
      </c>
      <c r="C3" s="32" t="s">
        <v>218</v>
      </c>
    </row>
    <row r="4" spans="1:5" s="327" customFormat="1" ht="12" customHeight="1" thickBot="1">
      <c r="A4" s="321">
        <v>1</v>
      </c>
      <c r="B4" s="322">
        <v>2</v>
      </c>
      <c r="C4" s="323">
        <v>3</v>
      </c>
      <c r="E4" s="327" t="s">
        <v>488</v>
      </c>
    </row>
    <row r="5" spans="1:4" s="328" customFormat="1" ht="12" customHeight="1" thickBot="1">
      <c r="A5" s="19" t="s">
        <v>12</v>
      </c>
      <c r="B5" s="20" t="s">
        <v>219</v>
      </c>
      <c r="C5" s="224">
        <f>+C6+C7+C8+C9+C10+C11</f>
        <v>134969</v>
      </c>
      <c r="D5" s="224">
        <f>+D6+D7+D8+D9+D10+D11</f>
        <v>134969</v>
      </c>
    </row>
    <row r="6" spans="1:5" s="328" customFormat="1" ht="12" customHeight="1">
      <c r="A6" s="14" t="s">
        <v>91</v>
      </c>
      <c r="B6" s="329" t="s">
        <v>220</v>
      </c>
      <c r="C6" s="227">
        <f>'1.2.sz.mell.'!C6+'1.3.sz.mell.'!C6+'1.4.sz.mell.'!C6</f>
        <v>65332</v>
      </c>
      <c r="D6" s="328">
        <f>'9.1. sz. mell'!C9</f>
        <v>65332</v>
      </c>
      <c r="E6" s="446">
        <f>C6-D6</f>
        <v>0</v>
      </c>
    </row>
    <row r="7" spans="1:5" s="328" customFormat="1" ht="12" customHeight="1">
      <c r="A7" s="13" t="s">
        <v>92</v>
      </c>
      <c r="B7" s="330" t="s">
        <v>221</v>
      </c>
      <c r="C7" s="227">
        <f>'1.2.sz.mell.'!C7+'1.3.sz.mell.'!C7+'1.4.sz.mell.'!C7</f>
        <v>38953</v>
      </c>
      <c r="D7" s="328">
        <f>'9.1. sz. mell'!C10</f>
        <v>38953</v>
      </c>
      <c r="E7" s="446">
        <f aca="true" t="shared" si="0" ref="E7:E70">C7-D7</f>
        <v>0</v>
      </c>
    </row>
    <row r="8" spans="1:5" s="328" customFormat="1" ht="12" customHeight="1">
      <c r="A8" s="13" t="s">
        <v>93</v>
      </c>
      <c r="B8" s="330" t="s">
        <v>222</v>
      </c>
      <c r="C8" s="227">
        <f>'1.2.sz.mell.'!C8+'1.3.sz.mell.'!C8+'1.4.sz.mell.'!C8</f>
        <v>27119</v>
      </c>
      <c r="D8" s="328">
        <f>'9.1. sz. mell'!C11</f>
        <v>27119</v>
      </c>
      <c r="E8" s="446">
        <f t="shared" si="0"/>
        <v>0</v>
      </c>
    </row>
    <row r="9" spans="1:5" s="328" customFormat="1" ht="12" customHeight="1">
      <c r="A9" s="13" t="s">
        <v>94</v>
      </c>
      <c r="B9" s="330" t="s">
        <v>223</v>
      </c>
      <c r="C9" s="227">
        <f>'1.2.sz.mell.'!C9+'1.3.sz.mell.'!C9+'1.4.sz.mell.'!C9</f>
        <v>3516</v>
      </c>
      <c r="D9" s="328">
        <f>'9.1. sz. mell'!C12</f>
        <v>3516</v>
      </c>
      <c r="E9" s="446">
        <f t="shared" si="0"/>
        <v>0</v>
      </c>
    </row>
    <row r="10" spans="1:5" s="328" customFormat="1" ht="12" customHeight="1">
      <c r="A10" s="13" t="s">
        <v>131</v>
      </c>
      <c r="B10" s="330" t="s">
        <v>224</v>
      </c>
      <c r="C10" s="227">
        <f>'1.2.sz.mell.'!C10+'1.3.sz.mell.'!C10+'1.4.sz.mell.'!C10</f>
        <v>49</v>
      </c>
      <c r="D10" s="328">
        <f>'9.1. sz. mell'!C13</f>
        <v>49</v>
      </c>
      <c r="E10" s="446">
        <f t="shared" si="0"/>
        <v>0</v>
      </c>
    </row>
    <row r="11" spans="1:5" s="328" customFormat="1" ht="12" customHeight="1" thickBot="1">
      <c r="A11" s="15" t="s">
        <v>95</v>
      </c>
      <c r="B11" s="331" t="s">
        <v>225</v>
      </c>
      <c r="C11" s="227">
        <f>'1.2.sz.mell.'!C11+'1.3.sz.mell.'!C11+'1.4.sz.mell.'!C11</f>
        <v>0</v>
      </c>
      <c r="D11" s="328">
        <f>'9.1. sz. mell'!C14</f>
        <v>0</v>
      </c>
      <c r="E11" s="446">
        <f t="shared" si="0"/>
        <v>0</v>
      </c>
    </row>
    <row r="12" spans="1:5" s="328" customFormat="1" ht="12" customHeight="1" thickBot="1">
      <c r="A12" s="19" t="s">
        <v>13</v>
      </c>
      <c r="B12" s="219" t="s">
        <v>226</v>
      </c>
      <c r="C12" s="224">
        <f>+C13+C14+C15+C16+C17</f>
        <v>59150</v>
      </c>
      <c r="D12" s="224">
        <f>+D13+D14+D15+D16+D17</f>
        <v>59150</v>
      </c>
      <c r="E12" s="446">
        <f t="shared" si="0"/>
        <v>0</v>
      </c>
    </row>
    <row r="13" spans="1:5" s="328" customFormat="1" ht="12" customHeight="1">
      <c r="A13" s="14" t="s">
        <v>97</v>
      </c>
      <c r="B13" s="329" t="s">
        <v>227</v>
      </c>
      <c r="C13" s="227">
        <f>'1.2.sz.mell.'!C13+'1.3.sz.mell.'!C13+'1.4.sz.mell.'!C13</f>
        <v>0</v>
      </c>
      <c r="D13" s="328">
        <f>'9.1. sz. mell'!C16</f>
        <v>0</v>
      </c>
      <c r="E13" s="446">
        <f t="shared" si="0"/>
        <v>0</v>
      </c>
    </row>
    <row r="14" spans="1:5" s="328" customFormat="1" ht="12" customHeight="1">
      <c r="A14" s="13" t="s">
        <v>98</v>
      </c>
      <c r="B14" s="330" t="s">
        <v>228</v>
      </c>
      <c r="C14" s="227">
        <f>'1.2.sz.mell.'!C14+'1.3.sz.mell.'!C14+'1.4.sz.mell.'!C14</f>
        <v>0</v>
      </c>
      <c r="D14" s="328">
        <f>'9.1. sz. mell'!C17</f>
        <v>0</v>
      </c>
      <c r="E14" s="446">
        <f t="shared" si="0"/>
        <v>0</v>
      </c>
    </row>
    <row r="15" spans="1:5" s="328" customFormat="1" ht="12" customHeight="1">
      <c r="A15" s="13" t="s">
        <v>99</v>
      </c>
      <c r="B15" s="330" t="s">
        <v>461</v>
      </c>
      <c r="C15" s="227">
        <f>'1.2.sz.mell.'!C15+'1.3.sz.mell.'!C15+'1.4.sz.mell.'!C15</f>
        <v>0</v>
      </c>
      <c r="D15" s="328">
        <f>'9.1. sz. mell'!C18</f>
        <v>0</v>
      </c>
      <c r="E15" s="446">
        <f t="shared" si="0"/>
        <v>0</v>
      </c>
    </row>
    <row r="16" spans="1:5" s="328" customFormat="1" ht="12" customHeight="1">
      <c r="A16" s="13" t="s">
        <v>100</v>
      </c>
      <c r="B16" s="330" t="s">
        <v>462</v>
      </c>
      <c r="C16" s="227">
        <f>'1.2.sz.mell.'!C16+'1.3.sz.mell.'!C16+'1.4.sz.mell.'!C16</f>
        <v>0</v>
      </c>
      <c r="D16" s="328">
        <f>'9.1. sz. mell'!C19</f>
        <v>0</v>
      </c>
      <c r="E16" s="446">
        <f t="shared" si="0"/>
        <v>0</v>
      </c>
    </row>
    <row r="17" spans="1:5" s="328" customFormat="1" ht="12" customHeight="1">
      <c r="A17" s="13" t="s">
        <v>101</v>
      </c>
      <c r="B17" s="330" t="s">
        <v>229</v>
      </c>
      <c r="C17" s="227">
        <f>'1.2.sz.mell.'!C17+'1.3.sz.mell.'!C17+'1.4.sz.mell.'!C17</f>
        <v>59150</v>
      </c>
      <c r="D17" s="328">
        <f>'9.1. sz. mell'!C20+'9.2. sz. mell'!C22</f>
        <v>59150</v>
      </c>
      <c r="E17" s="446">
        <f t="shared" si="0"/>
        <v>0</v>
      </c>
    </row>
    <row r="18" spans="1:5" s="328" customFormat="1" ht="12" customHeight="1" thickBot="1">
      <c r="A18" s="15" t="s">
        <v>110</v>
      </c>
      <c r="B18" s="331" t="s">
        <v>230</v>
      </c>
      <c r="C18" s="227">
        <f>'1.2.sz.mell.'!C18+'1.3.sz.mell.'!C18+'1.4.sz.mell.'!C18</f>
        <v>0</v>
      </c>
      <c r="D18" s="328">
        <f>'9.1. sz. mell'!C21</f>
        <v>0</v>
      </c>
      <c r="E18" s="446">
        <f t="shared" si="0"/>
        <v>0</v>
      </c>
    </row>
    <row r="19" spans="1:5" s="328" customFormat="1" ht="12" customHeight="1" thickBot="1">
      <c r="A19" s="19" t="s">
        <v>14</v>
      </c>
      <c r="B19" s="20" t="s">
        <v>231</v>
      </c>
      <c r="C19" s="224">
        <f>+C20+C21+C22+C23+C24</f>
        <v>208227</v>
      </c>
      <c r="D19" s="328">
        <f>'9.1. sz. mell'!C22</f>
        <v>208227</v>
      </c>
      <c r="E19" s="446">
        <f t="shared" si="0"/>
        <v>0</v>
      </c>
    </row>
    <row r="20" spans="1:5" s="328" customFormat="1" ht="12" customHeight="1">
      <c r="A20" s="14" t="s">
        <v>80</v>
      </c>
      <c r="B20" s="329" t="s">
        <v>232</v>
      </c>
      <c r="C20" s="227">
        <f>'1.2.sz.mell.'!C20+'1.3.sz.mell.'!C20+'1.4.sz.mell.'!C20</f>
        <v>0</v>
      </c>
      <c r="D20" s="328">
        <f>'9.1. sz. mell'!C23</f>
        <v>0</v>
      </c>
      <c r="E20" s="446">
        <f t="shared" si="0"/>
        <v>0</v>
      </c>
    </row>
    <row r="21" spans="1:5" s="328" customFormat="1" ht="12" customHeight="1">
      <c r="A21" s="13" t="s">
        <v>81</v>
      </c>
      <c r="B21" s="330" t="s">
        <v>233</v>
      </c>
      <c r="C21" s="227">
        <f>'1.2.sz.mell.'!C21+'1.3.sz.mell.'!C21+'1.4.sz.mell.'!C21</f>
        <v>0</v>
      </c>
      <c r="D21" s="328">
        <f>'9.1. sz. mell'!C24</f>
        <v>0</v>
      </c>
      <c r="E21" s="446">
        <f t="shared" si="0"/>
        <v>0</v>
      </c>
    </row>
    <row r="22" spans="1:5" s="328" customFormat="1" ht="12" customHeight="1">
      <c r="A22" s="13" t="s">
        <v>82</v>
      </c>
      <c r="B22" s="330" t="s">
        <v>463</v>
      </c>
      <c r="C22" s="227">
        <f>'1.2.sz.mell.'!C22+'1.3.sz.mell.'!C22+'1.4.sz.mell.'!C22</f>
        <v>0</v>
      </c>
      <c r="D22" s="328">
        <f>'9.1. sz. mell'!C25</f>
        <v>0</v>
      </c>
      <c r="E22" s="446">
        <f t="shared" si="0"/>
        <v>0</v>
      </c>
    </row>
    <row r="23" spans="1:5" s="328" customFormat="1" ht="12" customHeight="1">
      <c r="A23" s="13" t="s">
        <v>83</v>
      </c>
      <c r="B23" s="330" t="s">
        <v>464</v>
      </c>
      <c r="C23" s="227">
        <f>'1.2.sz.mell.'!C23+'1.3.sz.mell.'!C23+'1.4.sz.mell.'!C23</f>
        <v>0</v>
      </c>
      <c r="D23" s="328">
        <f>'9.1. sz. mell'!C26</f>
        <v>0</v>
      </c>
      <c r="E23" s="446">
        <f t="shared" si="0"/>
        <v>0</v>
      </c>
    </row>
    <row r="24" spans="1:5" s="328" customFormat="1" ht="12" customHeight="1">
      <c r="A24" s="13" t="s">
        <v>145</v>
      </c>
      <c r="B24" s="330" t="s">
        <v>234</v>
      </c>
      <c r="C24" s="227">
        <f>'1.2.sz.mell.'!C24+'1.3.sz.mell.'!C24+'1.4.sz.mell.'!C24</f>
        <v>208227</v>
      </c>
      <c r="D24" s="328">
        <f>'9.1. sz. mell'!C27</f>
        <v>208227</v>
      </c>
      <c r="E24" s="446">
        <f t="shared" si="0"/>
        <v>0</v>
      </c>
    </row>
    <row r="25" spans="1:5" s="328" customFormat="1" ht="12" customHeight="1" thickBot="1">
      <c r="A25" s="15" t="s">
        <v>146</v>
      </c>
      <c r="B25" s="331" t="s">
        <v>235</v>
      </c>
      <c r="C25" s="227">
        <f>'1.2.sz.mell.'!C25+'1.3.sz.mell.'!C25+'1.4.sz.mell.'!C25</f>
        <v>0</v>
      </c>
      <c r="D25" s="328">
        <f>'9.1. sz. mell'!C28</f>
        <v>0</v>
      </c>
      <c r="E25" s="446">
        <f t="shared" si="0"/>
        <v>0</v>
      </c>
    </row>
    <row r="26" spans="1:5" s="328" customFormat="1" ht="12" customHeight="1" thickBot="1">
      <c r="A26" s="19" t="s">
        <v>147</v>
      </c>
      <c r="B26" s="20" t="s">
        <v>236</v>
      </c>
      <c r="C26" s="230">
        <f>+C27+C30+C31+C32</f>
        <v>13800</v>
      </c>
      <c r="D26" s="328">
        <f>'9.1. sz. mell'!C29</f>
        <v>13800</v>
      </c>
      <c r="E26" s="446">
        <f t="shared" si="0"/>
        <v>0</v>
      </c>
    </row>
    <row r="27" spans="1:5" s="328" customFormat="1" ht="12" customHeight="1">
      <c r="A27" s="14" t="s">
        <v>237</v>
      </c>
      <c r="B27" s="329" t="s">
        <v>243</v>
      </c>
      <c r="C27" s="227">
        <f>'1.2.sz.mell.'!C27+'1.3.sz.mell.'!C27+'1.4.sz.mell.'!C27</f>
        <v>10000</v>
      </c>
      <c r="D27" s="328">
        <f>'9.1. sz. mell'!C30</f>
        <v>10000</v>
      </c>
      <c r="E27" s="446">
        <f t="shared" si="0"/>
        <v>0</v>
      </c>
    </row>
    <row r="28" spans="1:5" s="328" customFormat="1" ht="12" customHeight="1">
      <c r="A28" s="13" t="s">
        <v>238</v>
      </c>
      <c r="B28" s="330" t="s">
        <v>244</v>
      </c>
      <c r="C28" s="227">
        <f>'1.2.sz.mell.'!C28+'1.3.sz.mell.'!C28+'1.4.sz.mell.'!C28</f>
        <v>3500</v>
      </c>
      <c r="D28" s="328">
        <f>'9.1. sz. mell'!C31</f>
        <v>3500</v>
      </c>
      <c r="E28" s="446">
        <f t="shared" si="0"/>
        <v>0</v>
      </c>
    </row>
    <row r="29" spans="1:5" s="328" customFormat="1" ht="12" customHeight="1">
      <c r="A29" s="13" t="s">
        <v>239</v>
      </c>
      <c r="B29" s="330" t="s">
        <v>245</v>
      </c>
      <c r="C29" s="227">
        <f>'1.2.sz.mell.'!C29+'1.3.sz.mell.'!C29+'1.4.sz.mell.'!C29</f>
        <v>6500</v>
      </c>
      <c r="D29" s="328">
        <f>'9.1. sz. mell'!C32</f>
        <v>6500</v>
      </c>
      <c r="E29" s="446">
        <f t="shared" si="0"/>
        <v>0</v>
      </c>
    </row>
    <row r="30" spans="1:5" s="328" customFormat="1" ht="12" customHeight="1">
      <c r="A30" s="13" t="s">
        <v>240</v>
      </c>
      <c r="B30" s="330" t="s">
        <v>246</v>
      </c>
      <c r="C30" s="227">
        <f>'1.2.sz.mell.'!C30+'1.3.sz.mell.'!C30+'1.4.sz.mell.'!C30</f>
        <v>3000</v>
      </c>
      <c r="D30" s="328">
        <f>'9.1. sz. mell'!C33</f>
        <v>3000</v>
      </c>
      <c r="E30" s="446">
        <f t="shared" si="0"/>
        <v>0</v>
      </c>
    </row>
    <row r="31" spans="1:5" s="328" customFormat="1" ht="12" customHeight="1">
      <c r="A31" s="13" t="s">
        <v>241</v>
      </c>
      <c r="B31" s="330" t="s">
        <v>247</v>
      </c>
      <c r="C31" s="227">
        <f>'1.2.sz.mell.'!C31+'1.3.sz.mell.'!C31+'1.4.sz.mell.'!C31</f>
        <v>0</v>
      </c>
      <c r="D31" s="328">
        <f>'9.1. sz. mell'!C34</f>
        <v>0</v>
      </c>
      <c r="E31" s="446">
        <f t="shared" si="0"/>
        <v>0</v>
      </c>
    </row>
    <row r="32" spans="1:5" s="328" customFormat="1" ht="12" customHeight="1" thickBot="1">
      <c r="A32" s="15" t="s">
        <v>242</v>
      </c>
      <c r="B32" s="331" t="s">
        <v>248</v>
      </c>
      <c r="C32" s="227">
        <f>'1.2.sz.mell.'!C32+'1.3.sz.mell.'!C32+'1.4.sz.mell.'!C32</f>
        <v>800</v>
      </c>
      <c r="D32" s="328">
        <f>'9.1. sz. mell'!C35</f>
        <v>800</v>
      </c>
      <c r="E32" s="446">
        <f t="shared" si="0"/>
        <v>0</v>
      </c>
    </row>
    <row r="33" spans="1:5" s="328" customFormat="1" ht="12" customHeight="1" thickBot="1">
      <c r="A33" s="19" t="s">
        <v>16</v>
      </c>
      <c r="B33" s="20" t="s">
        <v>249</v>
      </c>
      <c r="C33" s="224">
        <f>SUM(C34:C43)</f>
        <v>20226</v>
      </c>
      <c r="D33" s="224">
        <f>SUM(D34:D43)</f>
        <v>20226</v>
      </c>
      <c r="E33" s="446">
        <f t="shared" si="0"/>
        <v>0</v>
      </c>
    </row>
    <row r="34" spans="1:5" s="328" customFormat="1" ht="12" customHeight="1">
      <c r="A34" s="14" t="s">
        <v>84</v>
      </c>
      <c r="B34" s="329" t="s">
        <v>252</v>
      </c>
      <c r="C34" s="227">
        <f>'1.2.sz.mell.'!C34+'1.3.sz.mell.'!C34+'1.4.sz.mell.'!C34</f>
        <v>20</v>
      </c>
      <c r="D34" s="328">
        <f>'9.1. sz. mell'!C37</f>
        <v>20</v>
      </c>
      <c r="E34" s="446">
        <f t="shared" si="0"/>
        <v>0</v>
      </c>
    </row>
    <row r="35" spans="1:5" s="328" customFormat="1" ht="12" customHeight="1">
      <c r="A35" s="13" t="s">
        <v>85</v>
      </c>
      <c r="B35" s="330" t="s">
        <v>253</v>
      </c>
      <c r="C35" s="227">
        <f>'1.2.sz.mell.'!C35+'1.3.sz.mell.'!C35+'1.4.sz.mell.'!C35</f>
        <v>490</v>
      </c>
      <c r="D35" s="328">
        <f>'9.1. sz. mell'!C38+'9.2. sz. mell'!C10</f>
        <v>490</v>
      </c>
      <c r="E35" s="446">
        <f t="shared" si="0"/>
        <v>0</v>
      </c>
    </row>
    <row r="36" spans="1:5" s="328" customFormat="1" ht="12" customHeight="1">
      <c r="A36" s="13" t="s">
        <v>86</v>
      </c>
      <c r="B36" s="330" t="s">
        <v>254</v>
      </c>
      <c r="C36" s="227">
        <f>'1.2.sz.mell.'!C36+'1.3.sz.mell.'!C36+'1.4.sz.mell.'!C36</f>
        <v>1066</v>
      </c>
      <c r="D36" s="328">
        <f>'9.1. sz. mell'!C39</f>
        <v>1066</v>
      </c>
      <c r="E36" s="446">
        <f t="shared" si="0"/>
        <v>0</v>
      </c>
    </row>
    <row r="37" spans="1:5" s="328" customFormat="1" ht="12" customHeight="1">
      <c r="A37" s="13" t="s">
        <v>149</v>
      </c>
      <c r="B37" s="330" t="s">
        <v>255</v>
      </c>
      <c r="C37" s="227">
        <f>'1.2.sz.mell.'!C37+'1.3.sz.mell.'!C37+'1.4.sz.mell.'!C37</f>
        <v>4000</v>
      </c>
      <c r="D37" s="328">
        <f>'9.1. sz. mell'!C40</f>
        <v>4000</v>
      </c>
      <c r="E37" s="446">
        <f t="shared" si="0"/>
        <v>0</v>
      </c>
    </row>
    <row r="38" spans="1:5" s="328" customFormat="1" ht="12" customHeight="1">
      <c r="A38" s="13" t="s">
        <v>150</v>
      </c>
      <c r="B38" s="330" t="s">
        <v>256</v>
      </c>
      <c r="C38" s="227">
        <f>'1.2.sz.mell.'!C38+'1.3.sz.mell.'!C38+'1.4.sz.mell.'!C38</f>
        <v>7982</v>
      </c>
      <c r="D38" s="328">
        <f>'9.1. sz. mell'!C41+'9.3. sz. mell'!C13</f>
        <v>7982</v>
      </c>
      <c r="E38" s="446">
        <f t="shared" si="0"/>
        <v>0</v>
      </c>
    </row>
    <row r="39" spans="1:5" s="328" customFormat="1" ht="12" customHeight="1">
      <c r="A39" s="13" t="s">
        <v>151</v>
      </c>
      <c r="B39" s="330" t="s">
        <v>257</v>
      </c>
      <c r="C39" s="227">
        <f>'1.2.sz.mell.'!C39+'1.3.sz.mell.'!C39+'1.4.sz.mell.'!C39</f>
        <v>3648</v>
      </c>
      <c r="D39" s="328">
        <f>'9.1. sz. mell'!C42+'9.3. sz. mell'!C14</f>
        <v>3648</v>
      </c>
      <c r="E39" s="446">
        <f t="shared" si="0"/>
        <v>0</v>
      </c>
    </row>
    <row r="40" spans="1:5" s="328" customFormat="1" ht="12" customHeight="1">
      <c r="A40" s="13" t="s">
        <v>152</v>
      </c>
      <c r="B40" s="330" t="s">
        <v>258</v>
      </c>
      <c r="C40" s="227">
        <f>'1.2.sz.mell.'!C40+'1.3.sz.mell.'!C40+'1.4.sz.mell.'!C40</f>
        <v>0</v>
      </c>
      <c r="D40" s="328">
        <f>'9.1. sz. mell'!C43</f>
        <v>0</v>
      </c>
      <c r="E40" s="446">
        <f t="shared" si="0"/>
        <v>0</v>
      </c>
    </row>
    <row r="41" spans="1:5" s="328" customFormat="1" ht="12" customHeight="1">
      <c r="A41" s="13" t="s">
        <v>153</v>
      </c>
      <c r="B41" s="330" t="s">
        <v>259</v>
      </c>
      <c r="C41" s="227">
        <f>'1.2.sz.mell.'!C41+'1.3.sz.mell.'!C41+'1.4.sz.mell.'!C41</f>
        <v>3020</v>
      </c>
      <c r="D41" s="328">
        <f>'9.1. sz. mell'!C44+'9.3. sz. mell'!C16+'9.2. sz. mell'!C16</f>
        <v>3020</v>
      </c>
      <c r="E41" s="446">
        <f t="shared" si="0"/>
        <v>0</v>
      </c>
    </row>
    <row r="42" spans="1:5" s="328" customFormat="1" ht="12" customHeight="1">
      <c r="A42" s="13" t="s">
        <v>250</v>
      </c>
      <c r="B42" s="330" t="s">
        <v>260</v>
      </c>
      <c r="C42" s="227">
        <f>'1.2.sz.mell.'!C42+'1.3.sz.mell.'!C42+'1.4.sz.mell.'!C42</f>
        <v>0</v>
      </c>
      <c r="D42" s="328">
        <f>'9.1. sz. mell'!C45</f>
        <v>0</v>
      </c>
      <c r="E42" s="446">
        <f t="shared" si="0"/>
        <v>0</v>
      </c>
    </row>
    <row r="43" spans="1:5" s="328" customFormat="1" ht="12" customHeight="1" thickBot="1">
      <c r="A43" s="15" t="s">
        <v>251</v>
      </c>
      <c r="B43" s="331" t="s">
        <v>261</v>
      </c>
      <c r="C43" s="227">
        <f>'1.2.sz.mell.'!C43+'1.3.sz.mell.'!C43+'1.4.sz.mell.'!C43</f>
        <v>0</v>
      </c>
      <c r="D43" s="328">
        <f>'9.1. sz. mell'!C46</f>
        <v>0</v>
      </c>
      <c r="E43" s="446">
        <f t="shared" si="0"/>
        <v>0</v>
      </c>
    </row>
    <row r="44" spans="1:5" s="328" customFormat="1" ht="12" customHeight="1" thickBot="1">
      <c r="A44" s="19" t="s">
        <v>17</v>
      </c>
      <c r="B44" s="20" t="s">
        <v>262</v>
      </c>
      <c r="C44" s="224">
        <f>SUM(C45:C49)</f>
        <v>100</v>
      </c>
      <c r="D44" s="328">
        <f>'9.1. sz. mell'!C47</f>
        <v>100</v>
      </c>
      <c r="E44" s="446">
        <f t="shared" si="0"/>
        <v>0</v>
      </c>
    </row>
    <row r="45" spans="1:5" s="328" customFormat="1" ht="12" customHeight="1">
      <c r="A45" s="14" t="s">
        <v>87</v>
      </c>
      <c r="B45" s="329" t="s">
        <v>266</v>
      </c>
      <c r="C45" s="227">
        <f>'1.2.sz.mell.'!C45+'1.3.sz.mell.'!C45+'1.4.sz.mell.'!C45</f>
        <v>0</v>
      </c>
      <c r="D45" s="328">
        <f>'9.1. sz. mell'!C48</f>
        <v>0</v>
      </c>
      <c r="E45" s="446">
        <f t="shared" si="0"/>
        <v>0</v>
      </c>
    </row>
    <row r="46" spans="1:5" s="328" customFormat="1" ht="12" customHeight="1">
      <c r="A46" s="13" t="s">
        <v>88</v>
      </c>
      <c r="B46" s="330" t="s">
        <v>267</v>
      </c>
      <c r="C46" s="227">
        <f>'1.2.sz.mell.'!C46+'1.3.sz.mell.'!C46+'1.4.sz.mell.'!C46</f>
        <v>100</v>
      </c>
      <c r="D46" s="328">
        <f>'9.1. sz. mell'!C49</f>
        <v>100</v>
      </c>
      <c r="E46" s="446">
        <f t="shared" si="0"/>
        <v>0</v>
      </c>
    </row>
    <row r="47" spans="1:5" s="328" customFormat="1" ht="12" customHeight="1">
      <c r="A47" s="13" t="s">
        <v>263</v>
      </c>
      <c r="B47" s="330" t="s">
        <v>268</v>
      </c>
      <c r="C47" s="227">
        <f>'1.2.sz.mell.'!C47+'1.3.sz.mell.'!C47+'1.4.sz.mell.'!C47</f>
        <v>0</v>
      </c>
      <c r="D47" s="328">
        <f>'9.1. sz. mell'!C50</f>
        <v>0</v>
      </c>
      <c r="E47" s="446">
        <f t="shared" si="0"/>
        <v>0</v>
      </c>
    </row>
    <row r="48" spans="1:5" s="328" customFormat="1" ht="12" customHeight="1">
      <c r="A48" s="13" t="s">
        <v>264</v>
      </c>
      <c r="B48" s="330" t="s">
        <v>269</v>
      </c>
      <c r="C48" s="227">
        <f>'1.2.sz.mell.'!C48+'1.3.sz.mell.'!C48+'1.4.sz.mell.'!C48</f>
        <v>0</v>
      </c>
      <c r="D48" s="328">
        <f>'9.1. sz. mell'!C51</f>
        <v>0</v>
      </c>
      <c r="E48" s="446">
        <f t="shared" si="0"/>
        <v>0</v>
      </c>
    </row>
    <row r="49" spans="1:5" s="328" customFormat="1" ht="12" customHeight="1" thickBot="1">
      <c r="A49" s="15" t="s">
        <v>265</v>
      </c>
      <c r="B49" s="331" t="s">
        <v>270</v>
      </c>
      <c r="C49" s="227">
        <f>'1.2.sz.mell.'!C49+'1.3.sz.mell.'!C49+'1.4.sz.mell.'!C49</f>
        <v>0</v>
      </c>
      <c r="D49" s="328">
        <f>'9.1. sz. mell'!C52</f>
        <v>0</v>
      </c>
      <c r="E49" s="446">
        <f t="shared" si="0"/>
        <v>0</v>
      </c>
    </row>
    <row r="50" spans="1:5" s="328" customFormat="1" ht="12" customHeight="1" thickBot="1">
      <c r="A50" s="19" t="s">
        <v>154</v>
      </c>
      <c r="B50" s="20" t="s">
        <v>271</v>
      </c>
      <c r="C50" s="224">
        <f>SUM(C51:C53)</f>
        <v>120</v>
      </c>
      <c r="D50" s="328">
        <f>'9.1. sz. mell'!C53</f>
        <v>120</v>
      </c>
      <c r="E50" s="446">
        <f t="shared" si="0"/>
        <v>0</v>
      </c>
    </row>
    <row r="51" spans="1:5" s="328" customFormat="1" ht="12" customHeight="1">
      <c r="A51" s="14" t="s">
        <v>89</v>
      </c>
      <c r="B51" s="329" t="s">
        <v>272</v>
      </c>
      <c r="C51" s="227">
        <f>'1.2.sz.mell.'!C51+'1.3.sz.mell.'!C51+'1.4.sz.mell.'!C51</f>
        <v>0</v>
      </c>
      <c r="D51" s="328">
        <f>'9.1. sz. mell'!C54</f>
        <v>0</v>
      </c>
      <c r="E51" s="446">
        <f t="shared" si="0"/>
        <v>0</v>
      </c>
    </row>
    <row r="52" spans="1:5" s="328" customFormat="1" ht="12" customHeight="1">
      <c r="A52" s="13" t="s">
        <v>90</v>
      </c>
      <c r="B52" s="330" t="s">
        <v>465</v>
      </c>
      <c r="C52" s="227">
        <f>'1.2.sz.mell.'!C52+'1.3.sz.mell.'!C52+'1.4.sz.mell.'!C52</f>
        <v>0</v>
      </c>
      <c r="D52" s="328">
        <f>'9.1. sz. mell'!C55</f>
        <v>0</v>
      </c>
      <c r="E52" s="446">
        <f t="shared" si="0"/>
        <v>0</v>
      </c>
    </row>
    <row r="53" spans="1:5" s="328" customFormat="1" ht="12" customHeight="1">
      <c r="A53" s="13" t="s">
        <v>276</v>
      </c>
      <c r="B53" s="330" t="s">
        <v>274</v>
      </c>
      <c r="C53" s="227">
        <f>'1.2.sz.mell.'!C53+'1.3.sz.mell.'!C53+'1.4.sz.mell.'!C53</f>
        <v>120</v>
      </c>
      <c r="D53" s="328">
        <f>'9.1. sz. mell'!C56</f>
        <v>120</v>
      </c>
      <c r="E53" s="446">
        <f t="shared" si="0"/>
        <v>0</v>
      </c>
    </row>
    <row r="54" spans="1:5" s="328" customFormat="1" ht="12" customHeight="1" thickBot="1">
      <c r="A54" s="15" t="s">
        <v>277</v>
      </c>
      <c r="B54" s="331" t="s">
        <v>275</v>
      </c>
      <c r="C54" s="227">
        <f>'1.2.sz.mell.'!C54+'1.3.sz.mell.'!C54+'1.4.sz.mell.'!C54</f>
        <v>0</v>
      </c>
      <c r="D54" s="328">
        <f>'9.1. sz. mell'!C57</f>
        <v>0</v>
      </c>
      <c r="E54" s="446">
        <f t="shared" si="0"/>
        <v>0</v>
      </c>
    </row>
    <row r="55" spans="1:5" s="328" customFormat="1" ht="12" customHeight="1" thickBot="1">
      <c r="A55" s="19" t="s">
        <v>19</v>
      </c>
      <c r="B55" s="219" t="s">
        <v>278</v>
      </c>
      <c r="C55" s="224">
        <f>SUM(C56:C58)</f>
        <v>0</v>
      </c>
      <c r="D55" s="328">
        <f>'9.1. sz. mell'!C58</f>
        <v>0</v>
      </c>
      <c r="E55" s="446">
        <f t="shared" si="0"/>
        <v>0</v>
      </c>
    </row>
    <row r="56" spans="1:5" s="328" customFormat="1" ht="12" customHeight="1">
      <c r="A56" s="14" t="s">
        <v>155</v>
      </c>
      <c r="B56" s="329" t="s">
        <v>280</v>
      </c>
      <c r="C56" s="227">
        <f>'1.2.sz.mell.'!C56+'1.3.sz.mell.'!C56+'1.4.sz.mell.'!C56</f>
        <v>0</v>
      </c>
      <c r="D56" s="328">
        <f>'9.1. sz. mell'!C59</f>
        <v>0</v>
      </c>
      <c r="E56" s="446">
        <f t="shared" si="0"/>
        <v>0</v>
      </c>
    </row>
    <row r="57" spans="1:5" s="328" customFormat="1" ht="12" customHeight="1">
      <c r="A57" s="13" t="s">
        <v>156</v>
      </c>
      <c r="B57" s="330" t="s">
        <v>466</v>
      </c>
      <c r="C57" s="227">
        <f>'1.2.sz.mell.'!C57+'1.3.sz.mell.'!C57+'1.4.sz.mell.'!C57</f>
        <v>0</v>
      </c>
      <c r="D57" s="328">
        <f>'9.1. sz. mell'!C60</f>
        <v>0</v>
      </c>
      <c r="E57" s="446">
        <f t="shared" si="0"/>
        <v>0</v>
      </c>
    </row>
    <row r="58" spans="1:5" s="328" customFormat="1" ht="12" customHeight="1">
      <c r="A58" s="13" t="s">
        <v>190</v>
      </c>
      <c r="B58" s="330" t="s">
        <v>281</v>
      </c>
      <c r="C58" s="227">
        <f>'1.2.sz.mell.'!C58+'1.3.sz.mell.'!C58+'1.4.sz.mell.'!C58</f>
        <v>0</v>
      </c>
      <c r="D58" s="328">
        <f>'9.1. sz. mell'!C61</f>
        <v>0</v>
      </c>
      <c r="E58" s="446">
        <f t="shared" si="0"/>
        <v>0</v>
      </c>
    </row>
    <row r="59" spans="1:5" s="328" customFormat="1" ht="12" customHeight="1" thickBot="1">
      <c r="A59" s="15" t="s">
        <v>279</v>
      </c>
      <c r="B59" s="331" t="s">
        <v>282</v>
      </c>
      <c r="C59" s="227">
        <f>'1.2.sz.mell.'!C59+'1.3.sz.mell.'!C59+'1.4.sz.mell.'!C59</f>
        <v>0</v>
      </c>
      <c r="D59" s="328">
        <f>'9.1. sz. mell'!C62</f>
        <v>0</v>
      </c>
      <c r="E59" s="446">
        <f t="shared" si="0"/>
        <v>0</v>
      </c>
    </row>
    <row r="60" spans="1:5" s="328" customFormat="1" ht="12" customHeight="1" thickBot="1">
      <c r="A60" s="19" t="s">
        <v>20</v>
      </c>
      <c r="B60" s="20" t="s">
        <v>283</v>
      </c>
      <c r="C60" s="230">
        <f>+C5+C12+C19+C26+C33+C44+C50+C55</f>
        <v>436592</v>
      </c>
      <c r="D60" s="230">
        <f>+D5+D12+D19+D26+D33+D44+D50+D55</f>
        <v>436592</v>
      </c>
      <c r="E60" s="446">
        <f t="shared" si="0"/>
        <v>0</v>
      </c>
    </row>
    <row r="61" spans="1:5" s="328" customFormat="1" ht="12" customHeight="1" hidden="1" thickBot="1">
      <c r="A61" s="332" t="s">
        <v>284</v>
      </c>
      <c r="B61" s="219" t="s">
        <v>285</v>
      </c>
      <c r="C61" s="224">
        <f>SUM(C62:C64)</f>
        <v>0</v>
      </c>
      <c r="D61" s="328">
        <f>'9.1. sz. mell'!C64</f>
        <v>0</v>
      </c>
      <c r="E61" s="446">
        <f t="shared" si="0"/>
        <v>0</v>
      </c>
    </row>
    <row r="62" spans="1:5" s="328" customFormat="1" ht="12" customHeight="1" hidden="1">
      <c r="A62" s="14" t="s">
        <v>318</v>
      </c>
      <c r="B62" s="329" t="s">
        <v>286</v>
      </c>
      <c r="C62" s="227">
        <f>'1.2.sz.mell.'!C62+'1.3.sz.mell.'!C62+'1.4.sz.mell.'!C62</f>
        <v>0</v>
      </c>
      <c r="D62" s="328">
        <f>'9.1. sz. mell'!C65</f>
        <v>0</v>
      </c>
      <c r="E62" s="446">
        <f t="shared" si="0"/>
        <v>0</v>
      </c>
    </row>
    <row r="63" spans="1:5" s="328" customFormat="1" ht="12" customHeight="1" hidden="1">
      <c r="A63" s="13" t="s">
        <v>327</v>
      </c>
      <c r="B63" s="330" t="s">
        <v>287</v>
      </c>
      <c r="C63" s="227">
        <f>'1.2.sz.mell.'!C63+'1.3.sz.mell.'!C63+'1.4.sz.mell.'!C63</f>
        <v>0</v>
      </c>
      <c r="D63" s="328">
        <f>'9.1. sz. mell'!C66</f>
        <v>0</v>
      </c>
      <c r="E63" s="446">
        <f t="shared" si="0"/>
        <v>0</v>
      </c>
    </row>
    <row r="64" spans="1:5" s="328" customFormat="1" ht="12" customHeight="1" hidden="1" thickBot="1">
      <c r="A64" s="15" t="s">
        <v>328</v>
      </c>
      <c r="B64" s="333" t="s">
        <v>288</v>
      </c>
      <c r="C64" s="227">
        <f>'1.2.sz.mell.'!C64+'1.3.sz.mell.'!C64+'1.4.sz.mell.'!C64</f>
        <v>0</v>
      </c>
      <c r="D64" s="328">
        <f>'9.1. sz. mell'!C67</f>
        <v>0</v>
      </c>
      <c r="E64" s="446">
        <f t="shared" si="0"/>
        <v>0</v>
      </c>
    </row>
    <row r="65" spans="1:5" s="328" customFormat="1" ht="12" customHeight="1" hidden="1" thickBot="1">
      <c r="A65" s="332" t="s">
        <v>289</v>
      </c>
      <c r="B65" s="219" t="s">
        <v>290</v>
      </c>
      <c r="C65" s="224">
        <f>SUM(C66:C69)</f>
        <v>0</v>
      </c>
      <c r="D65" s="328">
        <f>'9.1. sz. mell'!C68</f>
        <v>0</v>
      </c>
      <c r="E65" s="446">
        <f t="shared" si="0"/>
        <v>0</v>
      </c>
    </row>
    <row r="66" spans="1:5" s="328" customFormat="1" ht="12" customHeight="1" hidden="1">
      <c r="A66" s="14" t="s">
        <v>132</v>
      </c>
      <c r="B66" s="329" t="s">
        <v>291</v>
      </c>
      <c r="C66" s="227">
        <f>'1.2.sz.mell.'!C66+'1.3.sz.mell.'!C66+'1.4.sz.mell.'!C66</f>
        <v>0</v>
      </c>
      <c r="D66" s="328">
        <f>'9.1. sz. mell'!C69</f>
        <v>0</v>
      </c>
      <c r="E66" s="446">
        <f t="shared" si="0"/>
        <v>0</v>
      </c>
    </row>
    <row r="67" spans="1:5" s="328" customFormat="1" ht="12" customHeight="1" hidden="1">
      <c r="A67" s="13" t="s">
        <v>133</v>
      </c>
      <c r="B67" s="330" t="s">
        <v>292</v>
      </c>
      <c r="C67" s="227">
        <f>'1.2.sz.mell.'!C67+'1.3.sz.mell.'!C67+'1.4.sz.mell.'!C67</f>
        <v>0</v>
      </c>
      <c r="D67" s="328">
        <f>'9.1. sz. mell'!C70</f>
        <v>0</v>
      </c>
      <c r="E67" s="446">
        <f t="shared" si="0"/>
        <v>0</v>
      </c>
    </row>
    <row r="68" spans="1:5" s="328" customFormat="1" ht="12" customHeight="1" hidden="1">
      <c r="A68" s="13" t="s">
        <v>319</v>
      </c>
      <c r="B68" s="330" t="s">
        <v>293</v>
      </c>
      <c r="C68" s="227">
        <f>'1.2.sz.mell.'!C68+'1.3.sz.mell.'!C68+'1.4.sz.mell.'!C68</f>
        <v>0</v>
      </c>
      <c r="D68" s="328">
        <f>'9.1. sz. mell'!C71</f>
        <v>0</v>
      </c>
      <c r="E68" s="446">
        <f t="shared" si="0"/>
        <v>0</v>
      </c>
    </row>
    <row r="69" spans="1:5" s="328" customFormat="1" ht="12" customHeight="1" hidden="1" thickBot="1">
      <c r="A69" s="15" t="s">
        <v>320</v>
      </c>
      <c r="B69" s="331" t="s">
        <v>294</v>
      </c>
      <c r="C69" s="227">
        <f>'1.2.sz.mell.'!C69+'1.3.sz.mell.'!C69+'1.4.sz.mell.'!C69</f>
        <v>0</v>
      </c>
      <c r="D69" s="328">
        <f>'9.1. sz. mell'!C72</f>
        <v>0</v>
      </c>
      <c r="E69" s="446">
        <f t="shared" si="0"/>
        <v>0</v>
      </c>
    </row>
    <row r="70" spans="1:5" s="328" customFormat="1" ht="12" customHeight="1" thickBot="1">
      <c r="A70" s="332" t="s">
        <v>295</v>
      </c>
      <c r="B70" s="219" t="s">
        <v>296</v>
      </c>
      <c r="C70" s="224">
        <f>SUM(C71:C72)</f>
        <v>135880</v>
      </c>
      <c r="D70" s="328">
        <f>'9.1. sz. mell'!C73</f>
        <v>135880</v>
      </c>
      <c r="E70" s="446">
        <f t="shared" si="0"/>
        <v>0</v>
      </c>
    </row>
    <row r="71" spans="1:5" s="328" customFormat="1" ht="12" customHeight="1">
      <c r="A71" s="14" t="s">
        <v>321</v>
      </c>
      <c r="B71" s="329" t="s">
        <v>297</v>
      </c>
      <c r="C71" s="227">
        <f>'1.2.sz.mell.'!C71+'1.3.sz.mell.'!C71+'1.4.sz.mell.'!C71</f>
        <v>135880</v>
      </c>
      <c r="D71" s="328">
        <f>'9.1. sz. mell'!C74</f>
        <v>135880</v>
      </c>
      <c r="E71" s="446">
        <f aca="true" t="shared" si="1" ref="E71:E84">C71-D71</f>
        <v>0</v>
      </c>
    </row>
    <row r="72" spans="1:5" s="328" customFormat="1" ht="12" customHeight="1" thickBot="1">
      <c r="A72" s="15" t="s">
        <v>322</v>
      </c>
      <c r="B72" s="331" t="s">
        <v>298</v>
      </c>
      <c r="C72" s="227">
        <f>'1.2.sz.mell.'!C72+'1.3.sz.mell.'!C72+'1.4.sz.mell.'!C72</f>
        <v>0</v>
      </c>
      <c r="D72" s="328">
        <f>'9.1. sz. mell'!C75</f>
        <v>0</v>
      </c>
      <c r="E72" s="446">
        <f t="shared" si="1"/>
        <v>0</v>
      </c>
    </row>
    <row r="73" spans="1:5" s="328" customFormat="1" ht="12" customHeight="1" thickBot="1">
      <c r="A73" s="332" t="s">
        <v>299</v>
      </c>
      <c r="B73" s="219" t="s">
        <v>300</v>
      </c>
      <c r="C73" s="224">
        <f>SUM(C74:C76)</f>
        <v>0</v>
      </c>
      <c r="D73" s="328">
        <f>'9.1. sz. mell'!C76</f>
        <v>0</v>
      </c>
      <c r="E73" s="446">
        <f t="shared" si="1"/>
        <v>0</v>
      </c>
    </row>
    <row r="74" spans="1:5" s="328" customFormat="1" ht="12" customHeight="1" hidden="1">
      <c r="A74" s="14" t="s">
        <v>323</v>
      </c>
      <c r="B74" s="329" t="s">
        <v>301</v>
      </c>
      <c r="C74" s="229"/>
      <c r="D74" s="328">
        <f>'9.1. sz. mell'!C77</f>
        <v>0</v>
      </c>
      <c r="E74" s="446">
        <f t="shared" si="1"/>
        <v>0</v>
      </c>
    </row>
    <row r="75" spans="1:5" s="328" customFormat="1" ht="12" customHeight="1" hidden="1">
      <c r="A75" s="13" t="s">
        <v>324</v>
      </c>
      <c r="B75" s="330" t="s">
        <v>302</v>
      </c>
      <c r="C75" s="229"/>
      <c r="D75" s="328">
        <f>'9.1. sz. mell'!C78</f>
        <v>0</v>
      </c>
      <c r="E75" s="446">
        <f t="shared" si="1"/>
        <v>0</v>
      </c>
    </row>
    <row r="76" spans="1:5" s="328" customFormat="1" ht="12" customHeight="1" hidden="1" thickBot="1">
      <c r="A76" s="15" t="s">
        <v>325</v>
      </c>
      <c r="B76" s="331" t="s">
        <v>303</v>
      </c>
      <c r="C76" s="229"/>
      <c r="D76" s="328">
        <f>'9.1. sz. mell'!C79</f>
        <v>0</v>
      </c>
      <c r="E76" s="446">
        <f t="shared" si="1"/>
        <v>0</v>
      </c>
    </row>
    <row r="77" spans="1:5" s="328" customFormat="1" ht="12" customHeight="1" hidden="1" thickBot="1">
      <c r="A77" s="332" t="s">
        <v>304</v>
      </c>
      <c r="B77" s="219" t="s">
        <v>326</v>
      </c>
      <c r="C77" s="224">
        <f>SUM(C78:C81)</f>
        <v>0</v>
      </c>
      <c r="D77" s="328">
        <f>'9.1. sz. mell'!C80</f>
        <v>0</v>
      </c>
      <c r="E77" s="446">
        <f t="shared" si="1"/>
        <v>0</v>
      </c>
    </row>
    <row r="78" spans="1:5" s="328" customFormat="1" ht="12" customHeight="1" hidden="1">
      <c r="A78" s="334" t="s">
        <v>305</v>
      </c>
      <c r="B78" s="329" t="s">
        <v>306</v>
      </c>
      <c r="C78" s="229"/>
      <c r="D78" s="328">
        <f>'9.1. sz. mell'!C81</f>
        <v>0</v>
      </c>
      <c r="E78" s="446">
        <f t="shared" si="1"/>
        <v>0</v>
      </c>
    </row>
    <row r="79" spans="1:5" s="328" customFormat="1" ht="12" customHeight="1" hidden="1">
      <c r="A79" s="335" t="s">
        <v>307</v>
      </c>
      <c r="B79" s="330" t="s">
        <v>308</v>
      </c>
      <c r="C79" s="229"/>
      <c r="D79" s="328">
        <f>'9.1. sz. mell'!C82</f>
        <v>0</v>
      </c>
      <c r="E79" s="446">
        <f t="shared" si="1"/>
        <v>0</v>
      </c>
    </row>
    <row r="80" spans="1:5" s="328" customFormat="1" ht="12" customHeight="1" hidden="1">
      <c r="A80" s="335" t="s">
        <v>309</v>
      </c>
      <c r="B80" s="330" t="s">
        <v>310</v>
      </c>
      <c r="C80" s="229"/>
      <c r="D80" s="328">
        <f>'9.1. sz. mell'!C83</f>
        <v>0</v>
      </c>
      <c r="E80" s="446">
        <f t="shared" si="1"/>
        <v>0</v>
      </c>
    </row>
    <row r="81" spans="1:5" s="328" customFormat="1" ht="12" customHeight="1" hidden="1" thickBot="1">
      <c r="A81" s="336" t="s">
        <v>311</v>
      </c>
      <c r="B81" s="331" t="s">
        <v>312</v>
      </c>
      <c r="C81" s="229"/>
      <c r="D81" s="328">
        <f>'9.1. sz. mell'!C84</f>
        <v>0</v>
      </c>
      <c r="E81" s="446">
        <f t="shared" si="1"/>
        <v>0</v>
      </c>
    </row>
    <row r="82" spans="1:5" s="328" customFormat="1" ht="13.5" customHeight="1" hidden="1" thickBot="1">
      <c r="A82" s="332" t="s">
        <v>313</v>
      </c>
      <c r="B82" s="219" t="s">
        <v>314</v>
      </c>
      <c r="C82" s="376"/>
      <c r="D82" s="328">
        <f>'9.1. sz. mell'!C85</f>
        <v>0</v>
      </c>
      <c r="E82" s="446">
        <f t="shared" si="1"/>
        <v>0</v>
      </c>
    </row>
    <row r="83" spans="1:5" s="328" customFormat="1" ht="15.75" customHeight="1" thickBot="1">
      <c r="A83" s="332" t="s">
        <v>315</v>
      </c>
      <c r="B83" s="337" t="s">
        <v>316</v>
      </c>
      <c r="C83" s="230">
        <f>+C61+C65+C70+C73+C77+C82</f>
        <v>135880</v>
      </c>
      <c r="D83" s="328">
        <f>'9.1. sz. mell'!C86</f>
        <v>135880</v>
      </c>
      <c r="E83" s="446">
        <f t="shared" si="1"/>
        <v>0</v>
      </c>
    </row>
    <row r="84" spans="1:5" s="328" customFormat="1" ht="16.5" customHeight="1" thickBot="1">
      <c r="A84" s="338" t="s">
        <v>329</v>
      </c>
      <c r="B84" s="339" t="s">
        <v>317</v>
      </c>
      <c r="C84" s="230">
        <f>+C60+C83</f>
        <v>572472</v>
      </c>
      <c r="D84" s="230">
        <f>+D60+D83</f>
        <v>572472</v>
      </c>
      <c r="E84" s="446">
        <f t="shared" si="1"/>
        <v>0</v>
      </c>
    </row>
    <row r="85" spans="1:3" s="328" customFormat="1" ht="83.25" customHeight="1">
      <c r="A85" s="4"/>
      <c r="B85" s="5"/>
      <c r="C85" s="231"/>
    </row>
    <row r="86" spans="1:3" ht="16.5" customHeight="1">
      <c r="A86" s="394" t="s">
        <v>40</v>
      </c>
      <c r="B86" s="394"/>
      <c r="C86" s="394"/>
    </row>
    <row r="87" spans="1:3" s="340" customFormat="1" ht="16.5" customHeight="1" thickBot="1">
      <c r="A87" s="396" t="s">
        <v>136</v>
      </c>
      <c r="B87" s="396"/>
      <c r="C87" s="117" t="s">
        <v>189</v>
      </c>
    </row>
    <row r="88" spans="1:3" ht="37.5" customHeight="1" thickBot="1">
      <c r="A88" s="22" t="s">
        <v>66</v>
      </c>
      <c r="B88" s="23" t="s">
        <v>41</v>
      </c>
      <c r="C88" s="32" t="s">
        <v>218</v>
      </c>
    </row>
    <row r="89" spans="1:3" s="327" customFormat="1" ht="12" customHeight="1" thickBot="1">
      <c r="A89" s="28">
        <v>1</v>
      </c>
      <c r="B89" s="29">
        <v>2</v>
      </c>
      <c r="C89" s="30">
        <v>3</v>
      </c>
    </row>
    <row r="90" spans="1:4" ht="12" customHeight="1" thickBot="1">
      <c r="A90" s="21" t="s">
        <v>12</v>
      </c>
      <c r="B90" s="27" t="s">
        <v>332</v>
      </c>
      <c r="C90" s="224">
        <f>SUM(C91:C95)</f>
        <v>271126</v>
      </c>
      <c r="D90" s="224">
        <f>SUM(D91:D95)</f>
        <v>271126</v>
      </c>
    </row>
    <row r="91" spans="1:5" ht="12" customHeight="1">
      <c r="A91" s="16" t="s">
        <v>91</v>
      </c>
      <c r="B91" s="9" t="s">
        <v>42</v>
      </c>
      <c r="C91" s="390">
        <f>'1.2.sz.mell.'!C91+'1.3.sz.mell.'!C91+'1.4.sz.mell.'!C91</f>
        <v>114859</v>
      </c>
      <c r="D91" s="326">
        <f>'9.1. sz. mell'!C92+'9.2. sz. mell'!C45+'9.3. sz. mell'!C45</f>
        <v>114859</v>
      </c>
      <c r="E91" s="447">
        <f>C91-D91</f>
        <v>0</v>
      </c>
    </row>
    <row r="92" spans="1:5" ht="12" customHeight="1">
      <c r="A92" s="13" t="s">
        <v>92</v>
      </c>
      <c r="B92" s="7" t="s">
        <v>157</v>
      </c>
      <c r="C92" s="227">
        <f>'1.2.sz.mell.'!C92+'1.3.sz.mell.'!C92+'1.4.sz.mell.'!C92</f>
        <v>27502</v>
      </c>
      <c r="D92" s="326">
        <f>'9.1. sz. mell'!C93+'9.2. sz. mell'!C46+'9.3. sz. mell'!C46</f>
        <v>27502</v>
      </c>
      <c r="E92" s="447">
        <f aca="true" t="shared" si="2" ref="E92:E144">C92-D92</f>
        <v>0</v>
      </c>
    </row>
    <row r="93" spans="1:5" ht="12" customHeight="1">
      <c r="A93" s="13" t="s">
        <v>93</v>
      </c>
      <c r="B93" s="7" t="s">
        <v>123</v>
      </c>
      <c r="C93" s="227">
        <f>'1.2.sz.mell.'!C93+'1.3.sz.mell.'!C93+'1.4.sz.mell.'!C93</f>
        <v>91267</v>
      </c>
      <c r="D93" s="326">
        <f>'9.1. sz. mell'!C94+'9.2. sz. mell'!C47+'9.3. sz. mell'!C47</f>
        <v>91267</v>
      </c>
      <c r="E93" s="447">
        <f t="shared" si="2"/>
        <v>0</v>
      </c>
    </row>
    <row r="94" spans="1:5" ht="12" customHeight="1">
      <c r="A94" s="13" t="s">
        <v>94</v>
      </c>
      <c r="B94" s="10" t="s">
        <v>158</v>
      </c>
      <c r="C94" s="227">
        <f>'1.2.sz.mell.'!C94+'1.3.sz.mell.'!C94+'1.4.sz.mell.'!C94</f>
        <v>37450</v>
      </c>
      <c r="D94" s="326">
        <f>'9.1. sz. mell'!C95+'9.2. sz. mell'!C48+'9.3. sz. mell'!C48</f>
        <v>37450</v>
      </c>
      <c r="E94" s="447">
        <f t="shared" si="2"/>
        <v>0</v>
      </c>
    </row>
    <row r="95" spans="1:5" ht="12" customHeight="1">
      <c r="A95" s="13" t="s">
        <v>105</v>
      </c>
      <c r="B95" s="18" t="s">
        <v>159</v>
      </c>
      <c r="C95" s="227">
        <f>'1.2.sz.mell.'!C95+'1.3.sz.mell.'!C95+'1.4.sz.mell.'!C95</f>
        <v>48</v>
      </c>
      <c r="D95" s="326">
        <f>'9.1. sz. mell'!C96+'9.2. sz. mell'!C49+'9.3. sz. mell'!C49</f>
        <v>48</v>
      </c>
      <c r="E95" s="447">
        <f t="shared" si="2"/>
        <v>0</v>
      </c>
    </row>
    <row r="96" spans="1:5" ht="12" customHeight="1">
      <c r="A96" s="13" t="s">
        <v>95</v>
      </c>
      <c r="B96" s="7" t="s">
        <v>333</v>
      </c>
      <c r="C96" s="227">
        <f>'1.2.sz.mell.'!C96+'1.3.sz.mell.'!C96+'1.4.sz.mell.'!C96</f>
        <v>0</v>
      </c>
      <c r="E96" s="447">
        <f t="shared" si="2"/>
        <v>0</v>
      </c>
    </row>
    <row r="97" spans="1:5" ht="12" customHeight="1">
      <c r="A97" s="13" t="s">
        <v>96</v>
      </c>
      <c r="B97" s="119" t="s">
        <v>334</v>
      </c>
      <c r="C97" s="227">
        <f>'1.2.sz.mell.'!C97+'1.3.sz.mell.'!C97+'1.4.sz.mell.'!C97</f>
        <v>0</v>
      </c>
      <c r="E97" s="447">
        <f t="shared" si="2"/>
        <v>0</v>
      </c>
    </row>
    <row r="98" spans="1:5" ht="12" customHeight="1">
      <c r="A98" s="13" t="s">
        <v>106</v>
      </c>
      <c r="B98" s="120" t="s">
        <v>335</v>
      </c>
      <c r="C98" s="227">
        <f>'1.2.sz.mell.'!C98+'1.3.sz.mell.'!C98+'1.4.sz.mell.'!C98</f>
        <v>0</v>
      </c>
      <c r="E98" s="447">
        <f t="shared" si="2"/>
        <v>0</v>
      </c>
    </row>
    <row r="99" spans="1:5" ht="12" customHeight="1">
      <c r="A99" s="13" t="s">
        <v>107</v>
      </c>
      <c r="B99" s="120" t="s">
        <v>336</v>
      </c>
      <c r="C99" s="227">
        <f>'1.2.sz.mell.'!C99+'1.3.sz.mell.'!C99+'1.4.sz.mell.'!C99</f>
        <v>0</v>
      </c>
      <c r="E99" s="447">
        <f t="shared" si="2"/>
        <v>0</v>
      </c>
    </row>
    <row r="100" spans="1:5" ht="12" customHeight="1">
      <c r="A100" s="13" t="s">
        <v>108</v>
      </c>
      <c r="B100" s="119" t="s">
        <v>337</v>
      </c>
      <c r="C100" s="227">
        <f>'1.2.sz.mell.'!C100+'1.3.sz.mell.'!C100+'1.4.sz.mell.'!C100</f>
        <v>0</v>
      </c>
      <c r="E100" s="447">
        <f t="shared" si="2"/>
        <v>0</v>
      </c>
    </row>
    <row r="101" spans="1:5" ht="12" customHeight="1">
      <c r="A101" s="13" t="s">
        <v>109</v>
      </c>
      <c r="B101" s="119" t="s">
        <v>338</v>
      </c>
      <c r="C101" s="227">
        <f>'1.2.sz.mell.'!C101+'1.3.sz.mell.'!C101+'1.4.sz.mell.'!C101</f>
        <v>0</v>
      </c>
      <c r="E101" s="447">
        <f t="shared" si="2"/>
        <v>0</v>
      </c>
    </row>
    <row r="102" spans="1:5" ht="12" customHeight="1">
      <c r="A102" s="13" t="s">
        <v>111</v>
      </c>
      <c r="B102" s="120" t="s">
        <v>339</v>
      </c>
      <c r="C102" s="227">
        <f>'1.2.sz.mell.'!C102+'1.3.sz.mell.'!C102+'1.4.sz.mell.'!C102</f>
        <v>0</v>
      </c>
      <c r="E102" s="447">
        <f t="shared" si="2"/>
        <v>0</v>
      </c>
    </row>
    <row r="103" spans="1:5" ht="12" customHeight="1">
      <c r="A103" s="12" t="s">
        <v>160</v>
      </c>
      <c r="B103" s="121" t="s">
        <v>340</v>
      </c>
      <c r="C103" s="227">
        <f>'1.2.sz.mell.'!C103+'1.3.sz.mell.'!C103+'1.4.sz.mell.'!C103</f>
        <v>0</v>
      </c>
      <c r="E103" s="447">
        <f t="shared" si="2"/>
        <v>0</v>
      </c>
    </row>
    <row r="104" spans="1:5" ht="12" customHeight="1">
      <c r="A104" s="13" t="s">
        <v>330</v>
      </c>
      <c r="B104" s="121" t="s">
        <v>341</v>
      </c>
      <c r="C104" s="227">
        <f>'1.2.sz.mell.'!C104+'1.3.sz.mell.'!C104+'1.4.sz.mell.'!C104</f>
        <v>0</v>
      </c>
      <c r="E104" s="447">
        <f t="shared" si="2"/>
        <v>0</v>
      </c>
    </row>
    <row r="105" spans="1:5" ht="12" customHeight="1" thickBot="1">
      <c r="A105" s="17" t="s">
        <v>331</v>
      </c>
      <c r="B105" s="122" t="s">
        <v>342</v>
      </c>
      <c r="C105" s="227">
        <f>'1.2.sz.mell.'!C105+'1.3.sz.mell.'!C105+'1.4.sz.mell.'!C105</f>
        <v>48</v>
      </c>
      <c r="E105" s="447"/>
    </row>
    <row r="106" spans="1:5" ht="12" customHeight="1" thickBot="1">
      <c r="A106" s="19" t="s">
        <v>13</v>
      </c>
      <c r="B106" s="26" t="s">
        <v>343</v>
      </c>
      <c r="C106" s="224">
        <f>+C107+C109+C111</f>
        <v>256309</v>
      </c>
      <c r="D106" s="224">
        <f>+D107+D109+D111</f>
        <v>256309</v>
      </c>
      <c r="E106" s="447">
        <f t="shared" si="2"/>
        <v>0</v>
      </c>
    </row>
    <row r="107" spans="1:5" ht="12" customHeight="1">
      <c r="A107" s="14" t="s">
        <v>97</v>
      </c>
      <c r="B107" s="7" t="s">
        <v>188</v>
      </c>
      <c r="C107" s="227">
        <f>'1.2.sz.mell.'!C107+'1.3.sz.mell.'!C107+'1.4.sz.mell.'!C107</f>
        <v>175500</v>
      </c>
      <c r="D107" s="326">
        <f>'9.1. sz. mell'!C108</f>
        <v>175500</v>
      </c>
      <c r="E107" s="447">
        <f t="shared" si="2"/>
        <v>0</v>
      </c>
    </row>
    <row r="108" spans="1:5" ht="12" customHeight="1">
      <c r="A108" s="14" t="s">
        <v>98</v>
      </c>
      <c r="B108" s="11" t="s">
        <v>347</v>
      </c>
      <c r="C108" s="227">
        <f>'1.2.sz.mell.'!C108+'1.3.sz.mell.'!C108+'1.4.sz.mell.'!C108</f>
        <v>0</v>
      </c>
      <c r="E108" s="447">
        <f t="shared" si="2"/>
        <v>0</v>
      </c>
    </row>
    <row r="109" spans="1:5" ht="12" customHeight="1">
      <c r="A109" s="14" t="s">
        <v>99</v>
      </c>
      <c r="B109" s="11" t="s">
        <v>161</v>
      </c>
      <c r="C109" s="227">
        <f>'1.2.sz.mell.'!C109+'1.3.sz.mell.'!C109+'1.4.sz.mell.'!C109</f>
        <v>80809</v>
      </c>
      <c r="D109" s="326">
        <f>'9.1. sz. mell'!C110</f>
        <v>80809</v>
      </c>
      <c r="E109" s="447">
        <f t="shared" si="2"/>
        <v>0</v>
      </c>
    </row>
    <row r="110" spans="1:5" ht="12" customHeight="1">
      <c r="A110" s="14" t="s">
        <v>100</v>
      </c>
      <c r="B110" s="11" t="s">
        <v>348</v>
      </c>
      <c r="C110" s="227">
        <f>'1.2.sz.mell.'!C110+'1.3.sz.mell.'!C110+'1.4.sz.mell.'!C110</f>
        <v>0</v>
      </c>
      <c r="E110" s="447">
        <f t="shared" si="2"/>
        <v>0</v>
      </c>
    </row>
    <row r="111" spans="1:5" ht="12" customHeight="1">
      <c r="A111" s="14" t="s">
        <v>101</v>
      </c>
      <c r="B111" s="221" t="s">
        <v>191</v>
      </c>
      <c r="C111" s="227">
        <f>'1.2.sz.mell.'!C111+'1.3.sz.mell.'!C111+'1.4.sz.mell.'!C111</f>
        <v>0</v>
      </c>
      <c r="E111" s="447">
        <f t="shared" si="2"/>
        <v>0</v>
      </c>
    </row>
    <row r="112" spans="1:5" ht="12" customHeight="1">
      <c r="A112" s="14" t="s">
        <v>110</v>
      </c>
      <c r="B112" s="220" t="s">
        <v>467</v>
      </c>
      <c r="C112" s="227">
        <f>'1.2.sz.mell.'!C112+'1.3.sz.mell.'!C112+'1.4.sz.mell.'!C112</f>
        <v>0</v>
      </c>
      <c r="E112" s="447">
        <f t="shared" si="2"/>
        <v>0</v>
      </c>
    </row>
    <row r="113" spans="1:5" ht="12" customHeight="1">
      <c r="A113" s="14" t="s">
        <v>112</v>
      </c>
      <c r="B113" s="325" t="s">
        <v>353</v>
      </c>
      <c r="C113" s="227">
        <f>'1.2.sz.mell.'!C113+'1.3.sz.mell.'!C113+'1.4.sz.mell.'!C113</f>
        <v>0</v>
      </c>
      <c r="E113" s="447">
        <f t="shared" si="2"/>
        <v>0</v>
      </c>
    </row>
    <row r="114" spans="1:5" ht="15.75">
      <c r="A114" s="14" t="s">
        <v>162</v>
      </c>
      <c r="B114" s="120" t="s">
        <v>336</v>
      </c>
      <c r="C114" s="227">
        <f>'1.2.sz.mell.'!C114+'1.3.sz.mell.'!C114+'1.4.sz.mell.'!C114</f>
        <v>0</v>
      </c>
      <c r="E114" s="447">
        <f t="shared" si="2"/>
        <v>0</v>
      </c>
    </row>
    <row r="115" spans="1:5" ht="12" customHeight="1">
      <c r="A115" s="14" t="s">
        <v>163</v>
      </c>
      <c r="B115" s="120" t="s">
        <v>352</v>
      </c>
      <c r="C115" s="227">
        <f>'1.2.sz.mell.'!C115+'1.3.sz.mell.'!C115+'1.4.sz.mell.'!C115</f>
        <v>0</v>
      </c>
      <c r="E115" s="447">
        <f t="shared" si="2"/>
        <v>0</v>
      </c>
    </row>
    <row r="116" spans="1:5" ht="12" customHeight="1">
      <c r="A116" s="14" t="s">
        <v>164</v>
      </c>
      <c r="B116" s="120" t="s">
        <v>351</v>
      </c>
      <c r="C116" s="227">
        <f>'1.2.sz.mell.'!C116+'1.3.sz.mell.'!C116+'1.4.sz.mell.'!C116</f>
        <v>0</v>
      </c>
      <c r="E116" s="447">
        <f t="shared" si="2"/>
        <v>0</v>
      </c>
    </row>
    <row r="117" spans="1:5" ht="12" customHeight="1">
      <c r="A117" s="14" t="s">
        <v>344</v>
      </c>
      <c r="B117" s="120" t="s">
        <v>339</v>
      </c>
      <c r="C117" s="227">
        <f>'1.2.sz.mell.'!C117+'1.3.sz.mell.'!C117+'1.4.sz.mell.'!C117</f>
        <v>0</v>
      </c>
      <c r="E117" s="447">
        <f t="shared" si="2"/>
        <v>0</v>
      </c>
    </row>
    <row r="118" spans="1:5" ht="12" customHeight="1">
      <c r="A118" s="14" t="s">
        <v>345</v>
      </c>
      <c r="B118" s="120" t="s">
        <v>350</v>
      </c>
      <c r="C118" s="227">
        <f>'1.2.sz.mell.'!C118+'1.3.sz.mell.'!C118+'1.4.sz.mell.'!C118</f>
        <v>0</v>
      </c>
      <c r="E118" s="447">
        <f t="shared" si="2"/>
        <v>0</v>
      </c>
    </row>
    <row r="119" spans="1:5" ht="16.5" thickBot="1">
      <c r="A119" s="12" t="s">
        <v>346</v>
      </c>
      <c r="B119" s="120" t="s">
        <v>349</v>
      </c>
      <c r="C119" s="227">
        <f>'1.2.sz.mell.'!C119+'1.3.sz.mell.'!C119+'1.4.sz.mell.'!C119</f>
        <v>0</v>
      </c>
      <c r="E119" s="447">
        <f t="shared" si="2"/>
        <v>0</v>
      </c>
    </row>
    <row r="120" spans="1:5" ht="12" customHeight="1" thickBot="1">
      <c r="A120" s="19" t="s">
        <v>14</v>
      </c>
      <c r="B120" s="106" t="s">
        <v>354</v>
      </c>
      <c r="C120" s="224">
        <f>+C121+C122</f>
        <v>45037</v>
      </c>
      <c r="D120" s="224">
        <f>+D121+D122</f>
        <v>45037</v>
      </c>
      <c r="E120" s="447">
        <f t="shared" si="2"/>
        <v>0</v>
      </c>
    </row>
    <row r="121" spans="1:5" ht="12" customHeight="1">
      <c r="A121" s="14" t="s">
        <v>80</v>
      </c>
      <c r="B121" s="8" t="s">
        <v>54</v>
      </c>
      <c r="C121" s="227">
        <f>'1.2.sz.mell.'!C121+'1.3.sz.mell.'!C121+'1.4.sz.mell.'!C121</f>
        <v>45037</v>
      </c>
      <c r="D121" s="326">
        <f>'9.1. sz. mell'!C122</f>
        <v>45037</v>
      </c>
      <c r="E121" s="447">
        <f t="shared" si="2"/>
        <v>0</v>
      </c>
    </row>
    <row r="122" spans="1:5" ht="12" customHeight="1" thickBot="1">
      <c r="A122" s="15" t="s">
        <v>81</v>
      </c>
      <c r="B122" s="11" t="s">
        <v>55</v>
      </c>
      <c r="C122" s="227">
        <f>'1.2.sz.mell.'!C122+'1.3.sz.mell.'!C122+'1.4.sz.mell.'!C122</f>
        <v>0</v>
      </c>
      <c r="E122" s="447">
        <f t="shared" si="2"/>
        <v>0</v>
      </c>
    </row>
    <row r="123" spans="1:5" ht="12" customHeight="1" thickBot="1">
      <c r="A123" s="19" t="s">
        <v>15</v>
      </c>
      <c r="B123" s="106" t="s">
        <v>355</v>
      </c>
      <c r="C123" s="224">
        <f>+C90+C106+C120</f>
        <v>572472</v>
      </c>
      <c r="D123" s="224">
        <f>+D90+D106+D120</f>
        <v>572472</v>
      </c>
      <c r="E123" s="447">
        <f t="shared" si="2"/>
        <v>0</v>
      </c>
    </row>
    <row r="124" spans="1:5" ht="12" customHeight="1" thickBot="1">
      <c r="A124" s="19" t="s">
        <v>16</v>
      </c>
      <c r="B124" s="106" t="s">
        <v>356</v>
      </c>
      <c r="C124" s="224">
        <f>+C125+C126+C127</f>
        <v>0</v>
      </c>
      <c r="E124" s="447">
        <f t="shared" si="2"/>
        <v>0</v>
      </c>
    </row>
    <row r="125" spans="1:5" ht="12" customHeight="1">
      <c r="A125" s="14" t="s">
        <v>84</v>
      </c>
      <c r="B125" s="8" t="s">
        <v>357</v>
      </c>
      <c r="C125" s="227">
        <f>'1.2.sz.mell.'!C125+'1.3.sz.mell.'!C125+'1.4.sz.mell.'!C125</f>
        <v>0</v>
      </c>
      <c r="E125" s="447">
        <f t="shared" si="2"/>
        <v>0</v>
      </c>
    </row>
    <row r="126" spans="1:5" ht="12" customHeight="1">
      <c r="A126" s="14" t="s">
        <v>85</v>
      </c>
      <c r="B126" s="8" t="s">
        <v>358</v>
      </c>
      <c r="C126" s="227">
        <f>'1.2.sz.mell.'!C126+'1.3.sz.mell.'!C126+'1.4.sz.mell.'!C126</f>
        <v>0</v>
      </c>
      <c r="E126" s="447">
        <f t="shared" si="2"/>
        <v>0</v>
      </c>
    </row>
    <row r="127" spans="1:5" ht="12" customHeight="1" thickBot="1">
      <c r="A127" s="12" t="s">
        <v>86</v>
      </c>
      <c r="B127" s="6" t="s">
        <v>359</v>
      </c>
      <c r="C127" s="227">
        <f>'1.2.sz.mell.'!C127+'1.3.sz.mell.'!C127+'1.4.sz.mell.'!C127</f>
        <v>0</v>
      </c>
      <c r="E127" s="447">
        <f t="shared" si="2"/>
        <v>0</v>
      </c>
    </row>
    <row r="128" spans="1:5" ht="12" customHeight="1" thickBot="1">
      <c r="A128" s="19" t="s">
        <v>17</v>
      </c>
      <c r="B128" s="106" t="s">
        <v>424</v>
      </c>
      <c r="C128" s="224">
        <f>+C129+C130+C131+C132</f>
        <v>0</v>
      </c>
      <c r="E128" s="447">
        <f t="shared" si="2"/>
        <v>0</v>
      </c>
    </row>
    <row r="129" spans="1:5" ht="12" customHeight="1">
      <c r="A129" s="14" t="s">
        <v>87</v>
      </c>
      <c r="B129" s="8" t="s">
        <v>360</v>
      </c>
      <c r="C129" s="227">
        <f>'1.2.sz.mell.'!C129+'1.3.sz.mell.'!C129+'1.4.sz.mell.'!C129</f>
        <v>0</v>
      </c>
      <c r="E129" s="447">
        <f t="shared" si="2"/>
        <v>0</v>
      </c>
    </row>
    <row r="130" spans="1:5" ht="12" customHeight="1">
      <c r="A130" s="14" t="s">
        <v>88</v>
      </c>
      <c r="B130" s="8" t="s">
        <v>361</v>
      </c>
      <c r="C130" s="227">
        <f>'1.2.sz.mell.'!C130+'1.3.sz.mell.'!C130+'1.4.sz.mell.'!C130</f>
        <v>0</v>
      </c>
      <c r="E130" s="447">
        <f t="shared" si="2"/>
        <v>0</v>
      </c>
    </row>
    <row r="131" spans="1:5" ht="12" customHeight="1">
      <c r="A131" s="14" t="s">
        <v>263</v>
      </c>
      <c r="B131" s="8" t="s">
        <v>362</v>
      </c>
      <c r="C131" s="227">
        <f>'1.2.sz.mell.'!C131+'1.3.sz.mell.'!C131+'1.4.sz.mell.'!C131</f>
        <v>0</v>
      </c>
      <c r="E131" s="447">
        <f t="shared" si="2"/>
        <v>0</v>
      </c>
    </row>
    <row r="132" spans="1:5" ht="12" customHeight="1" thickBot="1">
      <c r="A132" s="12" t="s">
        <v>264</v>
      </c>
      <c r="B132" s="6" t="s">
        <v>363</v>
      </c>
      <c r="C132" s="227">
        <f>'1.2.sz.mell.'!C132+'1.3.sz.mell.'!C132+'1.4.sz.mell.'!C132</f>
        <v>0</v>
      </c>
      <c r="E132" s="447">
        <f t="shared" si="2"/>
        <v>0</v>
      </c>
    </row>
    <row r="133" spans="1:5" ht="12" customHeight="1" thickBot="1">
      <c r="A133" s="19" t="s">
        <v>18</v>
      </c>
      <c r="B133" s="106" t="s">
        <v>364</v>
      </c>
      <c r="C133" s="230">
        <f>+C134+C135+C136+C137</f>
        <v>0</v>
      </c>
      <c r="E133" s="447">
        <f t="shared" si="2"/>
        <v>0</v>
      </c>
    </row>
    <row r="134" spans="1:5" ht="12" customHeight="1">
      <c r="A134" s="14" t="s">
        <v>89</v>
      </c>
      <c r="B134" s="8" t="s">
        <v>365</v>
      </c>
      <c r="C134" s="227">
        <f>'1.2.sz.mell.'!C134+'1.3.sz.mell.'!C134+'1.4.sz.mell.'!C134</f>
        <v>0</v>
      </c>
      <c r="E134" s="447">
        <f t="shared" si="2"/>
        <v>0</v>
      </c>
    </row>
    <row r="135" spans="1:5" ht="12" customHeight="1">
      <c r="A135" s="14" t="s">
        <v>90</v>
      </c>
      <c r="B135" s="8" t="s">
        <v>375</v>
      </c>
      <c r="C135" s="227">
        <f>'1.2.sz.mell.'!C135+'1.3.sz.mell.'!C135+'1.4.sz.mell.'!C135</f>
        <v>0</v>
      </c>
      <c r="E135" s="447">
        <f t="shared" si="2"/>
        <v>0</v>
      </c>
    </row>
    <row r="136" spans="1:5" ht="12" customHeight="1">
      <c r="A136" s="14" t="s">
        <v>276</v>
      </c>
      <c r="B136" s="8" t="s">
        <v>366</v>
      </c>
      <c r="C136" s="227">
        <f>'1.2.sz.mell.'!C136+'1.3.sz.mell.'!C136+'1.4.sz.mell.'!C136</f>
        <v>0</v>
      </c>
      <c r="E136" s="447">
        <f t="shared" si="2"/>
        <v>0</v>
      </c>
    </row>
    <row r="137" spans="1:5" ht="12" customHeight="1" thickBot="1">
      <c r="A137" s="12" t="s">
        <v>277</v>
      </c>
      <c r="B137" s="6" t="s">
        <v>367</v>
      </c>
      <c r="C137" s="227">
        <f>'1.2.sz.mell.'!C137+'1.3.sz.mell.'!C137+'1.4.sz.mell.'!C137</f>
        <v>0</v>
      </c>
      <c r="E137" s="447">
        <f t="shared" si="2"/>
        <v>0</v>
      </c>
    </row>
    <row r="138" spans="1:5" ht="12" customHeight="1" thickBot="1">
      <c r="A138" s="19" t="s">
        <v>19</v>
      </c>
      <c r="B138" s="106" t="s">
        <v>368</v>
      </c>
      <c r="C138" s="233">
        <f>+C139+C140+C141+C142</f>
        <v>0</v>
      </c>
      <c r="E138" s="447">
        <f t="shared" si="2"/>
        <v>0</v>
      </c>
    </row>
    <row r="139" spans="1:5" ht="12" customHeight="1">
      <c r="A139" s="14" t="s">
        <v>155</v>
      </c>
      <c r="B139" s="8" t="s">
        <v>369</v>
      </c>
      <c r="C139" s="227">
        <f>'1.2.sz.mell.'!C139+'1.3.sz.mell.'!C139+'1.4.sz.mell.'!C139</f>
        <v>0</v>
      </c>
      <c r="E139" s="447">
        <f t="shared" si="2"/>
        <v>0</v>
      </c>
    </row>
    <row r="140" spans="1:5" ht="12" customHeight="1">
      <c r="A140" s="14" t="s">
        <v>156</v>
      </c>
      <c r="B140" s="8" t="s">
        <v>370</v>
      </c>
      <c r="C140" s="227">
        <f>'1.2.sz.mell.'!C140+'1.3.sz.mell.'!C140+'1.4.sz.mell.'!C140</f>
        <v>0</v>
      </c>
      <c r="E140" s="447">
        <f t="shared" si="2"/>
        <v>0</v>
      </c>
    </row>
    <row r="141" spans="1:5" ht="12" customHeight="1">
      <c r="A141" s="14" t="s">
        <v>190</v>
      </c>
      <c r="B141" s="8" t="s">
        <v>371</v>
      </c>
      <c r="C141" s="227">
        <f>'1.2.sz.mell.'!C141+'1.3.sz.mell.'!C141+'1.4.sz.mell.'!C141</f>
        <v>0</v>
      </c>
      <c r="E141" s="447">
        <f t="shared" si="2"/>
        <v>0</v>
      </c>
    </row>
    <row r="142" spans="1:5" ht="12" customHeight="1" thickBot="1">
      <c r="A142" s="14" t="s">
        <v>279</v>
      </c>
      <c r="B142" s="8" t="s">
        <v>372</v>
      </c>
      <c r="C142" s="227">
        <f>'1.2.sz.mell.'!C142+'1.3.sz.mell.'!C142+'1.4.sz.mell.'!C142</f>
        <v>0</v>
      </c>
      <c r="E142" s="447">
        <f t="shared" si="2"/>
        <v>0</v>
      </c>
    </row>
    <row r="143" spans="1:9" ht="15" customHeight="1" thickBot="1">
      <c r="A143" s="19" t="s">
        <v>20</v>
      </c>
      <c r="B143" s="106" t="s">
        <v>373</v>
      </c>
      <c r="C143" s="341">
        <f>+C124+C128+C133+C138</f>
        <v>0</v>
      </c>
      <c r="E143" s="447">
        <f t="shared" si="2"/>
        <v>0</v>
      </c>
      <c r="F143" s="342"/>
      <c r="G143" s="343"/>
      <c r="H143" s="343"/>
      <c r="I143" s="343"/>
    </row>
    <row r="144" spans="1:5" s="328" customFormat="1" ht="12.75" customHeight="1" thickBot="1">
      <c r="A144" s="222" t="s">
        <v>21</v>
      </c>
      <c r="B144" s="303" t="s">
        <v>374</v>
      </c>
      <c r="C144" s="341">
        <f>+C123+C143</f>
        <v>572472</v>
      </c>
      <c r="D144" s="341">
        <f>+D123+D143</f>
        <v>572472</v>
      </c>
      <c r="E144" s="447">
        <f t="shared" si="2"/>
        <v>0</v>
      </c>
    </row>
    <row r="145" ht="7.5" customHeight="1"/>
    <row r="146" spans="1:3" ht="15.75">
      <c r="A146" s="397" t="s">
        <v>376</v>
      </c>
      <c r="B146" s="397"/>
      <c r="C146" s="397"/>
    </row>
    <row r="147" spans="1:3" ht="15" customHeight="1" thickBot="1">
      <c r="A147" s="395" t="s">
        <v>137</v>
      </c>
      <c r="B147" s="395"/>
      <c r="C147" s="234" t="s">
        <v>189</v>
      </c>
    </row>
    <row r="148" spans="1:4" ht="13.5" customHeight="1" thickBot="1">
      <c r="A148" s="19">
        <v>1</v>
      </c>
      <c r="B148" s="26" t="s">
        <v>377</v>
      </c>
      <c r="C148" s="224">
        <f>+C60-C123</f>
        <v>-135880</v>
      </c>
      <c r="D148" s="344"/>
    </row>
    <row r="149" spans="1:3" ht="27.75" customHeight="1" thickBot="1">
      <c r="A149" s="19" t="s">
        <v>13</v>
      </c>
      <c r="B149" s="26" t="s">
        <v>378</v>
      </c>
      <c r="C149" s="224">
        <f>+C83-C143</f>
        <v>135880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Hajmáskér Község Önkormányzat
2014. ÉVI KÖLTSÉGVETÉSÉNEK ÖSSZEVONT MÉRLEGE&amp;10
&amp;R&amp;"Times New Roman CE,Félkövér dőlt"&amp;11 1.1. melléklet az 5/2014. (IV.30.)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6" sqref="C16"/>
    </sheetView>
  </sheetViews>
  <sheetFormatPr defaultColWidth="9.00390625" defaultRowHeight="12.75"/>
  <cols>
    <col min="1" max="1" width="13.875" style="206" customWidth="1"/>
    <col min="2" max="2" width="79.125" style="207" customWidth="1"/>
    <col min="3" max="3" width="25.00390625" style="207" customWidth="1"/>
    <col min="4" max="16384" width="9.375" style="207" customWidth="1"/>
  </cols>
  <sheetData>
    <row r="1" spans="1:3" s="186" customFormat="1" ht="21" customHeight="1" thickBot="1">
      <c r="A1" s="185"/>
      <c r="B1" s="187"/>
      <c r="C1" s="367" t="s">
        <v>489</v>
      </c>
    </row>
    <row r="2" spans="1:3" s="368" customFormat="1" ht="25.5" customHeight="1">
      <c r="A2" s="319" t="s">
        <v>179</v>
      </c>
      <c r="B2" s="285" t="s">
        <v>432</v>
      </c>
      <c r="C2" s="300" t="s">
        <v>56</v>
      </c>
    </row>
    <row r="3" spans="1:3" s="368" customFormat="1" ht="24.75" thickBot="1">
      <c r="A3" s="360" t="s">
        <v>178</v>
      </c>
      <c r="B3" s="286" t="s">
        <v>455</v>
      </c>
      <c r="C3" s="301" t="s">
        <v>56</v>
      </c>
    </row>
    <row r="4" spans="1:3" s="369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192" t="s">
        <v>49</v>
      </c>
    </row>
    <row r="6" spans="1:3" s="370" customFormat="1" ht="12.75" customHeight="1" thickBot="1">
      <c r="A6" s="166">
        <v>1</v>
      </c>
      <c r="B6" s="167">
        <v>2</v>
      </c>
      <c r="C6" s="168">
        <v>3</v>
      </c>
    </row>
    <row r="7" spans="1:3" s="370" customFormat="1" ht="15.75" customHeight="1" thickBot="1">
      <c r="A7" s="193"/>
      <c r="B7" s="194" t="s">
        <v>50</v>
      </c>
      <c r="C7" s="195"/>
    </row>
    <row r="8" spans="1:3" s="302" customFormat="1" ht="12" customHeight="1" thickBot="1">
      <c r="A8" s="166" t="s">
        <v>12</v>
      </c>
      <c r="B8" s="196" t="s">
        <v>433</v>
      </c>
      <c r="C8" s="244">
        <f>SUM(C9:C18)</f>
        <v>0</v>
      </c>
    </row>
    <row r="9" spans="1:3" s="302" customFormat="1" ht="12" customHeight="1">
      <c r="A9" s="361" t="s">
        <v>91</v>
      </c>
      <c r="B9" s="9" t="s">
        <v>252</v>
      </c>
      <c r="C9" s="291"/>
    </row>
    <row r="10" spans="1:3" s="302" customFormat="1" ht="12" customHeight="1">
      <c r="A10" s="362" t="s">
        <v>92</v>
      </c>
      <c r="B10" s="7" t="s">
        <v>253</v>
      </c>
      <c r="C10" s="242"/>
    </row>
    <row r="11" spans="1:3" s="302" customFormat="1" ht="12" customHeight="1">
      <c r="A11" s="362" t="s">
        <v>93</v>
      </c>
      <c r="B11" s="7" t="s">
        <v>254</v>
      </c>
      <c r="C11" s="242"/>
    </row>
    <row r="12" spans="1:3" s="302" customFormat="1" ht="12" customHeight="1">
      <c r="A12" s="362" t="s">
        <v>94</v>
      </c>
      <c r="B12" s="7" t="s">
        <v>255</v>
      </c>
      <c r="C12" s="242"/>
    </row>
    <row r="13" spans="1:3" s="302" customFormat="1" ht="12" customHeight="1">
      <c r="A13" s="362" t="s">
        <v>131</v>
      </c>
      <c r="B13" s="7" t="s">
        <v>256</v>
      </c>
      <c r="C13" s="242"/>
    </row>
    <row r="14" spans="1:3" s="302" customFormat="1" ht="12" customHeight="1">
      <c r="A14" s="362" t="s">
        <v>95</v>
      </c>
      <c r="B14" s="7" t="s">
        <v>434</v>
      </c>
      <c r="C14" s="242"/>
    </row>
    <row r="15" spans="1:3" s="302" customFormat="1" ht="12" customHeight="1">
      <c r="A15" s="362" t="s">
        <v>96</v>
      </c>
      <c r="B15" s="6" t="s">
        <v>435</v>
      </c>
      <c r="C15" s="242"/>
    </row>
    <row r="16" spans="1:3" s="302" customFormat="1" ht="12" customHeight="1">
      <c r="A16" s="362" t="s">
        <v>106</v>
      </c>
      <c r="B16" s="7" t="s">
        <v>259</v>
      </c>
      <c r="C16" s="292"/>
    </row>
    <row r="17" spans="1:3" s="371" customFormat="1" ht="12" customHeight="1">
      <c r="A17" s="362" t="s">
        <v>107</v>
      </c>
      <c r="B17" s="7" t="s">
        <v>260</v>
      </c>
      <c r="C17" s="242"/>
    </row>
    <row r="18" spans="1:3" s="371" customFormat="1" ht="12" customHeight="1" thickBot="1">
      <c r="A18" s="362" t="s">
        <v>108</v>
      </c>
      <c r="B18" s="6" t="s">
        <v>261</v>
      </c>
      <c r="C18" s="243"/>
    </row>
    <row r="19" spans="1:3" s="302" customFormat="1" ht="12" customHeight="1" thickBot="1">
      <c r="A19" s="166" t="s">
        <v>13</v>
      </c>
      <c r="B19" s="196" t="s">
        <v>436</v>
      </c>
      <c r="C19" s="244">
        <f>SUM(C20:C22)</f>
        <v>0</v>
      </c>
    </row>
    <row r="20" spans="1:3" s="371" customFormat="1" ht="12" customHeight="1">
      <c r="A20" s="362" t="s">
        <v>97</v>
      </c>
      <c r="B20" s="8" t="s">
        <v>227</v>
      </c>
      <c r="C20" s="242"/>
    </row>
    <row r="21" spans="1:3" s="371" customFormat="1" ht="12" customHeight="1">
      <c r="A21" s="362" t="s">
        <v>98</v>
      </c>
      <c r="B21" s="7" t="s">
        <v>437</v>
      </c>
      <c r="C21" s="242"/>
    </row>
    <row r="22" spans="1:3" s="371" customFormat="1" ht="12" customHeight="1">
      <c r="A22" s="362" t="s">
        <v>99</v>
      </c>
      <c r="B22" s="7" t="s">
        <v>438</v>
      </c>
      <c r="C22" s="242"/>
    </row>
    <row r="23" spans="1:3" s="371" customFormat="1" ht="12" customHeight="1" thickBot="1">
      <c r="A23" s="362" t="s">
        <v>100</v>
      </c>
      <c r="B23" s="7" t="s">
        <v>2</v>
      </c>
      <c r="C23" s="242"/>
    </row>
    <row r="24" spans="1:3" s="371" customFormat="1" ht="12" customHeight="1" thickBot="1">
      <c r="A24" s="169" t="s">
        <v>14</v>
      </c>
      <c r="B24" s="106" t="s">
        <v>148</v>
      </c>
      <c r="C24" s="271"/>
    </row>
    <row r="25" spans="1:3" s="371" customFormat="1" ht="12" customHeight="1" thickBot="1">
      <c r="A25" s="169" t="s">
        <v>15</v>
      </c>
      <c r="B25" s="106" t="s">
        <v>439</v>
      </c>
      <c r="C25" s="244">
        <f>+C26+C27</f>
        <v>0</v>
      </c>
    </row>
    <row r="26" spans="1:3" s="371" customFormat="1" ht="12" customHeight="1">
      <c r="A26" s="363" t="s">
        <v>237</v>
      </c>
      <c r="B26" s="364" t="s">
        <v>437</v>
      </c>
      <c r="C26" s="61"/>
    </row>
    <row r="27" spans="1:3" s="371" customFormat="1" ht="12" customHeight="1">
      <c r="A27" s="363" t="s">
        <v>240</v>
      </c>
      <c r="B27" s="365" t="s">
        <v>440</v>
      </c>
      <c r="C27" s="245"/>
    </row>
    <row r="28" spans="1:3" s="371" customFormat="1" ht="12" customHeight="1" thickBot="1">
      <c r="A28" s="362" t="s">
        <v>241</v>
      </c>
      <c r="B28" s="366" t="s">
        <v>441</v>
      </c>
      <c r="C28" s="64"/>
    </row>
    <row r="29" spans="1:3" s="371" customFormat="1" ht="12" customHeight="1" thickBot="1">
      <c r="A29" s="169" t="s">
        <v>16</v>
      </c>
      <c r="B29" s="106" t="s">
        <v>442</v>
      </c>
      <c r="C29" s="244">
        <f>+C30+C31+C32</f>
        <v>0</v>
      </c>
    </row>
    <row r="30" spans="1:3" s="371" customFormat="1" ht="12" customHeight="1">
      <c r="A30" s="363" t="s">
        <v>84</v>
      </c>
      <c r="B30" s="364" t="s">
        <v>266</v>
      </c>
      <c r="C30" s="61"/>
    </row>
    <row r="31" spans="1:3" s="371" customFormat="1" ht="12" customHeight="1">
      <c r="A31" s="363" t="s">
        <v>85</v>
      </c>
      <c r="B31" s="365" t="s">
        <v>267</v>
      </c>
      <c r="C31" s="245"/>
    </row>
    <row r="32" spans="1:3" s="371" customFormat="1" ht="12" customHeight="1" thickBot="1">
      <c r="A32" s="362" t="s">
        <v>86</v>
      </c>
      <c r="B32" s="118" t="s">
        <v>268</v>
      </c>
      <c r="C32" s="64"/>
    </row>
    <row r="33" spans="1:3" s="302" customFormat="1" ht="12" customHeight="1" thickBot="1">
      <c r="A33" s="169" t="s">
        <v>17</v>
      </c>
      <c r="B33" s="106" t="s">
        <v>381</v>
      </c>
      <c r="C33" s="271"/>
    </row>
    <row r="34" spans="1:3" s="302" customFormat="1" ht="12" customHeight="1" thickBot="1">
      <c r="A34" s="169" t="s">
        <v>18</v>
      </c>
      <c r="B34" s="106" t="s">
        <v>443</v>
      </c>
      <c r="C34" s="293"/>
    </row>
    <row r="35" spans="1:3" s="302" customFormat="1" ht="12" customHeight="1" thickBot="1">
      <c r="A35" s="166" t="s">
        <v>19</v>
      </c>
      <c r="B35" s="106" t="s">
        <v>444</v>
      </c>
      <c r="C35" s="294">
        <f>+C8+C19+C24+C25+C29+C33+C34</f>
        <v>0</v>
      </c>
    </row>
    <row r="36" spans="1:3" s="302" customFormat="1" ht="12" customHeight="1" thickBot="1">
      <c r="A36" s="197" t="s">
        <v>20</v>
      </c>
      <c r="B36" s="106" t="s">
        <v>445</v>
      </c>
      <c r="C36" s="294">
        <f>+C37+C38+C39</f>
        <v>0</v>
      </c>
    </row>
    <row r="37" spans="1:3" s="302" customFormat="1" ht="12" customHeight="1">
      <c r="A37" s="363" t="s">
        <v>446</v>
      </c>
      <c r="B37" s="364" t="s">
        <v>198</v>
      </c>
      <c r="C37" s="61"/>
    </row>
    <row r="38" spans="1:3" s="302" customFormat="1" ht="12" customHeight="1">
      <c r="A38" s="363" t="s">
        <v>447</v>
      </c>
      <c r="B38" s="365" t="s">
        <v>3</v>
      </c>
      <c r="C38" s="245"/>
    </row>
    <row r="39" spans="1:3" s="371" customFormat="1" ht="12" customHeight="1" thickBot="1">
      <c r="A39" s="362" t="s">
        <v>448</v>
      </c>
      <c r="B39" s="118" t="s">
        <v>449</v>
      </c>
      <c r="C39" s="64"/>
    </row>
    <row r="40" spans="1:3" s="371" customFormat="1" ht="15" customHeight="1" thickBot="1">
      <c r="A40" s="197" t="s">
        <v>21</v>
      </c>
      <c r="B40" s="198" t="s">
        <v>450</v>
      </c>
      <c r="C40" s="297">
        <f>+C35+C36</f>
        <v>0</v>
      </c>
    </row>
    <row r="41" spans="1:3" s="371" customFormat="1" ht="15" customHeight="1">
      <c r="A41" s="199"/>
      <c r="B41" s="200"/>
      <c r="C41" s="295"/>
    </row>
    <row r="42" spans="1:3" ht="13.5" thickBot="1">
      <c r="A42" s="201"/>
      <c r="B42" s="202"/>
      <c r="C42" s="296"/>
    </row>
    <row r="43" spans="1:3" s="370" customFormat="1" ht="16.5" customHeight="1" thickBot="1">
      <c r="A43" s="203"/>
      <c r="B43" s="204" t="s">
        <v>52</v>
      </c>
      <c r="C43" s="297"/>
    </row>
    <row r="44" spans="1:3" s="372" customFormat="1" ht="12" customHeight="1" thickBot="1">
      <c r="A44" s="169" t="s">
        <v>12</v>
      </c>
      <c r="B44" s="106" t="s">
        <v>451</v>
      </c>
      <c r="C44" s="244">
        <f>SUM(C45:C49)</f>
        <v>0</v>
      </c>
    </row>
    <row r="45" spans="1:3" ht="12" customHeight="1">
      <c r="A45" s="362" t="s">
        <v>91</v>
      </c>
      <c r="B45" s="8" t="s">
        <v>42</v>
      </c>
      <c r="C45" s="61"/>
    </row>
    <row r="46" spans="1:3" ht="12" customHeight="1">
      <c r="A46" s="362" t="s">
        <v>92</v>
      </c>
      <c r="B46" s="7" t="s">
        <v>157</v>
      </c>
      <c r="C46" s="63"/>
    </row>
    <row r="47" spans="1:3" ht="12" customHeight="1">
      <c r="A47" s="362" t="s">
        <v>93</v>
      </c>
      <c r="B47" s="7" t="s">
        <v>123</v>
      </c>
      <c r="C47" s="63"/>
    </row>
    <row r="48" spans="1:3" ht="12" customHeight="1">
      <c r="A48" s="362" t="s">
        <v>94</v>
      </c>
      <c r="B48" s="7" t="s">
        <v>158</v>
      </c>
      <c r="C48" s="63"/>
    </row>
    <row r="49" spans="1:3" ht="12" customHeight="1" thickBot="1">
      <c r="A49" s="362" t="s">
        <v>131</v>
      </c>
      <c r="B49" s="7" t="s">
        <v>159</v>
      </c>
      <c r="C49" s="63"/>
    </row>
    <row r="50" spans="1:3" ht="12" customHeight="1" thickBot="1">
      <c r="A50" s="169" t="s">
        <v>13</v>
      </c>
      <c r="B50" s="106" t="s">
        <v>452</v>
      </c>
      <c r="C50" s="244">
        <f>SUM(C51:C53)</f>
        <v>0</v>
      </c>
    </row>
    <row r="51" spans="1:3" s="372" customFormat="1" ht="12" customHeight="1">
      <c r="A51" s="362" t="s">
        <v>97</v>
      </c>
      <c r="B51" s="8" t="s">
        <v>188</v>
      </c>
      <c r="C51" s="61"/>
    </row>
    <row r="52" spans="1:3" ht="12" customHeight="1">
      <c r="A52" s="362" t="s">
        <v>98</v>
      </c>
      <c r="B52" s="7" t="s">
        <v>161</v>
      </c>
      <c r="C52" s="63"/>
    </row>
    <row r="53" spans="1:3" ht="12" customHeight="1">
      <c r="A53" s="362" t="s">
        <v>99</v>
      </c>
      <c r="B53" s="7" t="s">
        <v>53</v>
      </c>
      <c r="C53" s="63"/>
    </row>
    <row r="54" spans="1:3" ht="12" customHeight="1" thickBot="1">
      <c r="A54" s="362" t="s">
        <v>100</v>
      </c>
      <c r="B54" s="7" t="s">
        <v>4</v>
      </c>
      <c r="C54" s="63"/>
    </row>
    <row r="55" spans="1:3" ht="15" customHeight="1" thickBot="1">
      <c r="A55" s="169" t="s">
        <v>14</v>
      </c>
      <c r="B55" s="205" t="s">
        <v>453</v>
      </c>
      <c r="C55" s="298">
        <f>+C44+C50</f>
        <v>0</v>
      </c>
    </row>
    <row r="56" ht="13.5" thickBot="1">
      <c r="C56" s="299"/>
    </row>
    <row r="57" spans="1:3" ht="15" customHeight="1" thickBot="1">
      <c r="A57" s="208" t="s">
        <v>181</v>
      </c>
      <c r="B57" s="209"/>
      <c r="C57" s="104"/>
    </row>
    <row r="58" spans="1:3" ht="14.25" customHeight="1" thickBot="1">
      <c r="A58" s="208" t="s">
        <v>182</v>
      </c>
      <c r="B58" s="209"/>
      <c r="C58" s="10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06" customWidth="1"/>
    <col min="2" max="2" width="79.125" style="207" customWidth="1"/>
    <col min="3" max="3" width="25.00390625" style="207" customWidth="1"/>
    <col min="4" max="16384" width="9.375" style="207" customWidth="1"/>
  </cols>
  <sheetData>
    <row r="1" spans="1:3" s="186" customFormat="1" ht="21" customHeight="1" thickBot="1">
      <c r="A1" s="185"/>
      <c r="B1" s="187"/>
      <c r="C1" s="367" t="s">
        <v>490</v>
      </c>
    </row>
    <row r="2" spans="1:3" s="368" customFormat="1" ht="25.5" customHeight="1">
      <c r="A2" s="319" t="s">
        <v>179</v>
      </c>
      <c r="B2" s="285" t="s">
        <v>432</v>
      </c>
      <c r="C2" s="300" t="s">
        <v>56</v>
      </c>
    </row>
    <row r="3" spans="1:3" s="368" customFormat="1" ht="24.75" thickBot="1">
      <c r="A3" s="360" t="s">
        <v>178</v>
      </c>
      <c r="B3" s="286" t="s">
        <v>456</v>
      </c>
      <c r="C3" s="301" t="s">
        <v>57</v>
      </c>
    </row>
    <row r="4" spans="1:3" s="369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192" t="s">
        <v>49</v>
      </c>
    </row>
    <row r="6" spans="1:3" s="370" customFormat="1" ht="12.75" customHeight="1" thickBot="1">
      <c r="A6" s="166">
        <v>1</v>
      </c>
      <c r="B6" s="167">
        <v>2</v>
      </c>
      <c r="C6" s="168">
        <v>3</v>
      </c>
    </row>
    <row r="7" spans="1:3" s="370" customFormat="1" ht="15.75" customHeight="1" thickBot="1">
      <c r="A7" s="193"/>
      <c r="B7" s="194" t="s">
        <v>50</v>
      </c>
      <c r="C7" s="195"/>
    </row>
    <row r="8" spans="1:3" s="302" customFormat="1" ht="12" customHeight="1" thickBot="1">
      <c r="A8" s="166" t="s">
        <v>12</v>
      </c>
      <c r="B8" s="196" t="s">
        <v>433</v>
      </c>
      <c r="C8" s="244">
        <f>SUM(C9:C18)</f>
        <v>0</v>
      </c>
    </row>
    <row r="9" spans="1:3" s="302" customFormat="1" ht="12" customHeight="1">
      <c r="A9" s="361" t="s">
        <v>91</v>
      </c>
      <c r="B9" s="9" t="s">
        <v>252</v>
      </c>
      <c r="C9" s="291"/>
    </row>
    <row r="10" spans="1:3" s="302" customFormat="1" ht="12" customHeight="1">
      <c r="A10" s="362" t="s">
        <v>92</v>
      </c>
      <c r="B10" s="7" t="s">
        <v>253</v>
      </c>
      <c r="C10" s="242"/>
    </row>
    <row r="11" spans="1:3" s="302" customFormat="1" ht="12" customHeight="1">
      <c r="A11" s="362" t="s">
        <v>93</v>
      </c>
      <c r="B11" s="7" t="s">
        <v>254</v>
      </c>
      <c r="C11" s="242"/>
    </row>
    <row r="12" spans="1:3" s="302" customFormat="1" ht="12" customHeight="1">
      <c r="A12" s="362" t="s">
        <v>94</v>
      </c>
      <c r="B12" s="7" t="s">
        <v>255</v>
      </c>
      <c r="C12" s="242"/>
    </row>
    <row r="13" spans="1:3" s="302" customFormat="1" ht="12" customHeight="1">
      <c r="A13" s="362" t="s">
        <v>131</v>
      </c>
      <c r="B13" s="7" t="s">
        <v>256</v>
      </c>
      <c r="C13" s="242"/>
    </row>
    <row r="14" spans="1:3" s="302" customFormat="1" ht="12" customHeight="1">
      <c r="A14" s="362" t="s">
        <v>95</v>
      </c>
      <c r="B14" s="7" t="s">
        <v>434</v>
      </c>
      <c r="C14" s="242"/>
    </row>
    <row r="15" spans="1:3" s="302" customFormat="1" ht="12" customHeight="1">
      <c r="A15" s="362" t="s">
        <v>96</v>
      </c>
      <c r="B15" s="6" t="s">
        <v>435</v>
      </c>
      <c r="C15" s="242"/>
    </row>
    <row r="16" spans="1:3" s="302" customFormat="1" ht="12" customHeight="1">
      <c r="A16" s="362" t="s">
        <v>106</v>
      </c>
      <c r="B16" s="7" t="s">
        <v>259</v>
      </c>
      <c r="C16" s="292"/>
    </row>
    <row r="17" spans="1:3" s="371" customFormat="1" ht="12" customHeight="1">
      <c r="A17" s="362" t="s">
        <v>107</v>
      </c>
      <c r="B17" s="7" t="s">
        <v>260</v>
      </c>
      <c r="C17" s="242"/>
    </row>
    <row r="18" spans="1:3" s="371" customFormat="1" ht="12" customHeight="1" thickBot="1">
      <c r="A18" s="362" t="s">
        <v>108</v>
      </c>
      <c r="B18" s="6" t="s">
        <v>261</v>
      </c>
      <c r="C18" s="243"/>
    </row>
    <row r="19" spans="1:3" s="302" customFormat="1" ht="12" customHeight="1" thickBot="1">
      <c r="A19" s="166" t="s">
        <v>13</v>
      </c>
      <c r="B19" s="196" t="s">
        <v>436</v>
      </c>
      <c r="C19" s="244">
        <f>SUM(C20:C22)</f>
        <v>0</v>
      </c>
    </row>
    <row r="20" spans="1:3" s="371" customFormat="1" ht="12" customHeight="1">
      <c r="A20" s="362" t="s">
        <v>97</v>
      </c>
      <c r="B20" s="8" t="s">
        <v>227</v>
      </c>
      <c r="C20" s="242"/>
    </row>
    <row r="21" spans="1:3" s="371" customFormat="1" ht="12" customHeight="1">
      <c r="A21" s="362" t="s">
        <v>98</v>
      </c>
      <c r="B21" s="7" t="s">
        <v>437</v>
      </c>
      <c r="C21" s="242"/>
    </row>
    <row r="22" spans="1:3" s="371" customFormat="1" ht="12" customHeight="1">
      <c r="A22" s="362" t="s">
        <v>99</v>
      </c>
      <c r="B22" s="7" t="s">
        <v>438</v>
      </c>
      <c r="C22" s="242"/>
    </row>
    <row r="23" spans="1:3" s="371" customFormat="1" ht="12" customHeight="1" thickBot="1">
      <c r="A23" s="362" t="s">
        <v>100</v>
      </c>
      <c r="B23" s="7" t="s">
        <v>2</v>
      </c>
      <c r="C23" s="242"/>
    </row>
    <row r="24" spans="1:3" s="371" customFormat="1" ht="12" customHeight="1" thickBot="1">
      <c r="A24" s="169" t="s">
        <v>14</v>
      </c>
      <c r="B24" s="106" t="s">
        <v>148</v>
      </c>
      <c r="C24" s="271"/>
    </row>
    <row r="25" spans="1:3" s="371" customFormat="1" ht="12" customHeight="1" thickBot="1">
      <c r="A25" s="169" t="s">
        <v>15</v>
      </c>
      <c r="B25" s="106" t="s">
        <v>439</v>
      </c>
      <c r="C25" s="244">
        <f>+C26+C27</f>
        <v>0</v>
      </c>
    </row>
    <row r="26" spans="1:3" s="371" customFormat="1" ht="12" customHeight="1">
      <c r="A26" s="363" t="s">
        <v>237</v>
      </c>
      <c r="B26" s="364" t="s">
        <v>437</v>
      </c>
      <c r="C26" s="61"/>
    </row>
    <row r="27" spans="1:3" s="371" customFormat="1" ht="12" customHeight="1">
      <c r="A27" s="363" t="s">
        <v>240</v>
      </c>
      <c r="B27" s="365" t="s">
        <v>440</v>
      </c>
      <c r="C27" s="245"/>
    </row>
    <row r="28" spans="1:3" s="371" customFormat="1" ht="12" customHeight="1" thickBot="1">
      <c r="A28" s="362" t="s">
        <v>241</v>
      </c>
      <c r="B28" s="366" t="s">
        <v>441</v>
      </c>
      <c r="C28" s="64"/>
    </row>
    <row r="29" spans="1:3" s="371" customFormat="1" ht="12" customHeight="1" thickBot="1">
      <c r="A29" s="169" t="s">
        <v>16</v>
      </c>
      <c r="B29" s="106" t="s">
        <v>442</v>
      </c>
      <c r="C29" s="244">
        <f>+C30+C31+C32</f>
        <v>0</v>
      </c>
    </row>
    <row r="30" spans="1:3" s="371" customFormat="1" ht="12" customHeight="1">
      <c r="A30" s="363" t="s">
        <v>84</v>
      </c>
      <c r="B30" s="364" t="s">
        <v>266</v>
      </c>
      <c r="C30" s="61"/>
    </row>
    <row r="31" spans="1:3" s="371" customFormat="1" ht="12" customHeight="1">
      <c r="A31" s="363" t="s">
        <v>85</v>
      </c>
      <c r="B31" s="365" t="s">
        <v>267</v>
      </c>
      <c r="C31" s="245"/>
    </row>
    <row r="32" spans="1:3" s="371" customFormat="1" ht="12" customHeight="1" thickBot="1">
      <c r="A32" s="362" t="s">
        <v>86</v>
      </c>
      <c r="B32" s="118" t="s">
        <v>268</v>
      </c>
      <c r="C32" s="64"/>
    </row>
    <row r="33" spans="1:3" s="302" customFormat="1" ht="12" customHeight="1" thickBot="1">
      <c r="A33" s="169" t="s">
        <v>17</v>
      </c>
      <c r="B33" s="106" t="s">
        <v>381</v>
      </c>
      <c r="C33" s="271"/>
    </row>
    <row r="34" spans="1:3" s="302" customFormat="1" ht="12" customHeight="1" thickBot="1">
      <c r="A34" s="169" t="s">
        <v>18</v>
      </c>
      <c r="B34" s="106" t="s">
        <v>443</v>
      </c>
      <c r="C34" s="293"/>
    </row>
    <row r="35" spans="1:3" s="302" customFormat="1" ht="12" customHeight="1" thickBot="1">
      <c r="A35" s="166" t="s">
        <v>19</v>
      </c>
      <c r="B35" s="106" t="s">
        <v>444</v>
      </c>
      <c r="C35" s="294">
        <f>+C8+C19+C24+C25+C29+C33+C34</f>
        <v>0</v>
      </c>
    </row>
    <row r="36" spans="1:3" s="302" customFormat="1" ht="12" customHeight="1" thickBot="1">
      <c r="A36" s="197" t="s">
        <v>20</v>
      </c>
      <c r="B36" s="106" t="s">
        <v>445</v>
      </c>
      <c r="C36" s="294">
        <f>+C37+C38+C39</f>
        <v>0</v>
      </c>
    </row>
    <row r="37" spans="1:3" s="302" customFormat="1" ht="12" customHeight="1">
      <c r="A37" s="363" t="s">
        <v>446</v>
      </c>
      <c r="B37" s="364" t="s">
        <v>198</v>
      </c>
      <c r="C37" s="61"/>
    </row>
    <row r="38" spans="1:3" s="302" customFormat="1" ht="12" customHeight="1">
      <c r="A38" s="363" t="s">
        <v>447</v>
      </c>
      <c r="B38" s="365" t="s">
        <v>3</v>
      </c>
      <c r="C38" s="245"/>
    </row>
    <row r="39" spans="1:3" s="371" customFormat="1" ht="12" customHeight="1" thickBot="1">
      <c r="A39" s="362" t="s">
        <v>448</v>
      </c>
      <c r="B39" s="118" t="s">
        <v>449</v>
      </c>
      <c r="C39" s="64"/>
    </row>
    <row r="40" spans="1:3" s="371" customFormat="1" ht="15" customHeight="1" thickBot="1">
      <c r="A40" s="197" t="s">
        <v>21</v>
      </c>
      <c r="B40" s="198" t="s">
        <v>450</v>
      </c>
      <c r="C40" s="297">
        <f>+C35+C36</f>
        <v>0</v>
      </c>
    </row>
    <row r="41" spans="1:3" s="371" customFormat="1" ht="15" customHeight="1">
      <c r="A41" s="199"/>
      <c r="B41" s="200"/>
      <c r="C41" s="295"/>
    </row>
    <row r="42" spans="1:3" ht="13.5" thickBot="1">
      <c r="A42" s="201"/>
      <c r="B42" s="202"/>
      <c r="C42" s="296"/>
    </row>
    <row r="43" spans="1:3" s="370" customFormat="1" ht="16.5" customHeight="1" thickBot="1">
      <c r="A43" s="203"/>
      <c r="B43" s="204" t="s">
        <v>52</v>
      </c>
      <c r="C43" s="297"/>
    </row>
    <row r="44" spans="1:3" s="372" customFormat="1" ht="12" customHeight="1" thickBot="1">
      <c r="A44" s="169" t="s">
        <v>12</v>
      </c>
      <c r="B44" s="106" t="s">
        <v>451</v>
      </c>
      <c r="C44" s="244">
        <f>SUM(C45:C49)</f>
        <v>0</v>
      </c>
    </row>
    <row r="45" spans="1:3" ht="12" customHeight="1">
      <c r="A45" s="362" t="s">
        <v>91</v>
      </c>
      <c r="B45" s="8" t="s">
        <v>42</v>
      </c>
      <c r="C45" s="61"/>
    </row>
    <row r="46" spans="1:3" ht="12" customHeight="1">
      <c r="A46" s="362" t="s">
        <v>92</v>
      </c>
      <c r="B46" s="7" t="s">
        <v>157</v>
      </c>
      <c r="C46" s="63"/>
    </row>
    <row r="47" spans="1:3" ht="12" customHeight="1">
      <c r="A47" s="362" t="s">
        <v>93</v>
      </c>
      <c r="B47" s="7" t="s">
        <v>123</v>
      </c>
      <c r="C47" s="63"/>
    </row>
    <row r="48" spans="1:3" ht="12" customHeight="1">
      <c r="A48" s="362" t="s">
        <v>94</v>
      </c>
      <c r="B48" s="7" t="s">
        <v>158</v>
      </c>
      <c r="C48" s="63"/>
    </row>
    <row r="49" spans="1:3" ht="12" customHeight="1" thickBot="1">
      <c r="A49" s="362" t="s">
        <v>131</v>
      </c>
      <c r="B49" s="7" t="s">
        <v>159</v>
      </c>
      <c r="C49" s="63"/>
    </row>
    <row r="50" spans="1:3" ht="12" customHeight="1" thickBot="1">
      <c r="A50" s="169" t="s">
        <v>13</v>
      </c>
      <c r="B50" s="106" t="s">
        <v>452</v>
      </c>
      <c r="C50" s="244">
        <f>SUM(C51:C53)</f>
        <v>0</v>
      </c>
    </row>
    <row r="51" spans="1:3" s="372" customFormat="1" ht="12" customHeight="1">
      <c r="A51" s="362" t="s">
        <v>97</v>
      </c>
      <c r="B51" s="8" t="s">
        <v>188</v>
      </c>
      <c r="C51" s="61"/>
    </row>
    <row r="52" spans="1:3" ht="12" customHeight="1">
      <c r="A52" s="362" t="s">
        <v>98</v>
      </c>
      <c r="B52" s="7" t="s">
        <v>161</v>
      </c>
      <c r="C52" s="63"/>
    </row>
    <row r="53" spans="1:3" ht="12" customHeight="1">
      <c r="A53" s="362" t="s">
        <v>99</v>
      </c>
      <c r="B53" s="7" t="s">
        <v>53</v>
      </c>
      <c r="C53" s="63"/>
    </row>
    <row r="54" spans="1:3" ht="12" customHeight="1" thickBot="1">
      <c r="A54" s="362" t="s">
        <v>100</v>
      </c>
      <c r="B54" s="7" t="s">
        <v>4</v>
      </c>
      <c r="C54" s="63"/>
    </row>
    <row r="55" spans="1:3" ht="15" customHeight="1" thickBot="1">
      <c r="A55" s="169" t="s">
        <v>14</v>
      </c>
      <c r="B55" s="205" t="s">
        <v>453</v>
      </c>
      <c r="C55" s="298">
        <f>+C44+C50</f>
        <v>0</v>
      </c>
    </row>
    <row r="56" ht="13.5" thickBot="1">
      <c r="C56" s="299"/>
    </row>
    <row r="57" spans="1:3" ht="15" customHeight="1" thickBot="1">
      <c r="A57" s="208" t="s">
        <v>181</v>
      </c>
      <c r="B57" s="209"/>
      <c r="C57" s="104"/>
    </row>
    <row r="58" spans="1:3" ht="14.25" customHeight="1" thickBot="1">
      <c r="A58" s="208" t="s">
        <v>182</v>
      </c>
      <c r="B58" s="209"/>
      <c r="C58" s="10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06" customWidth="1"/>
    <col min="2" max="2" width="79.125" style="207" customWidth="1"/>
    <col min="3" max="3" width="25.00390625" style="207" customWidth="1"/>
    <col min="4" max="16384" width="9.375" style="207" customWidth="1"/>
  </cols>
  <sheetData>
    <row r="1" spans="1:3" s="186" customFormat="1" ht="21" customHeight="1" thickBot="1">
      <c r="A1" s="185"/>
      <c r="B1" s="187"/>
      <c r="C1" s="367" t="s">
        <v>491</v>
      </c>
    </row>
    <row r="2" spans="1:3" s="368" customFormat="1" ht="25.5" customHeight="1">
      <c r="A2" s="319" t="s">
        <v>179</v>
      </c>
      <c r="B2" s="285" t="s">
        <v>432</v>
      </c>
      <c r="C2" s="300" t="s">
        <v>56</v>
      </c>
    </row>
    <row r="3" spans="1:3" s="368" customFormat="1" ht="24.75" thickBot="1">
      <c r="A3" s="360" t="s">
        <v>178</v>
      </c>
      <c r="B3" s="286" t="s">
        <v>457</v>
      </c>
      <c r="C3" s="301" t="s">
        <v>471</v>
      </c>
    </row>
    <row r="4" spans="1:3" s="369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192" t="s">
        <v>49</v>
      </c>
    </row>
    <row r="6" spans="1:3" s="370" customFormat="1" ht="12.75" customHeight="1" thickBot="1">
      <c r="A6" s="166">
        <v>1</v>
      </c>
      <c r="B6" s="167">
        <v>2</v>
      </c>
      <c r="C6" s="168">
        <v>3</v>
      </c>
    </row>
    <row r="7" spans="1:3" s="370" customFormat="1" ht="15.75" customHeight="1" thickBot="1">
      <c r="A7" s="193"/>
      <c r="B7" s="194" t="s">
        <v>50</v>
      </c>
      <c r="C7" s="195"/>
    </row>
    <row r="8" spans="1:3" s="302" customFormat="1" ht="12" customHeight="1" thickBot="1">
      <c r="A8" s="166" t="s">
        <v>12</v>
      </c>
      <c r="B8" s="196" t="s">
        <v>433</v>
      </c>
      <c r="C8" s="244">
        <f>SUM(C9:C18)</f>
        <v>60</v>
      </c>
    </row>
    <row r="9" spans="1:3" s="302" customFormat="1" ht="12" customHeight="1">
      <c r="A9" s="361" t="s">
        <v>91</v>
      </c>
      <c r="B9" s="9" t="s">
        <v>252</v>
      </c>
      <c r="C9" s="291"/>
    </row>
    <row r="10" spans="1:3" s="302" customFormat="1" ht="12" customHeight="1">
      <c r="A10" s="362" t="s">
        <v>92</v>
      </c>
      <c r="B10" s="7" t="s">
        <v>253</v>
      </c>
      <c r="C10" s="242">
        <v>50</v>
      </c>
    </row>
    <row r="11" spans="1:3" s="302" customFormat="1" ht="12" customHeight="1">
      <c r="A11" s="362" t="s">
        <v>93</v>
      </c>
      <c r="B11" s="7" t="s">
        <v>254</v>
      </c>
      <c r="C11" s="242"/>
    </row>
    <row r="12" spans="1:3" s="302" customFormat="1" ht="12" customHeight="1">
      <c r="A12" s="362" t="s">
        <v>94</v>
      </c>
      <c r="B12" s="7" t="s">
        <v>255</v>
      </c>
      <c r="C12" s="242"/>
    </row>
    <row r="13" spans="1:3" s="302" customFormat="1" ht="12" customHeight="1">
      <c r="A13" s="362" t="s">
        <v>131</v>
      </c>
      <c r="B13" s="7" t="s">
        <v>256</v>
      </c>
      <c r="C13" s="242"/>
    </row>
    <row r="14" spans="1:3" s="302" customFormat="1" ht="12" customHeight="1">
      <c r="A14" s="362" t="s">
        <v>95</v>
      </c>
      <c r="B14" s="7" t="s">
        <v>434</v>
      </c>
      <c r="C14" s="242"/>
    </row>
    <row r="15" spans="1:3" s="302" customFormat="1" ht="12" customHeight="1">
      <c r="A15" s="362" t="s">
        <v>96</v>
      </c>
      <c r="B15" s="6" t="s">
        <v>435</v>
      </c>
      <c r="C15" s="242"/>
    </row>
    <row r="16" spans="1:3" s="302" customFormat="1" ht="12" customHeight="1">
      <c r="A16" s="362" t="s">
        <v>106</v>
      </c>
      <c r="B16" s="7" t="s">
        <v>259</v>
      </c>
      <c r="C16" s="292">
        <v>10</v>
      </c>
    </row>
    <row r="17" spans="1:3" s="371" customFormat="1" ht="12" customHeight="1">
      <c r="A17" s="362" t="s">
        <v>107</v>
      </c>
      <c r="B17" s="7" t="s">
        <v>260</v>
      </c>
      <c r="C17" s="242"/>
    </row>
    <row r="18" spans="1:3" s="371" customFormat="1" ht="12" customHeight="1" thickBot="1">
      <c r="A18" s="362" t="s">
        <v>108</v>
      </c>
      <c r="B18" s="6" t="s">
        <v>261</v>
      </c>
      <c r="C18" s="243"/>
    </row>
    <row r="19" spans="1:3" s="302" customFormat="1" ht="12" customHeight="1" thickBot="1">
      <c r="A19" s="166" t="s">
        <v>13</v>
      </c>
      <c r="B19" s="196" t="s">
        <v>436</v>
      </c>
      <c r="C19" s="244">
        <f>SUM(C20:C22)</f>
        <v>2339</v>
      </c>
    </row>
    <row r="20" spans="1:3" s="371" customFormat="1" ht="12" customHeight="1">
      <c r="A20" s="362" t="s">
        <v>97</v>
      </c>
      <c r="B20" s="8" t="s">
        <v>227</v>
      </c>
      <c r="C20" s="242"/>
    </row>
    <row r="21" spans="1:3" s="371" customFormat="1" ht="12" customHeight="1">
      <c r="A21" s="362" t="s">
        <v>98</v>
      </c>
      <c r="B21" s="7" t="s">
        <v>437</v>
      </c>
      <c r="C21" s="242"/>
    </row>
    <row r="22" spans="1:3" s="371" customFormat="1" ht="12" customHeight="1">
      <c r="A22" s="362" t="s">
        <v>99</v>
      </c>
      <c r="B22" s="7" t="s">
        <v>438</v>
      </c>
      <c r="C22" s="242">
        <f>1365+974</f>
        <v>2339</v>
      </c>
    </row>
    <row r="23" spans="1:3" s="371" customFormat="1" ht="12" customHeight="1" thickBot="1">
      <c r="A23" s="362" t="s">
        <v>100</v>
      </c>
      <c r="B23" s="7" t="s">
        <v>2</v>
      </c>
      <c r="C23" s="242"/>
    </row>
    <row r="24" spans="1:3" s="371" customFormat="1" ht="12" customHeight="1" thickBot="1">
      <c r="A24" s="169" t="s">
        <v>14</v>
      </c>
      <c r="B24" s="106" t="s">
        <v>148</v>
      </c>
      <c r="C24" s="271"/>
    </row>
    <row r="25" spans="1:3" s="371" customFormat="1" ht="12" customHeight="1" thickBot="1">
      <c r="A25" s="169" t="s">
        <v>15</v>
      </c>
      <c r="B25" s="106" t="s">
        <v>439</v>
      </c>
      <c r="C25" s="244">
        <f>+C26+C27</f>
        <v>0</v>
      </c>
    </row>
    <row r="26" spans="1:3" s="371" customFormat="1" ht="12" customHeight="1">
      <c r="A26" s="363" t="s">
        <v>237</v>
      </c>
      <c r="B26" s="364" t="s">
        <v>437</v>
      </c>
      <c r="C26" s="61"/>
    </row>
    <row r="27" spans="1:3" s="371" customFormat="1" ht="12" customHeight="1">
      <c r="A27" s="363" t="s">
        <v>240</v>
      </c>
      <c r="B27" s="365" t="s">
        <v>440</v>
      </c>
      <c r="C27" s="245"/>
    </row>
    <row r="28" spans="1:3" s="371" customFormat="1" ht="12" customHeight="1" thickBot="1">
      <c r="A28" s="362" t="s">
        <v>241</v>
      </c>
      <c r="B28" s="366" t="s">
        <v>441</v>
      </c>
      <c r="C28" s="64"/>
    </row>
    <row r="29" spans="1:3" s="371" customFormat="1" ht="12" customHeight="1" thickBot="1">
      <c r="A29" s="169" t="s">
        <v>16</v>
      </c>
      <c r="B29" s="106" t="s">
        <v>442</v>
      </c>
      <c r="C29" s="244">
        <f>+C30+C31+C32</f>
        <v>0</v>
      </c>
    </row>
    <row r="30" spans="1:3" s="371" customFormat="1" ht="12" customHeight="1">
      <c r="A30" s="363" t="s">
        <v>84</v>
      </c>
      <c r="B30" s="364" t="s">
        <v>266</v>
      </c>
      <c r="C30" s="61"/>
    </row>
    <row r="31" spans="1:3" s="371" customFormat="1" ht="12" customHeight="1">
      <c r="A31" s="363" t="s">
        <v>85</v>
      </c>
      <c r="B31" s="365" t="s">
        <v>267</v>
      </c>
      <c r="C31" s="245"/>
    </row>
    <row r="32" spans="1:3" s="371" customFormat="1" ht="12" customHeight="1" thickBot="1">
      <c r="A32" s="362" t="s">
        <v>86</v>
      </c>
      <c r="B32" s="118" t="s">
        <v>268</v>
      </c>
      <c r="C32" s="64"/>
    </row>
    <row r="33" spans="1:3" s="302" customFormat="1" ht="12" customHeight="1" thickBot="1">
      <c r="A33" s="169" t="s">
        <v>17</v>
      </c>
      <c r="B33" s="106" t="s">
        <v>381</v>
      </c>
      <c r="C33" s="271"/>
    </row>
    <row r="34" spans="1:3" s="302" customFormat="1" ht="12" customHeight="1" thickBot="1">
      <c r="A34" s="169" t="s">
        <v>18</v>
      </c>
      <c r="B34" s="106" t="s">
        <v>443</v>
      </c>
      <c r="C34" s="293"/>
    </row>
    <row r="35" spans="1:3" s="302" customFormat="1" ht="12" customHeight="1" thickBot="1">
      <c r="A35" s="166" t="s">
        <v>19</v>
      </c>
      <c r="B35" s="106" t="s">
        <v>444</v>
      </c>
      <c r="C35" s="294">
        <f>+C8+C19+C24+C25+C29+C33+C34</f>
        <v>2399</v>
      </c>
    </row>
    <row r="36" spans="1:3" s="302" customFormat="1" ht="12" customHeight="1" thickBot="1">
      <c r="A36" s="197" t="s">
        <v>20</v>
      </c>
      <c r="B36" s="106" t="s">
        <v>445</v>
      </c>
      <c r="C36" s="294">
        <f>+C37+C38+C39</f>
        <v>70478</v>
      </c>
    </row>
    <row r="37" spans="1:3" s="302" customFormat="1" ht="12" customHeight="1">
      <c r="A37" s="363" t="s">
        <v>446</v>
      </c>
      <c r="B37" s="364" t="s">
        <v>198</v>
      </c>
      <c r="C37" s="61">
        <v>25</v>
      </c>
    </row>
    <row r="38" spans="1:3" s="302" customFormat="1" ht="12" customHeight="1">
      <c r="A38" s="363" t="s">
        <v>447</v>
      </c>
      <c r="B38" s="365" t="s">
        <v>3</v>
      </c>
      <c r="C38" s="245"/>
    </row>
    <row r="39" spans="1:3" s="371" customFormat="1" ht="12" customHeight="1" thickBot="1">
      <c r="A39" s="362" t="s">
        <v>448</v>
      </c>
      <c r="B39" s="118" t="s">
        <v>449</v>
      </c>
      <c r="C39" s="64">
        <v>70453</v>
      </c>
    </row>
    <row r="40" spans="1:3" s="371" customFormat="1" ht="15" customHeight="1" thickBot="1">
      <c r="A40" s="197" t="s">
        <v>21</v>
      </c>
      <c r="B40" s="198" t="s">
        <v>450</v>
      </c>
      <c r="C40" s="297">
        <f>+C35+C36</f>
        <v>72877</v>
      </c>
    </row>
    <row r="41" spans="1:3" s="371" customFormat="1" ht="15" customHeight="1">
      <c r="A41" s="199"/>
      <c r="B41" s="200"/>
      <c r="C41" s="295"/>
    </row>
    <row r="42" spans="1:3" ht="13.5" thickBot="1">
      <c r="A42" s="201"/>
      <c r="B42" s="202"/>
      <c r="C42" s="296"/>
    </row>
    <row r="43" spans="1:3" s="370" customFormat="1" ht="16.5" customHeight="1" thickBot="1">
      <c r="A43" s="203"/>
      <c r="B43" s="204" t="s">
        <v>52</v>
      </c>
      <c r="C43" s="297"/>
    </row>
    <row r="44" spans="1:3" s="372" customFormat="1" ht="12" customHeight="1" thickBot="1">
      <c r="A44" s="169" t="s">
        <v>12</v>
      </c>
      <c r="B44" s="106" t="s">
        <v>451</v>
      </c>
      <c r="C44" s="244">
        <f>SUM(C45:C49)</f>
        <v>72877</v>
      </c>
    </row>
    <row r="45" spans="1:3" ht="12" customHeight="1">
      <c r="A45" s="362" t="s">
        <v>91</v>
      </c>
      <c r="B45" s="8" t="s">
        <v>42</v>
      </c>
      <c r="C45" s="227">
        <f>29180+653</f>
        <v>29833</v>
      </c>
    </row>
    <row r="46" spans="1:3" ht="12" customHeight="1">
      <c r="A46" s="362" t="s">
        <v>92</v>
      </c>
      <c r="B46" s="7" t="s">
        <v>157</v>
      </c>
      <c r="C46" s="227">
        <f>7353+186</f>
        <v>7539</v>
      </c>
    </row>
    <row r="47" spans="1:3" ht="12" customHeight="1">
      <c r="A47" s="362" t="s">
        <v>93</v>
      </c>
      <c r="B47" s="7" t="s">
        <v>123</v>
      </c>
      <c r="C47" s="227">
        <f>8045+112</f>
        <v>8157</v>
      </c>
    </row>
    <row r="48" spans="1:3" ht="12" customHeight="1">
      <c r="A48" s="362" t="s">
        <v>94</v>
      </c>
      <c r="B48" s="7" t="s">
        <v>158</v>
      </c>
      <c r="C48" s="227">
        <v>27300</v>
      </c>
    </row>
    <row r="49" spans="1:3" ht="12" customHeight="1" thickBot="1">
      <c r="A49" s="362" t="s">
        <v>131</v>
      </c>
      <c r="B49" s="7" t="s">
        <v>159</v>
      </c>
      <c r="C49" s="63">
        <v>48</v>
      </c>
    </row>
    <row r="50" spans="1:3" ht="12" customHeight="1" thickBot="1">
      <c r="A50" s="169" t="s">
        <v>13</v>
      </c>
      <c r="B50" s="106" t="s">
        <v>452</v>
      </c>
      <c r="C50" s="244">
        <f>SUM(C51:C53)</f>
        <v>0</v>
      </c>
    </row>
    <row r="51" spans="1:3" s="372" customFormat="1" ht="12" customHeight="1">
      <c r="A51" s="362" t="s">
        <v>97</v>
      </c>
      <c r="B51" s="8" t="s">
        <v>188</v>
      </c>
      <c r="C51" s="61"/>
    </row>
    <row r="52" spans="1:3" ht="12" customHeight="1">
      <c r="A52" s="362" t="s">
        <v>98</v>
      </c>
      <c r="B52" s="7" t="s">
        <v>161</v>
      </c>
      <c r="C52" s="63"/>
    </row>
    <row r="53" spans="1:3" ht="12" customHeight="1">
      <c r="A53" s="362" t="s">
        <v>99</v>
      </c>
      <c r="B53" s="7" t="s">
        <v>53</v>
      </c>
      <c r="C53" s="63"/>
    </row>
    <row r="54" spans="1:3" ht="12" customHeight="1" thickBot="1">
      <c r="A54" s="362" t="s">
        <v>100</v>
      </c>
      <c r="B54" s="7" t="s">
        <v>4</v>
      </c>
      <c r="C54" s="63"/>
    </row>
    <row r="55" spans="1:3" ht="15" customHeight="1" thickBot="1">
      <c r="A55" s="169" t="s">
        <v>14</v>
      </c>
      <c r="B55" s="205" t="s">
        <v>453</v>
      </c>
      <c r="C55" s="298">
        <f>+C44+C50</f>
        <v>72877</v>
      </c>
    </row>
    <row r="56" ht="13.5" thickBot="1">
      <c r="C56" s="299"/>
    </row>
    <row r="57" spans="1:3" ht="15" customHeight="1" thickBot="1">
      <c r="A57" s="208" t="s">
        <v>181</v>
      </c>
      <c r="B57" s="209"/>
      <c r="C57" s="104">
        <v>11</v>
      </c>
    </row>
    <row r="58" spans="1:3" ht="14.25" customHeight="1" thickBot="1">
      <c r="A58" s="208" t="s">
        <v>182</v>
      </c>
      <c r="B58" s="209"/>
      <c r="C58" s="10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06" customWidth="1"/>
    <col min="2" max="2" width="79.125" style="207" customWidth="1"/>
    <col min="3" max="3" width="25.00390625" style="207" customWidth="1"/>
    <col min="4" max="16384" width="9.375" style="207" customWidth="1"/>
  </cols>
  <sheetData>
    <row r="1" spans="1:3" s="186" customFormat="1" ht="21" customHeight="1" thickBot="1">
      <c r="A1" s="185"/>
      <c r="B1" s="187"/>
      <c r="C1" s="367" t="s">
        <v>492</v>
      </c>
    </row>
    <row r="2" spans="1:3" s="368" customFormat="1" ht="25.5" customHeight="1">
      <c r="A2" s="319" t="s">
        <v>179</v>
      </c>
      <c r="B2" s="285" t="s">
        <v>485</v>
      </c>
      <c r="C2" s="300" t="s">
        <v>57</v>
      </c>
    </row>
    <row r="3" spans="1:3" s="368" customFormat="1" ht="24.75" thickBot="1">
      <c r="A3" s="360" t="s">
        <v>178</v>
      </c>
      <c r="B3" s="286" t="s">
        <v>431</v>
      </c>
      <c r="C3" s="301" t="s">
        <v>46</v>
      </c>
    </row>
    <row r="4" spans="1:3" s="369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192" t="s">
        <v>49</v>
      </c>
    </row>
    <row r="6" spans="1:3" s="370" customFormat="1" ht="12.75" customHeight="1" thickBot="1">
      <c r="A6" s="166">
        <v>1</v>
      </c>
      <c r="B6" s="167">
        <v>2</v>
      </c>
      <c r="C6" s="168">
        <v>3</v>
      </c>
    </row>
    <row r="7" spans="1:3" s="370" customFormat="1" ht="15.75" customHeight="1" thickBot="1">
      <c r="A7" s="193"/>
      <c r="B7" s="194" t="s">
        <v>50</v>
      </c>
      <c r="C7" s="195"/>
    </row>
    <row r="8" spans="1:3" s="302" customFormat="1" ht="12" customHeight="1" thickBot="1">
      <c r="A8" s="166" t="s">
        <v>12</v>
      </c>
      <c r="B8" s="196" t="s">
        <v>433</v>
      </c>
      <c r="C8" s="244">
        <f>SUM(C9:C18)</f>
        <v>4011</v>
      </c>
    </row>
    <row r="9" spans="1:3" s="302" customFormat="1" ht="12" customHeight="1">
      <c r="A9" s="361" t="s">
        <v>91</v>
      </c>
      <c r="B9" s="9" t="s">
        <v>252</v>
      </c>
      <c r="C9" s="291">
        <f>'9.3.1. sz. mell'!C9</f>
        <v>0</v>
      </c>
    </row>
    <row r="10" spans="1:3" s="302" customFormat="1" ht="12" customHeight="1">
      <c r="A10" s="362" t="s">
        <v>92</v>
      </c>
      <c r="B10" s="7" t="s">
        <v>253</v>
      </c>
      <c r="C10" s="242">
        <f>'9.3.1. sz. mell'!C10</f>
        <v>0</v>
      </c>
    </row>
    <row r="11" spans="1:3" s="302" customFormat="1" ht="12" customHeight="1">
      <c r="A11" s="362" t="s">
        <v>93</v>
      </c>
      <c r="B11" s="7" t="s">
        <v>254</v>
      </c>
      <c r="C11" s="242">
        <f>'9.3.1. sz. mell'!C11</f>
        <v>0</v>
      </c>
    </row>
    <row r="12" spans="1:3" s="302" customFormat="1" ht="12" customHeight="1">
      <c r="A12" s="362" t="s">
        <v>94</v>
      </c>
      <c r="B12" s="7" t="s">
        <v>255</v>
      </c>
      <c r="C12" s="242">
        <f>'9.3.1. sz. mell'!C12</f>
        <v>0</v>
      </c>
    </row>
    <row r="13" spans="1:3" s="302" customFormat="1" ht="12" customHeight="1">
      <c r="A13" s="362" t="s">
        <v>131</v>
      </c>
      <c r="B13" s="7" t="s">
        <v>256</v>
      </c>
      <c r="C13" s="242">
        <f>'9.3.1. sz. mell'!C13</f>
        <v>3150</v>
      </c>
    </row>
    <row r="14" spans="1:3" s="302" customFormat="1" ht="12" customHeight="1">
      <c r="A14" s="362" t="s">
        <v>95</v>
      </c>
      <c r="B14" s="7" t="s">
        <v>434</v>
      </c>
      <c r="C14" s="242">
        <f>'9.3.1. sz. mell'!C14</f>
        <v>851</v>
      </c>
    </row>
    <row r="15" spans="1:3" s="302" customFormat="1" ht="12" customHeight="1">
      <c r="A15" s="362" t="s">
        <v>96</v>
      </c>
      <c r="B15" s="6" t="s">
        <v>435</v>
      </c>
      <c r="C15" s="242">
        <f>'9.3.1. sz. mell'!C15</f>
        <v>0</v>
      </c>
    </row>
    <row r="16" spans="1:3" s="302" customFormat="1" ht="12" customHeight="1">
      <c r="A16" s="362" t="s">
        <v>106</v>
      </c>
      <c r="B16" s="7" t="s">
        <v>259</v>
      </c>
      <c r="C16" s="242">
        <f>'9.3.1. sz. mell'!C16</f>
        <v>10</v>
      </c>
    </row>
    <row r="17" spans="1:3" s="371" customFormat="1" ht="12" customHeight="1">
      <c r="A17" s="362" t="s">
        <v>107</v>
      </c>
      <c r="B17" s="7" t="s">
        <v>260</v>
      </c>
      <c r="C17" s="242">
        <f>'9.3.1. sz. mell'!C17</f>
        <v>0</v>
      </c>
    </row>
    <row r="18" spans="1:3" s="371" customFormat="1" ht="12" customHeight="1" thickBot="1">
      <c r="A18" s="362" t="s">
        <v>108</v>
      </c>
      <c r="B18" s="6" t="s">
        <v>261</v>
      </c>
      <c r="C18" s="445">
        <f>'9.3.1. sz. mell'!C18</f>
        <v>0</v>
      </c>
    </row>
    <row r="19" spans="1:3" s="302" customFormat="1" ht="12" customHeight="1" thickBot="1">
      <c r="A19" s="166" t="s">
        <v>13</v>
      </c>
      <c r="B19" s="196" t="s">
        <v>436</v>
      </c>
      <c r="C19" s="244">
        <f>SUM(C20:C22)</f>
        <v>0</v>
      </c>
    </row>
    <row r="20" spans="1:3" s="371" customFormat="1" ht="12" customHeight="1">
      <c r="A20" s="362" t="s">
        <v>97</v>
      </c>
      <c r="B20" s="8" t="s">
        <v>227</v>
      </c>
      <c r="C20" s="242">
        <f>'9.3.1. sz. mell'!C20</f>
        <v>0</v>
      </c>
    </row>
    <row r="21" spans="1:3" s="371" customFormat="1" ht="12" customHeight="1">
      <c r="A21" s="362" t="s">
        <v>98</v>
      </c>
      <c r="B21" s="7" t="s">
        <v>437</v>
      </c>
      <c r="C21" s="242">
        <f>'9.3.1. sz. mell'!C21</f>
        <v>0</v>
      </c>
    </row>
    <row r="22" spans="1:3" s="371" customFormat="1" ht="12" customHeight="1">
      <c r="A22" s="362" t="s">
        <v>99</v>
      </c>
      <c r="B22" s="7" t="s">
        <v>438</v>
      </c>
      <c r="C22" s="242">
        <f>'9.3.1. sz. mell'!C22</f>
        <v>0</v>
      </c>
    </row>
    <row r="23" spans="1:3" s="371" customFormat="1" ht="12" customHeight="1" thickBot="1">
      <c r="A23" s="362" t="s">
        <v>100</v>
      </c>
      <c r="B23" s="7" t="s">
        <v>2</v>
      </c>
      <c r="C23" s="242">
        <f>'9.3.1. sz. mell'!C23</f>
        <v>0</v>
      </c>
    </row>
    <row r="24" spans="1:3" s="371" customFormat="1" ht="12" customHeight="1" thickBot="1">
      <c r="A24" s="169" t="s">
        <v>14</v>
      </c>
      <c r="B24" s="106" t="s">
        <v>148</v>
      </c>
      <c r="C24" s="271"/>
    </row>
    <row r="25" spans="1:3" s="371" customFormat="1" ht="12" customHeight="1" thickBot="1">
      <c r="A25" s="169" t="s">
        <v>15</v>
      </c>
      <c r="B25" s="106" t="s">
        <v>439</v>
      </c>
      <c r="C25" s="244">
        <f>+C26+C27</f>
        <v>0</v>
      </c>
    </row>
    <row r="26" spans="1:3" s="371" customFormat="1" ht="12" customHeight="1">
      <c r="A26" s="363" t="s">
        <v>237</v>
      </c>
      <c r="B26" s="364" t="s">
        <v>437</v>
      </c>
      <c r="C26" s="61"/>
    </row>
    <row r="27" spans="1:3" s="371" customFormat="1" ht="12" customHeight="1">
      <c r="A27" s="363" t="s">
        <v>240</v>
      </c>
      <c r="B27" s="365" t="s">
        <v>440</v>
      </c>
      <c r="C27" s="245"/>
    </row>
    <row r="28" spans="1:3" s="371" customFormat="1" ht="12" customHeight="1" thickBot="1">
      <c r="A28" s="362" t="s">
        <v>241</v>
      </c>
      <c r="B28" s="366" t="s">
        <v>441</v>
      </c>
      <c r="C28" s="64"/>
    </row>
    <row r="29" spans="1:3" s="371" customFormat="1" ht="12" customHeight="1" thickBot="1">
      <c r="A29" s="169" t="s">
        <v>16</v>
      </c>
      <c r="B29" s="106" t="s">
        <v>442</v>
      </c>
      <c r="C29" s="244">
        <f>+C30+C31+C32</f>
        <v>0</v>
      </c>
    </row>
    <row r="30" spans="1:3" s="371" customFormat="1" ht="12" customHeight="1">
      <c r="A30" s="363" t="s">
        <v>84</v>
      </c>
      <c r="B30" s="364" t="s">
        <v>266</v>
      </c>
      <c r="C30" s="242">
        <f>'9.3.1. sz. mell'!C30</f>
        <v>0</v>
      </c>
    </row>
    <row r="31" spans="1:3" s="371" customFormat="1" ht="12" customHeight="1">
      <c r="A31" s="363" t="s">
        <v>85</v>
      </c>
      <c r="B31" s="365" t="s">
        <v>267</v>
      </c>
      <c r="C31" s="242">
        <f>'9.3.1. sz. mell'!C31</f>
        <v>0</v>
      </c>
    </row>
    <row r="32" spans="1:3" s="371" customFormat="1" ht="12" customHeight="1" thickBot="1">
      <c r="A32" s="362" t="s">
        <v>86</v>
      </c>
      <c r="B32" s="118" t="s">
        <v>268</v>
      </c>
      <c r="C32" s="242">
        <f>'9.3.1. sz. mell'!C32</f>
        <v>0</v>
      </c>
    </row>
    <row r="33" spans="1:3" s="302" customFormat="1" ht="12" customHeight="1" thickBot="1">
      <c r="A33" s="169" t="s">
        <v>17</v>
      </c>
      <c r="B33" s="106" t="s">
        <v>381</v>
      </c>
      <c r="C33" s="271"/>
    </row>
    <row r="34" spans="1:3" s="302" customFormat="1" ht="12" customHeight="1" thickBot="1">
      <c r="A34" s="169" t="s">
        <v>18</v>
      </c>
      <c r="B34" s="106" t="s">
        <v>443</v>
      </c>
      <c r="C34" s="293"/>
    </row>
    <row r="35" spans="1:3" s="302" customFormat="1" ht="12" customHeight="1" thickBot="1">
      <c r="A35" s="166" t="s">
        <v>19</v>
      </c>
      <c r="B35" s="106" t="s">
        <v>444</v>
      </c>
      <c r="C35" s="294">
        <f>+C8+C19+C24+C25+C29+C33+C34</f>
        <v>4011</v>
      </c>
    </row>
    <row r="36" spans="1:3" s="302" customFormat="1" ht="12" customHeight="1" thickBot="1">
      <c r="A36" s="197" t="s">
        <v>20</v>
      </c>
      <c r="B36" s="106" t="s">
        <v>445</v>
      </c>
      <c r="C36" s="294">
        <f>+C37+C38+C39</f>
        <v>55632</v>
      </c>
    </row>
    <row r="37" spans="1:3" s="302" customFormat="1" ht="12" customHeight="1">
      <c r="A37" s="363" t="s">
        <v>446</v>
      </c>
      <c r="B37" s="364" t="s">
        <v>198</v>
      </c>
      <c r="C37" s="242">
        <f>'9.3.1. sz. mell'!C37</f>
        <v>303</v>
      </c>
    </row>
    <row r="38" spans="1:3" s="302" customFormat="1" ht="12" customHeight="1">
      <c r="A38" s="363" t="s">
        <v>447</v>
      </c>
      <c r="B38" s="365" t="s">
        <v>3</v>
      </c>
      <c r="C38" s="245"/>
    </row>
    <row r="39" spans="1:3" s="371" customFormat="1" ht="12" customHeight="1" thickBot="1">
      <c r="A39" s="362" t="s">
        <v>448</v>
      </c>
      <c r="B39" s="118" t="s">
        <v>449</v>
      </c>
      <c r="C39" s="242">
        <f>'9.3.1. sz. mell'!C39</f>
        <v>55329</v>
      </c>
    </row>
    <row r="40" spans="1:3" s="371" customFormat="1" ht="15" customHeight="1" thickBot="1">
      <c r="A40" s="197" t="s">
        <v>21</v>
      </c>
      <c r="B40" s="198" t="s">
        <v>450</v>
      </c>
      <c r="C40" s="297">
        <f>+C35+C36</f>
        <v>59643</v>
      </c>
    </row>
    <row r="41" spans="1:3" s="371" customFormat="1" ht="15" customHeight="1">
      <c r="A41" s="199"/>
      <c r="B41" s="200"/>
      <c r="C41" s="295"/>
    </row>
    <row r="42" spans="1:3" ht="13.5" thickBot="1">
      <c r="A42" s="201"/>
      <c r="B42" s="202"/>
      <c r="C42" s="296"/>
    </row>
    <row r="43" spans="1:3" s="370" customFormat="1" ht="16.5" customHeight="1" thickBot="1">
      <c r="A43" s="203"/>
      <c r="B43" s="204" t="s">
        <v>52</v>
      </c>
      <c r="C43" s="297"/>
    </row>
    <row r="44" spans="1:3" s="372" customFormat="1" ht="12" customHeight="1" thickBot="1">
      <c r="A44" s="169" t="s">
        <v>12</v>
      </c>
      <c r="B44" s="106" t="s">
        <v>451</v>
      </c>
      <c r="C44" s="244">
        <f>SUM(C45:C49)</f>
        <v>59643</v>
      </c>
    </row>
    <row r="45" spans="1:3" ht="12" customHeight="1">
      <c r="A45" s="362" t="s">
        <v>91</v>
      </c>
      <c r="B45" s="8" t="s">
        <v>42</v>
      </c>
      <c r="C45" s="242">
        <f>'9.3.1. sz. mell'!C45</f>
        <v>34923</v>
      </c>
    </row>
    <row r="46" spans="1:3" ht="12" customHeight="1">
      <c r="A46" s="362" t="s">
        <v>92</v>
      </c>
      <c r="B46" s="7" t="s">
        <v>157</v>
      </c>
      <c r="C46" s="242">
        <f>'9.3.1. sz. mell'!C46</f>
        <v>9463</v>
      </c>
    </row>
    <row r="47" spans="1:3" ht="12" customHeight="1">
      <c r="A47" s="362" t="s">
        <v>93</v>
      </c>
      <c r="B47" s="7" t="s">
        <v>123</v>
      </c>
      <c r="C47" s="242">
        <f>'9.3.1. sz. mell'!C47</f>
        <v>15257</v>
      </c>
    </row>
    <row r="48" spans="1:3" ht="12" customHeight="1">
      <c r="A48" s="362" t="s">
        <v>94</v>
      </c>
      <c r="B48" s="7" t="s">
        <v>158</v>
      </c>
      <c r="C48" s="242">
        <f>'9.3.1. sz. mell'!C48</f>
        <v>0</v>
      </c>
    </row>
    <row r="49" spans="1:3" ht="12" customHeight="1" thickBot="1">
      <c r="A49" s="362" t="s">
        <v>131</v>
      </c>
      <c r="B49" s="7" t="s">
        <v>159</v>
      </c>
      <c r="C49" s="242">
        <f>'9.3.1. sz. mell'!C49</f>
        <v>0</v>
      </c>
    </row>
    <row r="50" spans="1:3" ht="12" customHeight="1" thickBot="1">
      <c r="A50" s="169" t="s">
        <v>13</v>
      </c>
      <c r="B50" s="106" t="s">
        <v>452</v>
      </c>
      <c r="C50" s="244">
        <f>SUM(C51:C53)</f>
        <v>0</v>
      </c>
    </row>
    <row r="51" spans="1:3" s="372" customFormat="1" ht="12" customHeight="1">
      <c r="A51" s="362" t="s">
        <v>97</v>
      </c>
      <c r="B51" s="8" t="s">
        <v>188</v>
      </c>
      <c r="C51" s="61"/>
    </row>
    <row r="52" spans="1:3" ht="12" customHeight="1">
      <c r="A52" s="362" t="s">
        <v>98</v>
      </c>
      <c r="B52" s="7" t="s">
        <v>161</v>
      </c>
      <c r="C52" s="63"/>
    </row>
    <row r="53" spans="1:3" ht="12" customHeight="1">
      <c r="A53" s="362" t="s">
        <v>99</v>
      </c>
      <c r="B53" s="7" t="s">
        <v>53</v>
      </c>
      <c r="C53" s="63"/>
    </row>
    <row r="54" spans="1:3" ht="12" customHeight="1" thickBot="1">
      <c r="A54" s="362" t="s">
        <v>100</v>
      </c>
      <c r="B54" s="7" t="s">
        <v>4</v>
      </c>
      <c r="C54" s="63"/>
    </row>
    <row r="55" spans="1:3" ht="15" customHeight="1" thickBot="1">
      <c r="A55" s="169" t="s">
        <v>14</v>
      </c>
      <c r="B55" s="205" t="s">
        <v>453</v>
      </c>
      <c r="C55" s="298">
        <f>+C44+C50</f>
        <v>59643</v>
      </c>
    </row>
    <row r="56" ht="13.5" thickBot="1">
      <c r="C56" s="299"/>
    </row>
    <row r="57" spans="1:3" ht="15" customHeight="1" thickBot="1">
      <c r="A57" s="208" t="s">
        <v>181</v>
      </c>
      <c r="B57" s="209"/>
      <c r="C57" s="104">
        <v>11</v>
      </c>
    </row>
    <row r="58" spans="1:3" ht="14.25" customHeight="1" thickBot="1">
      <c r="A58" s="208" t="s">
        <v>182</v>
      </c>
      <c r="B58" s="209"/>
      <c r="C58" s="10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06" customWidth="1"/>
    <col min="2" max="2" width="79.125" style="207" customWidth="1"/>
    <col min="3" max="3" width="25.00390625" style="207" customWidth="1"/>
    <col min="4" max="16384" width="9.375" style="207" customWidth="1"/>
  </cols>
  <sheetData>
    <row r="1" spans="1:3" s="186" customFormat="1" ht="21" customHeight="1" thickBot="1">
      <c r="A1" s="185"/>
      <c r="B1" s="187"/>
      <c r="C1" s="367" t="s">
        <v>493</v>
      </c>
    </row>
    <row r="2" spans="1:3" s="368" customFormat="1" ht="25.5" customHeight="1">
      <c r="A2" s="319" t="s">
        <v>179</v>
      </c>
      <c r="B2" s="285" t="str">
        <f>'9.3. sz. mell'!B2</f>
        <v>Lurkó Óvoda</v>
      </c>
      <c r="C2" s="300" t="s">
        <v>57</v>
      </c>
    </row>
    <row r="3" spans="1:3" s="368" customFormat="1" ht="24.75" thickBot="1">
      <c r="A3" s="360" t="s">
        <v>178</v>
      </c>
      <c r="B3" s="286" t="s">
        <v>455</v>
      </c>
      <c r="C3" s="301" t="s">
        <v>56</v>
      </c>
    </row>
    <row r="4" spans="1:3" s="369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192" t="s">
        <v>49</v>
      </c>
    </row>
    <row r="6" spans="1:3" s="370" customFormat="1" ht="12.75" customHeight="1" thickBot="1">
      <c r="A6" s="166">
        <v>1</v>
      </c>
      <c r="B6" s="167">
        <v>2</v>
      </c>
      <c r="C6" s="168">
        <v>3</v>
      </c>
    </row>
    <row r="7" spans="1:3" s="370" customFormat="1" ht="15.75" customHeight="1" thickBot="1">
      <c r="A7" s="193"/>
      <c r="B7" s="194" t="s">
        <v>50</v>
      </c>
      <c r="C7" s="195"/>
    </row>
    <row r="8" spans="1:3" s="302" customFormat="1" ht="12" customHeight="1" thickBot="1">
      <c r="A8" s="166" t="s">
        <v>12</v>
      </c>
      <c r="B8" s="196" t="s">
        <v>433</v>
      </c>
      <c r="C8" s="244">
        <f>SUM(C9:C18)</f>
        <v>4011</v>
      </c>
    </row>
    <row r="9" spans="1:3" s="302" customFormat="1" ht="12" customHeight="1">
      <c r="A9" s="361" t="s">
        <v>91</v>
      </c>
      <c r="B9" s="9" t="s">
        <v>252</v>
      </c>
      <c r="C9" s="291"/>
    </row>
    <row r="10" spans="1:3" s="302" customFormat="1" ht="12" customHeight="1">
      <c r="A10" s="362" t="s">
        <v>92</v>
      </c>
      <c r="B10" s="7" t="s">
        <v>253</v>
      </c>
      <c r="C10" s="242"/>
    </row>
    <row r="11" spans="1:3" s="302" customFormat="1" ht="12" customHeight="1">
      <c r="A11" s="362" t="s">
        <v>93</v>
      </c>
      <c r="B11" s="7" t="s">
        <v>254</v>
      </c>
      <c r="C11" s="242"/>
    </row>
    <row r="12" spans="1:3" s="302" customFormat="1" ht="12" customHeight="1">
      <c r="A12" s="362" t="s">
        <v>94</v>
      </c>
      <c r="B12" s="7" t="s">
        <v>255</v>
      </c>
      <c r="C12" s="242"/>
    </row>
    <row r="13" spans="1:3" s="302" customFormat="1" ht="12" customHeight="1">
      <c r="A13" s="362" t="s">
        <v>131</v>
      </c>
      <c r="B13" s="7" t="s">
        <v>256</v>
      </c>
      <c r="C13" s="242">
        <v>3150</v>
      </c>
    </row>
    <row r="14" spans="1:3" s="302" customFormat="1" ht="12" customHeight="1">
      <c r="A14" s="362" t="s">
        <v>95</v>
      </c>
      <c r="B14" s="7" t="s">
        <v>434</v>
      </c>
      <c r="C14" s="242">
        <v>851</v>
      </c>
    </row>
    <row r="15" spans="1:3" s="302" customFormat="1" ht="12" customHeight="1">
      <c r="A15" s="362" t="s">
        <v>96</v>
      </c>
      <c r="B15" s="6" t="s">
        <v>435</v>
      </c>
      <c r="C15" s="242"/>
    </row>
    <row r="16" spans="1:3" s="302" customFormat="1" ht="12" customHeight="1">
      <c r="A16" s="362" t="s">
        <v>106</v>
      </c>
      <c r="B16" s="7" t="s">
        <v>259</v>
      </c>
      <c r="C16" s="292">
        <v>10</v>
      </c>
    </row>
    <row r="17" spans="1:3" s="371" customFormat="1" ht="12" customHeight="1">
      <c r="A17" s="362" t="s">
        <v>107</v>
      </c>
      <c r="B17" s="7" t="s">
        <v>260</v>
      </c>
      <c r="C17" s="242"/>
    </row>
    <row r="18" spans="1:3" s="371" customFormat="1" ht="12" customHeight="1" thickBot="1">
      <c r="A18" s="362" t="s">
        <v>108</v>
      </c>
      <c r="B18" s="6" t="s">
        <v>261</v>
      </c>
      <c r="C18" s="243"/>
    </row>
    <row r="19" spans="1:3" s="302" customFormat="1" ht="12" customHeight="1" thickBot="1">
      <c r="A19" s="166" t="s">
        <v>13</v>
      </c>
      <c r="B19" s="196" t="s">
        <v>436</v>
      </c>
      <c r="C19" s="244">
        <f>SUM(C20:C22)</f>
        <v>0</v>
      </c>
    </row>
    <row r="20" spans="1:3" s="371" customFormat="1" ht="12" customHeight="1">
      <c r="A20" s="362" t="s">
        <v>97</v>
      </c>
      <c r="B20" s="8" t="s">
        <v>227</v>
      </c>
      <c r="C20" s="242"/>
    </row>
    <row r="21" spans="1:3" s="371" customFormat="1" ht="12" customHeight="1">
      <c r="A21" s="362" t="s">
        <v>98</v>
      </c>
      <c r="B21" s="7" t="s">
        <v>437</v>
      </c>
      <c r="C21" s="242"/>
    </row>
    <row r="22" spans="1:3" s="371" customFormat="1" ht="12" customHeight="1">
      <c r="A22" s="362" t="s">
        <v>99</v>
      </c>
      <c r="B22" s="7" t="s">
        <v>438</v>
      </c>
      <c r="C22" s="242"/>
    </row>
    <row r="23" spans="1:3" s="371" customFormat="1" ht="12" customHeight="1" thickBot="1">
      <c r="A23" s="362" t="s">
        <v>100</v>
      </c>
      <c r="B23" s="7" t="s">
        <v>2</v>
      </c>
      <c r="C23" s="242"/>
    </row>
    <row r="24" spans="1:3" s="371" customFormat="1" ht="12" customHeight="1" thickBot="1">
      <c r="A24" s="169" t="s">
        <v>14</v>
      </c>
      <c r="B24" s="106" t="s">
        <v>148</v>
      </c>
      <c r="C24" s="271"/>
    </row>
    <row r="25" spans="1:3" s="371" customFormat="1" ht="12" customHeight="1" thickBot="1">
      <c r="A25" s="169" t="s">
        <v>15</v>
      </c>
      <c r="B25" s="106" t="s">
        <v>439</v>
      </c>
      <c r="C25" s="244">
        <f>+C26+C27</f>
        <v>0</v>
      </c>
    </row>
    <row r="26" spans="1:3" s="371" customFormat="1" ht="12" customHeight="1">
      <c r="A26" s="363" t="s">
        <v>237</v>
      </c>
      <c r="B26" s="364" t="s">
        <v>437</v>
      </c>
      <c r="C26" s="61"/>
    </row>
    <row r="27" spans="1:3" s="371" customFormat="1" ht="12" customHeight="1">
      <c r="A27" s="363" t="s">
        <v>240</v>
      </c>
      <c r="B27" s="365" t="s">
        <v>440</v>
      </c>
      <c r="C27" s="245"/>
    </row>
    <row r="28" spans="1:3" s="371" customFormat="1" ht="12" customHeight="1" thickBot="1">
      <c r="A28" s="362" t="s">
        <v>241</v>
      </c>
      <c r="B28" s="366" t="s">
        <v>441</v>
      </c>
      <c r="C28" s="64"/>
    </row>
    <row r="29" spans="1:3" s="371" customFormat="1" ht="12" customHeight="1" thickBot="1">
      <c r="A29" s="169" t="s">
        <v>16</v>
      </c>
      <c r="B29" s="106" t="s">
        <v>442</v>
      </c>
      <c r="C29" s="244">
        <f>+C30+C31+C32</f>
        <v>0</v>
      </c>
    </row>
    <row r="30" spans="1:3" s="371" customFormat="1" ht="12" customHeight="1">
      <c r="A30" s="363" t="s">
        <v>84</v>
      </c>
      <c r="B30" s="364" t="s">
        <v>266</v>
      </c>
      <c r="C30" s="61"/>
    </row>
    <row r="31" spans="1:3" s="371" customFormat="1" ht="12" customHeight="1">
      <c r="A31" s="363" t="s">
        <v>85</v>
      </c>
      <c r="B31" s="365" t="s">
        <v>267</v>
      </c>
      <c r="C31" s="245"/>
    </row>
    <row r="32" spans="1:3" s="371" customFormat="1" ht="12" customHeight="1" thickBot="1">
      <c r="A32" s="362" t="s">
        <v>86</v>
      </c>
      <c r="B32" s="118" t="s">
        <v>268</v>
      </c>
      <c r="C32" s="64"/>
    </row>
    <row r="33" spans="1:3" s="302" customFormat="1" ht="12" customHeight="1" thickBot="1">
      <c r="A33" s="169" t="s">
        <v>17</v>
      </c>
      <c r="B33" s="106" t="s">
        <v>381</v>
      </c>
      <c r="C33" s="271"/>
    </row>
    <row r="34" spans="1:3" s="302" customFormat="1" ht="12" customHeight="1" thickBot="1">
      <c r="A34" s="169" t="s">
        <v>18</v>
      </c>
      <c r="B34" s="106" t="s">
        <v>443</v>
      </c>
      <c r="C34" s="293"/>
    </row>
    <row r="35" spans="1:3" s="302" customFormat="1" ht="12" customHeight="1" thickBot="1">
      <c r="A35" s="166" t="s">
        <v>19</v>
      </c>
      <c r="B35" s="106" t="s">
        <v>444</v>
      </c>
      <c r="C35" s="294">
        <f>+C8+C19+C24+C25+C29+C33+C34</f>
        <v>4011</v>
      </c>
    </row>
    <row r="36" spans="1:3" s="302" customFormat="1" ht="12" customHeight="1" thickBot="1">
      <c r="A36" s="197" t="s">
        <v>20</v>
      </c>
      <c r="B36" s="106" t="s">
        <v>445</v>
      </c>
      <c r="C36" s="294">
        <f>+C37+C38+C39</f>
        <v>55632</v>
      </c>
    </row>
    <row r="37" spans="1:3" s="302" customFormat="1" ht="12" customHeight="1">
      <c r="A37" s="363" t="s">
        <v>446</v>
      </c>
      <c r="B37" s="364" t="s">
        <v>198</v>
      </c>
      <c r="C37" s="61">
        <v>303</v>
      </c>
    </row>
    <row r="38" spans="1:3" s="302" customFormat="1" ht="12" customHeight="1">
      <c r="A38" s="363" t="s">
        <v>447</v>
      </c>
      <c r="B38" s="365" t="s">
        <v>3</v>
      </c>
      <c r="C38" s="245"/>
    </row>
    <row r="39" spans="1:3" s="371" customFormat="1" ht="12" customHeight="1" thickBot="1">
      <c r="A39" s="362" t="s">
        <v>448</v>
      </c>
      <c r="B39" s="118" t="s">
        <v>449</v>
      </c>
      <c r="C39" s="64">
        <v>55329</v>
      </c>
    </row>
    <row r="40" spans="1:3" s="371" customFormat="1" ht="15" customHeight="1" thickBot="1">
      <c r="A40" s="197" t="s">
        <v>21</v>
      </c>
      <c r="B40" s="198" t="s">
        <v>450</v>
      </c>
      <c r="C40" s="297">
        <f>+C35+C36</f>
        <v>59643</v>
      </c>
    </row>
    <row r="41" spans="1:3" s="371" customFormat="1" ht="15" customHeight="1">
      <c r="A41" s="199"/>
      <c r="B41" s="200"/>
      <c r="C41" s="295"/>
    </row>
    <row r="42" spans="1:3" ht="13.5" thickBot="1">
      <c r="A42" s="201"/>
      <c r="B42" s="202"/>
      <c r="C42" s="296"/>
    </row>
    <row r="43" spans="1:3" s="370" customFormat="1" ht="16.5" customHeight="1" thickBot="1">
      <c r="A43" s="203"/>
      <c r="B43" s="204" t="s">
        <v>52</v>
      </c>
      <c r="C43" s="297"/>
    </row>
    <row r="44" spans="1:3" s="372" customFormat="1" ht="12" customHeight="1" thickBot="1">
      <c r="A44" s="169" t="s">
        <v>12</v>
      </c>
      <c r="B44" s="106" t="s">
        <v>451</v>
      </c>
      <c r="C44" s="244">
        <f>SUM(C45:C49)</f>
        <v>59643</v>
      </c>
    </row>
    <row r="45" spans="1:3" ht="12" customHeight="1">
      <c r="A45" s="362" t="s">
        <v>91</v>
      </c>
      <c r="B45" s="8" t="s">
        <v>42</v>
      </c>
      <c r="C45" s="61">
        <f>34693+230</f>
        <v>34923</v>
      </c>
    </row>
    <row r="46" spans="1:3" ht="12" customHeight="1">
      <c r="A46" s="362" t="s">
        <v>92</v>
      </c>
      <c r="B46" s="7" t="s">
        <v>157</v>
      </c>
      <c r="C46" s="63">
        <f>9401+62</f>
        <v>9463</v>
      </c>
    </row>
    <row r="47" spans="1:3" ht="12" customHeight="1">
      <c r="A47" s="362" t="s">
        <v>93</v>
      </c>
      <c r="B47" s="7" t="s">
        <v>123</v>
      </c>
      <c r="C47" s="63">
        <f>15246+11</f>
        <v>15257</v>
      </c>
    </row>
    <row r="48" spans="1:3" ht="12" customHeight="1">
      <c r="A48" s="362" t="s">
        <v>94</v>
      </c>
      <c r="B48" s="7" t="s">
        <v>158</v>
      </c>
      <c r="C48" s="63"/>
    </row>
    <row r="49" spans="1:3" ht="12" customHeight="1" thickBot="1">
      <c r="A49" s="362" t="s">
        <v>131</v>
      </c>
      <c r="B49" s="7" t="s">
        <v>159</v>
      </c>
      <c r="C49" s="63"/>
    </row>
    <row r="50" spans="1:3" ht="12" customHeight="1" thickBot="1">
      <c r="A50" s="169" t="s">
        <v>13</v>
      </c>
      <c r="B50" s="106" t="s">
        <v>452</v>
      </c>
      <c r="C50" s="244">
        <f>SUM(C51:C53)</f>
        <v>0</v>
      </c>
    </row>
    <row r="51" spans="1:3" s="372" customFormat="1" ht="12" customHeight="1">
      <c r="A51" s="362" t="s">
        <v>97</v>
      </c>
      <c r="B51" s="8" t="s">
        <v>188</v>
      </c>
      <c r="C51" s="61"/>
    </row>
    <row r="52" spans="1:3" ht="12" customHeight="1">
      <c r="A52" s="362" t="s">
        <v>98</v>
      </c>
      <c r="B52" s="7" t="s">
        <v>161</v>
      </c>
      <c r="C52" s="63"/>
    </row>
    <row r="53" spans="1:3" ht="12" customHeight="1">
      <c r="A53" s="362" t="s">
        <v>99</v>
      </c>
      <c r="B53" s="7" t="s">
        <v>53</v>
      </c>
      <c r="C53" s="63"/>
    </row>
    <row r="54" spans="1:3" ht="12" customHeight="1" thickBot="1">
      <c r="A54" s="362" t="s">
        <v>100</v>
      </c>
      <c r="B54" s="7" t="s">
        <v>4</v>
      </c>
      <c r="C54" s="63"/>
    </row>
    <row r="55" spans="1:3" ht="15" customHeight="1" thickBot="1">
      <c r="A55" s="169" t="s">
        <v>14</v>
      </c>
      <c r="B55" s="205" t="s">
        <v>453</v>
      </c>
      <c r="C55" s="298">
        <f>+C44+C50</f>
        <v>59643</v>
      </c>
    </row>
    <row r="56" ht="13.5" thickBot="1">
      <c r="C56" s="299"/>
    </row>
    <row r="57" spans="1:3" ht="15" customHeight="1" thickBot="1">
      <c r="A57" s="208" t="s">
        <v>181</v>
      </c>
      <c r="B57" s="209"/>
      <c r="C57" s="104">
        <v>11</v>
      </c>
    </row>
    <row r="58" spans="1:3" ht="14.25" customHeight="1" thickBot="1">
      <c r="A58" s="208" t="s">
        <v>182</v>
      </c>
      <c r="B58" s="209"/>
      <c r="C58" s="10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06" customWidth="1"/>
    <col min="2" max="2" width="79.125" style="207" customWidth="1"/>
    <col min="3" max="3" width="25.00390625" style="207" customWidth="1"/>
    <col min="4" max="16384" width="9.375" style="207" customWidth="1"/>
  </cols>
  <sheetData>
    <row r="1" spans="1:3" s="186" customFormat="1" ht="21" customHeight="1" thickBot="1">
      <c r="A1" s="185"/>
      <c r="B1" s="187"/>
      <c r="C1" s="367" t="s">
        <v>494</v>
      </c>
    </row>
    <row r="2" spans="1:3" s="368" customFormat="1" ht="25.5" customHeight="1">
      <c r="A2" s="319" t="s">
        <v>179</v>
      </c>
      <c r="B2" s="285" t="str">
        <f>'9.3.1. sz. mell'!B2</f>
        <v>Lurkó Óvoda</v>
      </c>
      <c r="C2" s="300" t="s">
        <v>57</v>
      </c>
    </row>
    <row r="3" spans="1:3" s="368" customFormat="1" ht="24.75" thickBot="1">
      <c r="A3" s="360" t="s">
        <v>178</v>
      </c>
      <c r="B3" s="286" t="s">
        <v>456</v>
      </c>
      <c r="C3" s="301" t="s">
        <v>57</v>
      </c>
    </row>
    <row r="4" spans="1:3" s="369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192" t="s">
        <v>49</v>
      </c>
    </row>
    <row r="6" spans="1:3" s="370" customFormat="1" ht="12.75" customHeight="1" thickBot="1">
      <c r="A6" s="166">
        <v>1</v>
      </c>
      <c r="B6" s="167">
        <v>2</v>
      </c>
      <c r="C6" s="168">
        <v>3</v>
      </c>
    </row>
    <row r="7" spans="1:3" s="370" customFormat="1" ht="15.75" customHeight="1" thickBot="1">
      <c r="A7" s="193"/>
      <c r="B7" s="194" t="s">
        <v>50</v>
      </c>
      <c r="C7" s="195"/>
    </row>
    <row r="8" spans="1:3" s="302" customFormat="1" ht="12" customHeight="1" thickBot="1">
      <c r="A8" s="166" t="s">
        <v>12</v>
      </c>
      <c r="B8" s="196" t="s">
        <v>433</v>
      </c>
      <c r="C8" s="244">
        <f>SUM(C9:C18)</f>
        <v>0</v>
      </c>
    </row>
    <row r="9" spans="1:3" s="302" customFormat="1" ht="12" customHeight="1">
      <c r="A9" s="361" t="s">
        <v>91</v>
      </c>
      <c r="B9" s="9" t="s">
        <v>252</v>
      </c>
      <c r="C9" s="291"/>
    </row>
    <row r="10" spans="1:3" s="302" customFormat="1" ht="12" customHeight="1">
      <c r="A10" s="362" t="s">
        <v>92</v>
      </c>
      <c r="B10" s="7" t="s">
        <v>253</v>
      </c>
      <c r="C10" s="242"/>
    </row>
    <row r="11" spans="1:3" s="302" customFormat="1" ht="12" customHeight="1">
      <c r="A11" s="362" t="s">
        <v>93</v>
      </c>
      <c r="B11" s="7" t="s">
        <v>254</v>
      </c>
      <c r="C11" s="242"/>
    </row>
    <row r="12" spans="1:3" s="302" customFormat="1" ht="12" customHeight="1">
      <c r="A12" s="362" t="s">
        <v>94</v>
      </c>
      <c r="B12" s="7" t="s">
        <v>255</v>
      </c>
      <c r="C12" s="242"/>
    </row>
    <row r="13" spans="1:3" s="302" customFormat="1" ht="12" customHeight="1">
      <c r="A13" s="362" t="s">
        <v>131</v>
      </c>
      <c r="B13" s="7" t="s">
        <v>256</v>
      </c>
      <c r="C13" s="242"/>
    </row>
    <row r="14" spans="1:3" s="302" customFormat="1" ht="12" customHeight="1">
      <c r="A14" s="362" t="s">
        <v>95</v>
      </c>
      <c r="B14" s="7" t="s">
        <v>434</v>
      </c>
      <c r="C14" s="242"/>
    </row>
    <row r="15" spans="1:3" s="302" customFormat="1" ht="12" customHeight="1">
      <c r="A15" s="362" t="s">
        <v>96</v>
      </c>
      <c r="B15" s="6" t="s">
        <v>435</v>
      </c>
      <c r="C15" s="242"/>
    </row>
    <row r="16" spans="1:3" s="302" customFormat="1" ht="12" customHeight="1">
      <c r="A16" s="362" t="s">
        <v>106</v>
      </c>
      <c r="B16" s="7" t="s">
        <v>259</v>
      </c>
      <c r="C16" s="292"/>
    </row>
    <row r="17" spans="1:3" s="371" customFormat="1" ht="12" customHeight="1">
      <c r="A17" s="362" t="s">
        <v>107</v>
      </c>
      <c r="B17" s="7" t="s">
        <v>260</v>
      </c>
      <c r="C17" s="242"/>
    </row>
    <row r="18" spans="1:3" s="371" customFormat="1" ht="12" customHeight="1" thickBot="1">
      <c r="A18" s="362" t="s">
        <v>108</v>
      </c>
      <c r="B18" s="6" t="s">
        <v>261</v>
      </c>
      <c r="C18" s="243"/>
    </row>
    <row r="19" spans="1:3" s="302" customFormat="1" ht="12" customHeight="1" thickBot="1">
      <c r="A19" s="166" t="s">
        <v>13</v>
      </c>
      <c r="B19" s="196" t="s">
        <v>436</v>
      </c>
      <c r="C19" s="244">
        <f>SUM(C20:C22)</f>
        <v>0</v>
      </c>
    </row>
    <row r="20" spans="1:3" s="371" customFormat="1" ht="12" customHeight="1">
      <c r="A20" s="362" t="s">
        <v>97</v>
      </c>
      <c r="B20" s="8" t="s">
        <v>227</v>
      </c>
      <c r="C20" s="242"/>
    </row>
    <row r="21" spans="1:3" s="371" customFormat="1" ht="12" customHeight="1">
      <c r="A21" s="362" t="s">
        <v>98</v>
      </c>
      <c r="B21" s="7" t="s">
        <v>437</v>
      </c>
      <c r="C21" s="242"/>
    </row>
    <row r="22" spans="1:3" s="371" customFormat="1" ht="12" customHeight="1">
      <c r="A22" s="362" t="s">
        <v>99</v>
      </c>
      <c r="B22" s="7" t="s">
        <v>438</v>
      </c>
      <c r="C22" s="242"/>
    </row>
    <row r="23" spans="1:3" s="371" customFormat="1" ht="12" customHeight="1" thickBot="1">
      <c r="A23" s="362" t="s">
        <v>100</v>
      </c>
      <c r="B23" s="7" t="s">
        <v>2</v>
      </c>
      <c r="C23" s="242"/>
    </row>
    <row r="24" spans="1:3" s="371" customFormat="1" ht="12" customHeight="1" thickBot="1">
      <c r="A24" s="169" t="s">
        <v>14</v>
      </c>
      <c r="B24" s="106" t="s">
        <v>148</v>
      </c>
      <c r="C24" s="271"/>
    </row>
    <row r="25" spans="1:3" s="371" customFormat="1" ht="12" customHeight="1" thickBot="1">
      <c r="A25" s="169" t="s">
        <v>15</v>
      </c>
      <c r="B25" s="106" t="s">
        <v>439</v>
      </c>
      <c r="C25" s="244">
        <f>+C26+C27</f>
        <v>0</v>
      </c>
    </row>
    <row r="26" spans="1:3" s="371" customFormat="1" ht="12" customHeight="1">
      <c r="A26" s="363" t="s">
        <v>237</v>
      </c>
      <c r="B26" s="364" t="s">
        <v>437</v>
      </c>
      <c r="C26" s="61"/>
    </row>
    <row r="27" spans="1:3" s="371" customFormat="1" ht="12" customHeight="1">
      <c r="A27" s="363" t="s">
        <v>240</v>
      </c>
      <c r="B27" s="365" t="s">
        <v>440</v>
      </c>
      <c r="C27" s="245"/>
    </row>
    <row r="28" spans="1:3" s="371" customFormat="1" ht="12" customHeight="1" thickBot="1">
      <c r="A28" s="362" t="s">
        <v>241</v>
      </c>
      <c r="B28" s="366" t="s">
        <v>441</v>
      </c>
      <c r="C28" s="64"/>
    </row>
    <row r="29" spans="1:3" s="371" customFormat="1" ht="12" customHeight="1" thickBot="1">
      <c r="A29" s="169" t="s">
        <v>16</v>
      </c>
      <c r="B29" s="106" t="s">
        <v>442</v>
      </c>
      <c r="C29" s="244">
        <f>+C30+C31+C32</f>
        <v>0</v>
      </c>
    </row>
    <row r="30" spans="1:3" s="371" customFormat="1" ht="12" customHeight="1">
      <c r="A30" s="363" t="s">
        <v>84</v>
      </c>
      <c r="B30" s="364" t="s">
        <v>266</v>
      </c>
      <c r="C30" s="61"/>
    </row>
    <row r="31" spans="1:3" s="371" customFormat="1" ht="12" customHeight="1">
      <c r="A31" s="363" t="s">
        <v>85</v>
      </c>
      <c r="B31" s="365" t="s">
        <v>267</v>
      </c>
      <c r="C31" s="245"/>
    </row>
    <row r="32" spans="1:3" s="371" customFormat="1" ht="12" customHeight="1" thickBot="1">
      <c r="A32" s="362" t="s">
        <v>86</v>
      </c>
      <c r="B32" s="118" t="s">
        <v>268</v>
      </c>
      <c r="C32" s="64"/>
    </row>
    <row r="33" spans="1:3" s="302" customFormat="1" ht="12" customHeight="1" thickBot="1">
      <c r="A33" s="169" t="s">
        <v>17</v>
      </c>
      <c r="B33" s="106" t="s">
        <v>381</v>
      </c>
      <c r="C33" s="271"/>
    </row>
    <row r="34" spans="1:3" s="302" customFormat="1" ht="12" customHeight="1" thickBot="1">
      <c r="A34" s="169" t="s">
        <v>18</v>
      </c>
      <c r="B34" s="106" t="s">
        <v>443</v>
      </c>
      <c r="C34" s="293"/>
    </row>
    <row r="35" spans="1:3" s="302" customFormat="1" ht="12" customHeight="1" thickBot="1">
      <c r="A35" s="166" t="s">
        <v>19</v>
      </c>
      <c r="B35" s="106" t="s">
        <v>444</v>
      </c>
      <c r="C35" s="294">
        <f>+C8+C19+C24+C25+C29+C33+C34</f>
        <v>0</v>
      </c>
    </row>
    <row r="36" spans="1:3" s="302" customFormat="1" ht="12" customHeight="1" thickBot="1">
      <c r="A36" s="197" t="s">
        <v>20</v>
      </c>
      <c r="B36" s="106" t="s">
        <v>445</v>
      </c>
      <c r="C36" s="294">
        <f>+C37+C38+C39</f>
        <v>0</v>
      </c>
    </row>
    <row r="37" spans="1:3" s="302" customFormat="1" ht="12" customHeight="1">
      <c r="A37" s="363" t="s">
        <v>446</v>
      </c>
      <c r="B37" s="364" t="s">
        <v>198</v>
      </c>
      <c r="C37" s="61"/>
    </row>
    <row r="38" spans="1:3" s="302" customFormat="1" ht="12" customHeight="1">
      <c r="A38" s="363" t="s">
        <v>447</v>
      </c>
      <c r="B38" s="365" t="s">
        <v>3</v>
      </c>
      <c r="C38" s="245"/>
    </row>
    <row r="39" spans="1:3" s="371" customFormat="1" ht="12" customHeight="1" thickBot="1">
      <c r="A39" s="362" t="s">
        <v>448</v>
      </c>
      <c r="B39" s="118" t="s">
        <v>449</v>
      </c>
      <c r="C39" s="64"/>
    </row>
    <row r="40" spans="1:3" s="371" customFormat="1" ht="15" customHeight="1" thickBot="1">
      <c r="A40" s="197" t="s">
        <v>21</v>
      </c>
      <c r="B40" s="198" t="s">
        <v>450</v>
      </c>
      <c r="C40" s="297">
        <f>+C35+C36</f>
        <v>0</v>
      </c>
    </row>
    <row r="41" spans="1:3" s="371" customFormat="1" ht="15" customHeight="1">
      <c r="A41" s="199"/>
      <c r="B41" s="200"/>
      <c r="C41" s="295"/>
    </row>
    <row r="42" spans="1:3" ht="13.5" thickBot="1">
      <c r="A42" s="201"/>
      <c r="B42" s="202"/>
      <c r="C42" s="296"/>
    </row>
    <row r="43" spans="1:3" s="370" customFormat="1" ht="16.5" customHeight="1" thickBot="1">
      <c r="A43" s="203"/>
      <c r="B43" s="204" t="s">
        <v>52</v>
      </c>
      <c r="C43" s="297"/>
    </row>
    <row r="44" spans="1:3" s="372" customFormat="1" ht="12" customHeight="1" thickBot="1">
      <c r="A44" s="169" t="s">
        <v>12</v>
      </c>
      <c r="B44" s="106" t="s">
        <v>451</v>
      </c>
      <c r="C44" s="244">
        <f>SUM(C45:C49)</f>
        <v>0</v>
      </c>
    </row>
    <row r="45" spans="1:3" ht="12" customHeight="1">
      <c r="A45" s="362" t="s">
        <v>91</v>
      </c>
      <c r="B45" s="8" t="s">
        <v>42</v>
      </c>
      <c r="C45" s="61"/>
    </row>
    <row r="46" spans="1:3" ht="12" customHeight="1">
      <c r="A46" s="362" t="s">
        <v>92</v>
      </c>
      <c r="B46" s="7" t="s">
        <v>157</v>
      </c>
      <c r="C46" s="63"/>
    </row>
    <row r="47" spans="1:3" ht="12" customHeight="1">
      <c r="A47" s="362" t="s">
        <v>93</v>
      </c>
      <c r="B47" s="7" t="s">
        <v>123</v>
      </c>
      <c r="C47" s="63"/>
    </row>
    <row r="48" spans="1:3" ht="12" customHeight="1">
      <c r="A48" s="362" t="s">
        <v>94</v>
      </c>
      <c r="B48" s="7" t="s">
        <v>158</v>
      </c>
      <c r="C48" s="63"/>
    </row>
    <row r="49" spans="1:3" ht="12" customHeight="1" thickBot="1">
      <c r="A49" s="362" t="s">
        <v>131</v>
      </c>
      <c r="B49" s="7" t="s">
        <v>159</v>
      </c>
      <c r="C49" s="63"/>
    </row>
    <row r="50" spans="1:3" ht="12" customHeight="1" thickBot="1">
      <c r="A50" s="169" t="s">
        <v>13</v>
      </c>
      <c r="B50" s="106" t="s">
        <v>452</v>
      </c>
      <c r="C50" s="244">
        <f>SUM(C51:C53)</f>
        <v>0</v>
      </c>
    </row>
    <row r="51" spans="1:3" s="372" customFormat="1" ht="12" customHeight="1">
      <c r="A51" s="362" t="s">
        <v>97</v>
      </c>
      <c r="B51" s="8" t="s">
        <v>188</v>
      </c>
      <c r="C51" s="61"/>
    </row>
    <row r="52" spans="1:3" ht="12" customHeight="1">
      <c r="A52" s="362" t="s">
        <v>98</v>
      </c>
      <c r="B52" s="7" t="s">
        <v>161</v>
      </c>
      <c r="C52" s="63"/>
    </row>
    <row r="53" spans="1:3" ht="12" customHeight="1">
      <c r="A53" s="362" t="s">
        <v>99</v>
      </c>
      <c r="B53" s="7" t="s">
        <v>53</v>
      </c>
      <c r="C53" s="63"/>
    </row>
    <row r="54" spans="1:3" ht="12" customHeight="1" thickBot="1">
      <c r="A54" s="362" t="s">
        <v>100</v>
      </c>
      <c r="B54" s="7" t="s">
        <v>4</v>
      </c>
      <c r="C54" s="63"/>
    </row>
    <row r="55" spans="1:3" ht="15" customHeight="1" thickBot="1">
      <c r="A55" s="169" t="s">
        <v>14</v>
      </c>
      <c r="B55" s="205" t="s">
        <v>453</v>
      </c>
      <c r="C55" s="298">
        <f>+C44+C50</f>
        <v>0</v>
      </c>
    </row>
    <row r="56" ht="13.5" thickBot="1">
      <c r="C56" s="299"/>
    </row>
    <row r="57" spans="1:3" ht="15" customHeight="1" thickBot="1">
      <c r="A57" s="208" t="s">
        <v>181</v>
      </c>
      <c r="B57" s="209"/>
      <c r="C57" s="104"/>
    </row>
    <row r="58" spans="1:3" ht="14.25" customHeight="1" thickBot="1">
      <c r="A58" s="208" t="s">
        <v>182</v>
      </c>
      <c r="B58" s="209"/>
      <c r="C58" s="10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06" customWidth="1"/>
    <col min="2" max="2" width="79.125" style="207" customWidth="1"/>
    <col min="3" max="3" width="25.00390625" style="207" customWidth="1"/>
    <col min="4" max="16384" width="9.375" style="207" customWidth="1"/>
  </cols>
  <sheetData>
    <row r="1" spans="1:3" s="186" customFormat="1" ht="21" customHeight="1" thickBot="1">
      <c r="A1" s="185"/>
      <c r="B1" s="187"/>
      <c r="C1" s="367" t="s">
        <v>495</v>
      </c>
    </row>
    <row r="2" spans="1:3" s="368" customFormat="1" ht="25.5" customHeight="1">
      <c r="A2" s="319" t="s">
        <v>179</v>
      </c>
      <c r="B2" s="285" t="str">
        <f>'9.3.2. sz. mell'!B2</f>
        <v>Lurkó Óvoda</v>
      </c>
      <c r="C2" s="300" t="s">
        <v>57</v>
      </c>
    </row>
    <row r="3" spans="1:3" s="368" customFormat="1" ht="24.75" thickBot="1">
      <c r="A3" s="360" t="s">
        <v>178</v>
      </c>
      <c r="B3" s="286" t="s">
        <v>457</v>
      </c>
      <c r="C3" s="301" t="s">
        <v>471</v>
      </c>
    </row>
    <row r="4" spans="1:3" s="369" customFormat="1" ht="15.75" customHeight="1" thickBot="1">
      <c r="A4" s="189"/>
      <c r="B4" s="189"/>
      <c r="C4" s="190" t="s">
        <v>47</v>
      </c>
    </row>
    <row r="5" spans="1:3" ht="13.5" thickBot="1">
      <c r="A5" s="320" t="s">
        <v>180</v>
      </c>
      <c r="B5" s="191" t="s">
        <v>48</v>
      </c>
      <c r="C5" s="192" t="s">
        <v>49</v>
      </c>
    </row>
    <row r="6" spans="1:3" s="370" customFormat="1" ht="12.75" customHeight="1" thickBot="1">
      <c r="A6" s="166">
        <v>1</v>
      </c>
      <c r="B6" s="167">
        <v>2</v>
      </c>
      <c r="C6" s="168">
        <v>3</v>
      </c>
    </row>
    <row r="7" spans="1:3" s="370" customFormat="1" ht="15.75" customHeight="1" thickBot="1">
      <c r="A7" s="193"/>
      <c r="B7" s="194" t="s">
        <v>50</v>
      </c>
      <c r="C7" s="195"/>
    </row>
    <row r="8" spans="1:3" s="302" customFormat="1" ht="12" customHeight="1" thickBot="1">
      <c r="A8" s="166" t="s">
        <v>12</v>
      </c>
      <c r="B8" s="196" t="s">
        <v>433</v>
      </c>
      <c r="C8" s="244">
        <f>SUM(C9:C18)</f>
        <v>0</v>
      </c>
    </row>
    <row r="9" spans="1:3" s="302" customFormat="1" ht="12" customHeight="1">
      <c r="A9" s="361" t="s">
        <v>91</v>
      </c>
      <c r="B9" s="9" t="s">
        <v>252</v>
      </c>
      <c r="C9" s="291"/>
    </row>
    <row r="10" spans="1:3" s="302" customFormat="1" ht="12" customHeight="1">
      <c r="A10" s="362" t="s">
        <v>92</v>
      </c>
      <c r="B10" s="7" t="s">
        <v>253</v>
      </c>
      <c r="C10" s="242"/>
    </row>
    <row r="11" spans="1:3" s="302" customFormat="1" ht="12" customHeight="1">
      <c r="A11" s="362" t="s">
        <v>93</v>
      </c>
      <c r="B11" s="7" t="s">
        <v>254</v>
      </c>
      <c r="C11" s="242"/>
    </row>
    <row r="12" spans="1:3" s="302" customFormat="1" ht="12" customHeight="1">
      <c r="A12" s="362" t="s">
        <v>94</v>
      </c>
      <c r="B12" s="7" t="s">
        <v>255</v>
      </c>
      <c r="C12" s="242"/>
    </row>
    <row r="13" spans="1:3" s="302" customFormat="1" ht="12" customHeight="1">
      <c r="A13" s="362" t="s">
        <v>131</v>
      </c>
      <c r="B13" s="7" t="s">
        <v>256</v>
      </c>
      <c r="C13" s="242"/>
    </row>
    <row r="14" spans="1:3" s="302" customFormat="1" ht="12" customHeight="1">
      <c r="A14" s="362" t="s">
        <v>95</v>
      </c>
      <c r="B14" s="7" t="s">
        <v>434</v>
      </c>
      <c r="C14" s="242"/>
    </row>
    <row r="15" spans="1:3" s="302" customFormat="1" ht="12" customHeight="1">
      <c r="A15" s="362" t="s">
        <v>96</v>
      </c>
      <c r="B15" s="6" t="s">
        <v>435</v>
      </c>
      <c r="C15" s="242"/>
    </row>
    <row r="16" spans="1:3" s="302" customFormat="1" ht="12" customHeight="1">
      <c r="A16" s="362" t="s">
        <v>106</v>
      </c>
      <c r="B16" s="7" t="s">
        <v>259</v>
      </c>
      <c r="C16" s="292"/>
    </row>
    <row r="17" spans="1:3" s="371" customFormat="1" ht="12" customHeight="1">
      <c r="A17" s="362" t="s">
        <v>107</v>
      </c>
      <c r="B17" s="7" t="s">
        <v>260</v>
      </c>
      <c r="C17" s="242"/>
    </row>
    <row r="18" spans="1:3" s="371" customFormat="1" ht="12" customHeight="1" thickBot="1">
      <c r="A18" s="362" t="s">
        <v>108</v>
      </c>
      <c r="B18" s="6" t="s">
        <v>261</v>
      </c>
      <c r="C18" s="243"/>
    </row>
    <row r="19" spans="1:3" s="302" customFormat="1" ht="12" customHeight="1" thickBot="1">
      <c r="A19" s="166" t="s">
        <v>13</v>
      </c>
      <c r="B19" s="196" t="s">
        <v>436</v>
      </c>
      <c r="C19" s="244">
        <f>SUM(C20:C22)</f>
        <v>0</v>
      </c>
    </row>
    <row r="20" spans="1:3" s="371" customFormat="1" ht="12" customHeight="1">
      <c r="A20" s="362" t="s">
        <v>97</v>
      </c>
      <c r="B20" s="8" t="s">
        <v>227</v>
      </c>
      <c r="C20" s="242"/>
    </row>
    <row r="21" spans="1:3" s="371" customFormat="1" ht="12" customHeight="1">
      <c r="A21" s="362" t="s">
        <v>98</v>
      </c>
      <c r="B21" s="7" t="s">
        <v>437</v>
      </c>
      <c r="C21" s="242"/>
    </row>
    <row r="22" spans="1:3" s="371" customFormat="1" ht="12" customHeight="1">
      <c r="A22" s="362" t="s">
        <v>99</v>
      </c>
      <c r="B22" s="7" t="s">
        <v>438</v>
      </c>
      <c r="C22" s="242"/>
    </row>
    <row r="23" spans="1:3" s="371" customFormat="1" ht="12" customHeight="1" thickBot="1">
      <c r="A23" s="362" t="s">
        <v>100</v>
      </c>
      <c r="B23" s="7" t="s">
        <v>2</v>
      </c>
      <c r="C23" s="242"/>
    </row>
    <row r="24" spans="1:3" s="371" customFormat="1" ht="12" customHeight="1" thickBot="1">
      <c r="A24" s="169" t="s">
        <v>14</v>
      </c>
      <c r="B24" s="106" t="s">
        <v>148</v>
      </c>
      <c r="C24" s="271"/>
    </row>
    <row r="25" spans="1:3" s="371" customFormat="1" ht="12" customHeight="1" thickBot="1">
      <c r="A25" s="169" t="s">
        <v>15</v>
      </c>
      <c r="B25" s="106" t="s">
        <v>439</v>
      </c>
      <c r="C25" s="244">
        <f>+C26+C27</f>
        <v>0</v>
      </c>
    </row>
    <row r="26" spans="1:3" s="371" customFormat="1" ht="12" customHeight="1">
      <c r="A26" s="363" t="s">
        <v>237</v>
      </c>
      <c r="B26" s="364" t="s">
        <v>437</v>
      </c>
      <c r="C26" s="61"/>
    </row>
    <row r="27" spans="1:3" s="371" customFormat="1" ht="12" customHeight="1">
      <c r="A27" s="363" t="s">
        <v>240</v>
      </c>
      <c r="B27" s="365" t="s">
        <v>440</v>
      </c>
      <c r="C27" s="245"/>
    </row>
    <row r="28" spans="1:3" s="371" customFormat="1" ht="12" customHeight="1" thickBot="1">
      <c r="A28" s="362" t="s">
        <v>241</v>
      </c>
      <c r="B28" s="366" t="s">
        <v>441</v>
      </c>
      <c r="C28" s="64"/>
    </row>
    <row r="29" spans="1:3" s="371" customFormat="1" ht="12" customHeight="1" thickBot="1">
      <c r="A29" s="169" t="s">
        <v>16</v>
      </c>
      <c r="B29" s="106" t="s">
        <v>442</v>
      </c>
      <c r="C29" s="244">
        <f>+C30+C31+C32</f>
        <v>0</v>
      </c>
    </row>
    <row r="30" spans="1:3" s="371" customFormat="1" ht="12" customHeight="1">
      <c r="A30" s="363" t="s">
        <v>84</v>
      </c>
      <c r="B30" s="364" t="s">
        <v>266</v>
      </c>
      <c r="C30" s="61"/>
    </row>
    <row r="31" spans="1:3" s="371" customFormat="1" ht="12" customHeight="1">
      <c r="A31" s="363" t="s">
        <v>85</v>
      </c>
      <c r="B31" s="365" t="s">
        <v>267</v>
      </c>
      <c r="C31" s="245"/>
    </row>
    <row r="32" spans="1:3" s="371" customFormat="1" ht="12" customHeight="1" thickBot="1">
      <c r="A32" s="362" t="s">
        <v>86</v>
      </c>
      <c r="B32" s="118" t="s">
        <v>268</v>
      </c>
      <c r="C32" s="64"/>
    </row>
    <row r="33" spans="1:3" s="302" customFormat="1" ht="12" customHeight="1" thickBot="1">
      <c r="A33" s="169" t="s">
        <v>17</v>
      </c>
      <c r="B33" s="106" t="s">
        <v>381</v>
      </c>
      <c r="C33" s="271"/>
    </row>
    <row r="34" spans="1:3" s="302" customFormat="1" ht="12" customHeight="1" thickBot="1">
      <c r="A34" s="169" t="s">
        <v>18</v>
      </c>
      <c r="B34" s="106" t="s">
        <v>443</v>
      </c>
      <c r="C34" s="293"/>
    </row>
    <row r="35" spans="1:3" s="302" customFormat="1" ht="12" customHeight="1" thickBot="1">
      <c r="A35" s="166" t="s">
        <v>19</v>
      </c>
      <c r="B35" s="106" t="s">
        <v>444</v>
      </c>
      <c r="C35" s="294">
        <f>+C8+C19+C24+C25+C29+C33+C34</f>
        <v>0</v>
      </c>
    </row>
    <row r="36" spans="1:3" s="302" customFormat="1" ht="12" customHeight="1" thickBot="1">
      <c r="A36" s="197" t="s">
        <v>20</v>
      </c>
      <c r="B36" s="106" t="s">
        <v>445</v>
      </c>
      <c r="C36" s="294">
        <f>+C37+C38+C39</f>
        <v>0</v>
      </c>
    </row>
    <row r="37" spans="1:3" s="302" customFormat="1" ht="12" customHeight="1">
      <c r="A37" s="363" t="s">
        <v>446</v>
      </c>
      <c r="B37" s="364" t="s">
        <v>198</v>
      </c>
      <c r="C37" s="61"/>
    </row>
    <row r="38" spans="1:3" s="302" customFormat="1" ht="12" customHeight="1">
      <c r="A38" s="363" t="s">
        <v>447</v>
      </c>
      <c r="B38" s="365" t="s">
        <v>3</v>
      </c>
      <c r="C38" s="245"/>
    </row>
    <row r="39" spans="1:3" s="371" customFormat="1" ht="12" customHeight="1" thickBot="1">
      <c r="A39" s="362" t="s">
        <v>448</v>
      </c>
      <c r="B39" s="118" t="s">
        <v>449</v>
      </c>
      <c r="C39" s="64"/>
    </row>
    <row r="40" spans="1:3" s="371" customFormat="1" ht="15" customHeight="1" thickBot="1">
      <c r="A40" s="197" t="s">
        <v>21</v>
      </c>
      <c r="B40" s="198" t="s">
        <v>450</v>
      </c>
      <c r="C40" s="297">
        <f>+C35+C36</f>
        <v>0</v>
      </c>
    </row>
    <row r="41" spans="1:3" s="371" customFormat="1" ht="15" customHeight="1">
      <c r="A41" s="199"/>
      <c r="B41" s="200"/>
      <c r="C41" s="295"/>
    </row>
    <row r="42" spans="1:3" ht="13.5" thickBot="1">
      <c r="A42" s="201"/>
      <c r="B42" s="202"/>
      <c r="C42" s="296"/>
    </row>
    <row r="43" spans="1:3" s="370" customFormat="1" ht="16.5" customHeight="1" thickBot="1">
      <c r="A43" s="203"/>
      <c r="B43" s="204" t="s">
        <v>52</v>
      </c>
      <c r="C43" s="297"/>
    </row>
    <row r="44" spans="1:3" s="372" customFormat="1" ht="12" customHeight="1" thickBot="1">
      <c r="A44" s="169" t="s">
        <v>12</v>
      </c>
      <c r="B44" s="106" t="s">
        <v>451</v>
      </c>
      <c r="C44" s="244">
        <f>SUM(C45:C49)</f>
        <v>0</v>
      </c>
    </row>
    <row r="45" spans="1:3" ht="12" customHeight="1">
      <c r="A45" s="362" t="s">
        <v>91</v>
      </c>
      <c r="B45" s="8" t="s">
        <v>42</v>
      </c>
      <c r="C45" s="61"/>
    </row>
    <row r="46" spans="1:3" ht="12" customHeight="1">
      <c r="A46" s="362" t="s">
        <v>92</v>
      </c>
      <c r="B46" s="7" t="s">
        <v>157</v>
      </c>
      <c r="C46" s="63"/>
    </row>
    <row r="47" spans="1:3" ht="12" customHeight="1">
      <c r="A47" s="362" t="s">
        <v>93</v>
      </c>
      <c r="B47" s="7" t="s">
        <v>123</v>
      </c>
      <c r="C47" s="63"/>
    </row>
    <row r="48" spans="1:3" ht="12" customHeight="1">
      <c r="A48" s="362" t="s">
        <v>94</v>
      </c>
      <c r="B48" s="7" t="s">
        <v>158</v>
      </c>
      <c r="C48" s="63"/>
    </row>
    <row r="49" spans="1:3" ht="12" customHeight="1" thickBot="1">
      <c r="A49" s="362" t="s">
        <v>131</v>
      </c>
      <c r="B49" s="7" t="s">
        <v>159</v>
      </c>
      <c r="C49" s="63"/>
    </row>
    <row r="50" spans="1:3" ht="12" customHeight="1" thickBot="1">
      <c r="A50" s="169" t="s">
        <v>13</v>
      </c>
      <c r="B50" s="106" t="s">
        <v>452</v>
      </c>
      <c r="C50" s="244">
        <f>SUM(C51:C53)</f>
        <v>0</v>
      </c>
    </row>
    <row r="51" spans="1:3" s="372" customFormat="1" ht="12" customHeight="1">
      <c r="A51" s="362" t="s">
        <v>97</v>
      </c>
      <c r="B51" s="8" t="s">
        <v>188</v>
      </c>
      <c r="C51" s="61"/>
    </row>
    <row r="52" spans="1:3" ht="12" customHeight="1">
      <c r="A52" s="362" t="s">
        <v>98</v>
      </c>
      <c r="B52" s="7" t="s">
        <v>161</v>
      </c>
      <c r="C52" s="63"/>
    </row>
    <row r="53" spans="1:3" ht="12" customHeight="1">
      <c r="A53" s="362" t="s">
        <v>99</v>
      </c>
      <c r="B53" s="7" t="s">
        <v>53</v>
      </c>
      <c r="C53" s="63"/>
    </row>
    <row r="54" spans="1:3" ht="12" customHeight="1" thickBot="1">
      <c r="A54" s="362" t="s">
        <v>100</v>
      </c>
      <c r="B54" s="7" t="s">
        <v>4</v>
      </c>
      <c r="C54" s="63"/>
    </row>
    <row r="55" spans="1:3" ht="15" customHeight="1" thickBot="1">
      <c r="A55" s="169" t="s">
        <v>14</v>
      </c>
      <c r="B55" s="205" t="s">
        <v>453</v>
      </c>
      <c r="C55" s="298">
        <f>+C44+C50</f>
        <v>0</v>
      </c>
    </row>
    <row r="56" ht="13.5" thickBot="1">
      <c r="C56" s="299"/>
    </row>
    <row r="57" spans="1:3" ht="15" customHeight="1" thickBot="1">
      <c r="A57" s="208" t="s">
        <v>181</v>
      </c>
      <c r="B57" s="209"/>
      <c r="C57" s="104"/>
    </row>
    <row r="58" spans="1:3" ht="14.25" customHeight="1" thickBot="1">
      <c r="A58" s="208" t="s">
        <v>182</v>
      </c>
      <c r="B58" s="209"/>
      <c r="C58" s="10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Q81"/>
  <sheetViews>
    <sheetView view="pageLayout" workbookViewId="0" topLeftCell="A1">
      <selection activeCell="L6" sqref="L6"/>
    </sheetView>
  </sheetViews>
  <sheetFormatPr defaultColWidth="9.00390625" defaultRowHeight="12.75"/>
  <cols>
    <col min="1" max="1" width="4.875" style="80" customWidth="1"/>
    <col min="2" max="2" width="31.125" style="98" customWidth="1"/>
    <col min="3" max="4" width="9.00390625" style="98" customWidth="1"/>
    <col min="5" max="5" width="9.50390625" style="98" customWidth="1"/>
    <col min="6" max="6" width="8.875" style="98" customWidth="1"/>
    <col min="7" max="7" width="8.625" style="98" customWidth="1"/>
    <col min="8" max="8" width="8.875" style="98" customWidth="1"/>
    <col min="9" max="9" width="8.125" style="98" customWidth="1"/>
    <col min="10" max="14" width="9.50390625" style="98" customWidth="1"/>
    <col min="15" max="15" width="12.625" style="80" customWidth="1"/>
    <col min="16" max="17" width="10.875" style="98" bestFit="1" customWidth="1"/>
    <col min="18" max="16384" width="9.375" style="98" customWidth="1"/>
  </cols>
  <sheetData>
    <row r="1" spans="1:15" ht="31.5" customHeight="1">
      <c r="A1" s="443" t="s">
        <v>430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ht="16.5" thickBot="1">
      <c r="O2" s="3" t="s">
        <v>47</v>
      </c>
    </row>
    <row r="3" spans="1:15" s="80" customFormat="1" ht="25.5" customHeight="1" thickBot="1">
      <c r="A3" s="77" t="s">
        <v>10</v>
      </c>
      <c r="B3" s="78" t="s">
        <v>59</v>
      </c>
      <c r="C3" s="78" t="s">
        <v>67</v>
      </c>
      <c r="D3" s="78" t="s">
        <v>68</v>
      </c>
      <c r="E3" s="78" t="s">
        <v>69</v>
      </c>
      <c r="F3" s="78" t="s">
        <v>70</v>
      </c>
      <c r="G3" s="78" t="s">
        <v>71</v>
      </c>
      <c r="H3" s="78" t="s">
        <v>72</v>
      </c>
      <c r="I3" s="78" t="s">
        <v>73</v>
      </c>
      <c r="J3" s="78" t="s">
        <v>74</v>
      </c>
      <c r="K3" s="78" t="s">
        <v>75</v>
      </c>
      <c r="L3" s="78" t="s">
        <v>76</v>
      </c>
      <c r="M3" s="78" t="s">
        <v>77</v>
      </c>
      <c r="N3" s="78" t="s">
        <v>78</v>
      </c>
      <c r="O3" s="79" t="s">
        <v>45</v>
      </c>
    </row>
    <row r="4" spans="1:15" s="82" customFormat="1" ht="15" customHeight="1" thickBot="1">
      <c r="A4" s="81" t="s">
        <v>12</v>
      </c>
      <c r="B4" s="440" t="s">
        <v>50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</row>
    <row r="5" spans="1:16" s="82" customFormat="1" ht="22.5">
      <c r="A5" s="83" t="s">
        <v>13</v>
      </c>
      <c r="B5" s="388" t="s">
        <v>379</v>
      </c>
      <c r="C5" s="84">
        <f>'1.1.sz.mell.'!C5*0.12</f>
        <v>16196.279999999999</v>
      </c>
      <c r="D5" s="84">
        <f>'1.1.sz.mell.'!C5*0.08</f>
        <v>10797.52</v>
      </c>
      <c r="E5" s="84">
        <f>'1.1.sz.mell.'!C5*0.08</f>
        <v>10797.52</v>
      </c>
      <c r="F5" s="84">
        <f>E5</f>
        <v>10797.52</v>
      </c>
      <c r="G5" s="84">
        <f aca="true" t="shared" si="0" ref="G5:N5">F5</f>
        <v>10797.52</v>
      </c>
      <c r="H5" s="84">
        <f t="shared" si="0"/>
        <v>10797.52</v>
      </c>
      <c r="I5" s="84">
        <f t="shared" si="0"/>
        <v>10797.52</v>
      </c>
      <c r="J5" s="84">
        <f t="shared" si="0"/>
        <v>10797.52</v>
      </c>
      <c r="K5" s="84">
        <f t="shared" si="0"/>
        <v>10797.52</v>
      </c>
      <c r="L5" s="84">
        <f t="shared" si="0"/>
        <v>10797.52</v>
      </c>
      <c r="M5" s="84">
        <f t="shared" si="0"/>
        <v>10797.52</v>
      </c>
      <c r="N5" s="84">
        <f t="shared" si="0"/>
        <v>10797.52</v>
      </c>
      <c r="O5" s="85">
        <f aca="true" t="shared" si="1" ref="O5:O25">SUM(C5:N5)</f>
        <v>134969.00000000003</v>
      </c>
      <c r="P5" s="392">
        <f>O5-'1.1.sz.mell.'!C5</f>
        <v>0</v>
      </c>
    </row>
    <row r="6" spans="1:16" s="89" customFormat="1" ht="22.5">
      <c r="A6" s="86" t="s">
        <v>14</v>
      </c>
      <c r="B6" s="216" t="s">
        <v>458</v>
      </c>
      <c r="C6" s="87">
        <f>1099+5689+982</f>
        <v>7770</v>
      </c>
      <c r="D6" s="87">
        <f>1099+5689+5321</f>
        <v>12109</v>
      </c>
      <c r="E6" s="87">
        <f>1099+5689</f>
        <v>6788</v>
      </c>
      <c r="F6" s="87">
        <f>1099+5689+974</f>
        <v>7762</v>
      </c>
      <c r="G6" s="87">
        <f>1099+5689</f>
        <v>6788</v>
      </c>
      <c r="H6" s="87">
        <f>1099+4000</f>
        <v>5099</v>
      </c>
      <c r="I6" s="87">
        <f>1099+2100</f>
        <v>3199</v>
      </c>
      <c r="J6" s="87">
        <v>2102</v>
      </c>
      <c r="K6" s="87">
        <v>2099</v>
      </c>
      <c r="L6" s="87">
        <v>2099</v>
      </c>
      <c r="M6" s="87">
        <v>2099</v>
      </c>
      <c r="N6" s="87">
        <f>1099+137</f>
        <v>1236</v>
      </c>
      <c r="O6" s="88">
        <f t="shared" si="1"/>
        <v>59150</v>
      </c>
      <c r="P6" s="393">
        <f>O6-'1.1.sz.mell.'!C12</f>
        <v>0</v>
      </c>
    </row>
    <row r="7" spans="1:16" s="89" customFormat="1" ht="22.5">
      <c r="A7" s="86" t="s">
        <v>15</v>
      </c>
      <c r="B7" s="215" t="s">
        <v>459</v>
      </c>
      <c r="C7" s="90"/>
      <c r="D7" s="90"/>
      <c r="E7" s="90"/>
      <c r="F7" s="90">
        <v>158800</v>
      </c>
      <c r="G7" s="90"/>
      <c r="H7" s="90"/>
      <c r="I7" s="90"/>
      <c r="J7" s="90"/>
      <c r="K7" s="90"/>
      <c r="L7" s="90">
        <v>49427</v>
      </c>
      <c r="M7" s="90"/>
      <c r="N7" s="90"/>
      <c r="O7" s="91">
        <f t="shared" si="1"/>
        <v>208227</v>
      </c>
      <c r="P7" s="393">
        <f>O7-'1.1.sz.mell.'!C19</f>
        <v>0</v>
      </c>
    </row>
    <row r="8" spans="1:16" s="89" customFormat="1" ht="13.5" customHeight="1">
      <c r="A8" s="86" t="s">
        <v>16</v>
      </c>
      <c r="B8" s="214" t="s">
        <v>148</v>
      </c>
      <c r="C8" s="87"/>
      <c r="D8" s="87"/>
      <c r="E8" s="87">
        <f>'1.1.sz.mell.'!C27/2+1500</f>
        <v>6500</v>
      </c>
      <c r="F8" s="87">
        <v>400</v>
      </c>
      <c r="G8" s="87"/>
      <c r="H8" s="87"/>
      <c r="I8" s="87"/>
      <c r="J8" s="87"/>
      <c r="K8" s="87">
        <f>'1.1.sz.mell.'!C27/2+1500</f>
        <v>6500</v>
      </c>
      <c r="L8" s="87">
        <v>400</v>
      </c>
      <c r="M8" s="87"/>
      <c r="N8" s="87"/>
      <c r="O8" s="88">
        <f t="shared" si="1"/>
        <v>13800</v>
      </c>
      <c r="P8" s="393">
        <f>O8-'1.1.sz.mell.'!C26</f>
        <v>0</v>
      </c>
    </row>
    <row r="9" spans="1:16" s="89" customFormat="1" ht="13.5" customHeight="1">
      <c r="A9" s="86" t="s">
        <v>17</v>
      </c>
      <c r="B9" s="214" t="s">
        <v>460</v>
      </c>
      <c r="C9" s="87">
        <v>1950</v>
      </c>
      <c r="D9" s="87">
        <v>1950</v>
      </c>
      <c r="E9" s="87">
        <v>1980</v>
      </c>
      <c r="F9" s="87">
        <v>1890</v>
      </c>
      <c r="G9" s="87">
        <v>1838</v>
      </c>
      <c r="H9" s="87">
        <v>1650</v>
      </c>
      <c r="I9" s="87">
        <f>350+298</f>
        <v>648</v>
      </c>
      <c r="J9" s="87">
        <f>1500</f>
        <v>1500</v>
      </c>
      <c r="K9" s="87">
        <v>1910</v>
      </c>
      <c r="L9" s="87">
        <v>1810</v>
      </c>
      <c r="M9" s="87">
        <v>1850</v>
      </c>
      <c r="N9" s="87">
        <v>1250</v>
      </c>
      <c r="O9" s="88">
        <f t="shared" si="1"/>
        <v>20226</v>
      </c>
      <c r="P9" s="393">
        <f>O9-'1.1.sz.mell.'!C33</f>
        <v>0</v>
      </c>
    </row>
    <row r="10" spans="1:16" s="89" customFormat="1" ht="13.5" customHeight="1">
      <c r="A10" s="86" t="s">
        <v>18</v>
      </c>
      <c r="B10" s="214" t="s">
        <v>5</v>
      </c>
      <c r="C10" s="87">
        <v>8</v>
      </c>
      <c r="D10" s="87">
        <f>C10</f>
        <v>8</v>
      </c>
      <c r="E10" s="87">
        <f aca="true" t="shared" si="2" ref="E10:N10">D10</f>
        <v>8</v>
      </c>
      <c r="F10" s="87">
        <v>9</v>
      </c>
      <c r="G10" s="87">
        <v>8</v>
      </c>
      <c r="H10" s="87">
        <f t="shared" si="2"/>
        <v>8</v>
      </c>
      <c r="I10" s="87">
        <f t="shared" si="2"/>
        <v>8</v>
      </c>
      <c r="J10" s="87">
        <v>9</v>
      </c>
      <c r="K10" s="87">
        <f t="shared" si="2"/>
        <v>9</v>
      </c>
      <c r="L10" s="87">
        <f t="shared" si="2"/>
        <v>9</v>
      </c>
      <c r="M10" s="87">
        <v>8</v>
      </c>
      <c r="N10" s="87">
        <f t="shared" si="2"/>
        <v>8</v>
      </c>
      <c r="O10" s="88">
        <f t="shared" si="1"/>
        <v>100</v>
      </c>
      <c r="P10" s="393">
        <f>O10-'1.1.sz.mell.'!C44</f>
        <v>0</v>
      </c>
    </row>
    <row r="11" spans="1:16" s="89" customFormat="1" ht="13.5" customHeight="1">
      <c r="A11" s="86" t="s">
        <v>19</v>
      </c>
      <c r="B11" s="214" t="s">
        <v>381</v>
      </c>
      <c r="C11" s="87">
        <v>10</v>
      </c>
      <c r="D11" s="87">
        <v>10</v>
      </c>
      <c r="E11" s="87">
        <v>10</v>
      </c>
      <c r="F11" s="87">
        <v>10</v>
      </c>
      <c r="G11" s="87">
        <v>10</v>
      </c>
      <c r="H11" s="87">
        <v>10</v>
      </c>
      <c r="I11" s="87">
        <v>10</v>
      </c>
      <c r="J11" s="87">
        <v>10</v>
      </c>
      <c r="K11" s="87">
        <v>10</v>
      </c>
      <c r="L11" s="87">
        <v>10</v>
      </c>
      <c r="M11" s="87">
        <v>10</v>
      </c>
      <c r="N11" s="87">
        <v>10</v>
      </c>
      <c r="O11" s="88">
        <f t="shared" si="1"/>
        <v>120</v>
      </c>
      <c r="P11" s="393">
        <f>O11-'1.1.sz.mell.'!C50</f>
        <v>0</v>
      </c>
    </row>
    <row r="12" spans="1:15" s="89" customFormat="1" ht="22.5">
      <c r="A12" s="86" t="s">
        <v>20</v>
      </c>
      <c r="B12" s="216" t="s">
        <v>443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>
        <f t="shared" si="1"/>
        <v>0</v>
      </c>
    </row>
    <row r="13" spans="1:16" s="89" customFormat="1" ht="13.5" customHeight="1" thickBot="1">
      <c r="A13" s="86" t="s">
        <v>21</v>
      </c>
      <c r="B13" s="214" t="s">
        <v>6</v>
      </c>
      <c r="C13" s="87">
        <v>1256</v>
      </c>
      <c r="D13" s="87">
        <v>1786</v>
      </c>
      <c r="E13" s="87"/>
      <c r="F13" s="87">
        <f>5478-711</f>
        <v>4767</v>
      </c>
      <c r="G13" s="87">
        <f>34935+1354</f>
        <v>36289</v>
      </c>
      <c r="H13" s="87">
        <v>3315</v>
      </c>
      <c r="I13" s="87">
        <v>38698</v>
      </c>
      <c r="J13" s="87">
        <v>32464</v>
      </c>
      <c r="K13" s="87"/>
      <c r="L13" s="87"/>
      <c r="M13" s="87"/>
      <c r="N13" s="87">
        <f>1172+16133</f>
        <v>17305</v>
      </c>
      <c r="O13" s="88">
        <f t="shared" si="1"/>
        <v>135880</v>
      </c>
      <c r="P13" s="392">
        <f>O13-'1.1.sz.mell.'!C83</f>
        <v>0</v>
      </c>
    </row>
    <row r="14" spans="1:17" s="82" customFormat="1" ht="15.75" customHeight="1" thickBot="1">
      <c r="A14" s="81" t="s">
        <v>22</v>
      </c>
      <c r="B14" s="31" t="s">
        <v>102</v>
      </c>
      <c r="C14" s="92">
        <f aca="true" t="shared" si="3" ref="C14:N14">SUM(C5:C13)</f>
        <v>27190.28</v>
      </c>
      <c r="D14" s="92">
        <f t="shared" si="3"/>
        <v>26660.52</v>
      </c>
      <c r="E14" s="92">
        <f t="shared" si="3"/>
        <v>26083.52</v>
      </c>
      <c r="F14" s="92">
        <f t="shared" si="3"/>
        <v>184435.52</v>
      </c>
      <c r="G14" s="92">
        <f t="shared" si="3"/>
        <v>55730.520000000004</v>
      </c>
      <c r="H14" s="92">
        <f t="shared" si="3"/>
        <v>20879.52</v>
      </c>
      <c r="I14" s="92">
        <f t="shared" si="3"/>
        <v>53360.520000000004</v>
      </c>
      <c r="J14" s="92">
        <f t="shared" si="3"/>
        <v>46882.520000000004</v>
      </c>
      <c r="K14" s="92">
        <f t="shared" si="3"/>
        <v>21325.52</v>
      </c>
      <c r="L14" s="92">
        <f t="shared" si="3"/>
        <v>64552.520000000004</v>
      </c>
      <c r="M14" s="92">
        <f t="shared" si="3"/>
        <v>14764.52</v>
      </c>
      <c r="N14" s="92">
        <f t="shared" si="3"/>
        <v>30606.52</v>
      </c>
      <c r="O14" s="93">
        <f>SUM(C14:N14)</f>
        <v>572472.0000000001</v>
      </c>
      <c r="P14" s="392">
        <f>O14-'1.1.sz.mell.'!C84</f>
        <v>0</v>
      </c>
      <c r="Q14" s="392">
        <f>SUM(P5:P13)</f>
        <v>0</v>
      </c>
    </row>
    <row r="15" spans="1:15" s="82" customFormat="1" ht="15" customHeight="1" thickBot="1">
      <c r="A15" s="81" t="s">
        <v>23</v>
      </c>
      <c r="B15" s="440" t="s">
        <v>52</v>
      </c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2"/>
    </row>
    <row r="16" spans="1:16" s="89" customFormat="1" ht="13.5" customHeight="1">
      <c r="A16" s="94" t="s">
        <v>24</v>
      </c>
      <c r="B16" s="217" t="s">
        <v>60</v>
      </c>
      <c r="C16" s="90">
        <f>7464+4027</f>
        <v>11491</v>
      </c>
      <c r="D16" s="90">
        <f>7464+4027+1038</f>
        <v>12529</v>
      </c>
      <c r="E16" s="90">
        <f>7464+4027</f>
        <v>11491</v>
      </c>
      <c r="F16" s="90">
        <f>7464+4027</f>
        <v>11491</v>
      </c>
      <c r="G16" s="90">
        <f>7464+4027+883</f>
        <v>12374</v>
      </c>
      <c r="H16" s="90">
        <v>7464</v>
      </c>
      <c r="I16" s="90">
        <f>7464+1160+1038</f>
        <v>9662</v>
      </c>
      <c r="J16" s="90">
        <v>7464</v>
      </c>
      <c r="K16" s="90">
        <v>7464</v>
      </c>
      <c r="L16" s="90">
        <f>7464+1037</f>
        <v>8501</v>
      </c>
      <c r="M16" s="90">
        <v>7464</v>
      </c>
      <c r="N16" s="90">
        <v>7464</v>
      </c>
      <c r="O16" s="91">
        <f t="shared" si="1"/>
        <v>114859</v>
      </c>
      <c r="P16" s="393">
        <f>O16-'1.1.sz.mell.'!C91</f>
        <v>0</v>
      </c>
    </row>
    <row r="17" spans="1:16" s="89" customFormat="1" ht="27" customHeight="1">
      <c r="A17" s="86" t="s">
        <v>25</v>
      </c>
      <c r="B17" s="216" t="s">
        <v>157</v>
      </c>
      <c r="C17" s="87">
        <f>C16*0.24</f>
        <v>2757.8399999999997</v>
      </c>
      <c r="D17" s="87">
        <f aca="true" t="shared" si="4" ref="D17:M17">D16*0.24</f>
        <v>3006.96</v>
      </c>
      <c r="E17" s="87">
        <f t="shared" si="4"/>
        <v>2757.8399999999997</v>
      </c>
      <c r="F17" s="87">
        <f t="shared" si="4"/>
        <v>2757.8399999999997</v>
      </c>
      <c r="G17" s="87">
        <f>G16*0.24+36</f>
        <v>3005.7599999999998</v>
      </c>
      <c r="H17" s="87">
        <f t="shared" si="4"/>
        <v>1791.36</v>
      </c>
      <c r="I17" s="87">
        <f t="shared" si="4"/>
        <v>2318.88</v>
      </c>
      <c r="J17" s="87">
        <f t="shared" si="4"/>
        <v>1791.36</v>
      </c>
      <c r="K17" s="87">
        <f t="shared" si="4"/>
        <v>1791.36</v>
      </c>
      <c r="L17" s="87">
        <f t="shared" si="4"/>
        <v>2040.24</v>
      </c>
      <c r="M17" s="87">
        <f t="shared" si="4"/>
        <v>1791.36</v>
      </c>
      <c r="N17" s="87">
        <f>N16*0.24-100</f>
        <v>1691.36</v>
      </c>
      <c r="O17" s="88">
        <f t="shared" si="1"/>
        <v>27502.160000000003</v>
      </c>
      <c r="P17" s="393">
        <f>O17-'1.1.sz.mell.'!C92</f>
        <v>0.16000000000349246</v>
      </c>
    </row>
    <row r="18" spans="1:16" s="89" customFormat="1" ht="13.5" customHeight="1">
      <c r="A18" s="86" t="s">
        <v>26</v>
      </c>
      <c r="B18" s="214" t="s">
        <v>123</v>
      </c>
      <c r="C18" s="87">
        <f>90590/12</f>
        <v>7549.166666666667</v>
      </c>
      <c r="D18" s="87">
        <f aca="true" t="shared" si="5" ref="D18:N18">90590/12</f>
        <v>7549.166666666667</v>
      </c>
      <c r="E18" s="87">
        <f t="shared" si="5"/>
        <v>7549.166666666667</v>
      </c>
      <c r="F18" s="87">
        <f t="shared" si="5"/>
        <v>7549.166666666667</v>
      </c>
      <c r="G18" s="87">
        <f>90590/12+677</f>
        <v>8226.166666666668</v>
      </c>
      <c r="H18" s="87">
        <f t="shared" si="5"/>
        <v>7549.166666666667</v>
      </c>
      <c r="I18" s="87">
        <f t="shared" si="5"/>
        <v>7549.166666666667</v>
      </c>
      <c r="J18" s="87">
        <f t="shared" si="5"/>
        <v>7549.166666666667</v>
      </c>
      <c r="K18" s="87">
        <f t="shared" si="5"/>
        <v>7549.166666666667</v>
      </c>
      <c r="L18" s="87">
        <f t="shared" si="5"/>
        <v>7549.166666666667</v>
      </c>
      <c r="M18" s="87">
        <f t="shared" si="5"/>
        <v>7549.166666666667</v>
      </c>
      <c r="N18" s="87">
        <f t="shared" si="5"/>
        <v>7549.166666666667</v>
      </c>
      <c r="O18" s="88">
        <f t="shared" si="1"/>
        <v>91267.00000000001</v>
      </c>
      <c r="P18" s="393">
        <f>O18-'1.1.sz.mell.'!C93</f>
        <v>0</v>
      </c>
    </row>
    <row r="19" spans="1:16" s="89" customFormat="1" ht="13.5" customHeight="1">
      <c r="A19" s="86" t="s">
        <v>27</v>
      </c>
      <c r="B19" s="214" t="s">
        <v>158</v>
      </c>
      <c r="C19" s="87">
        <f>37450/12</f>
        <v>3120.8333333333335</v>
      </c>
      <c r="D19" s="87">
        <f aca="true" t="shared" si="6" ref="D19:N19">37450/12</f>
        <v>3120.8333333333335</v>
      </c>
      <c r="E19" s="87">
        <f t="shared" si="6"/>
        <v>3120.8333333333335</v>
      </c>
      <c r="F19" s="87">
        <f t="shared" si="6"/>
        <v>3120.8333333333335</v>
      </c>
      <c r="G19" s="87">
        <f t="shared" si="6"/>
        <v>3120.8333333333335</v>
      </c>
      <c r="H19" s="87">
        <f t="shared" si="6"/>
        <v>3120.8333333333335</v>
      </c>
      <c r="I19" s="87">
        <f t="shared" si="6"/>
        <v>3120.8333333333335</v>
      </c>
      <c r="J19" s="87">
        <f t="shared" si="6"/>
        <v>3120.8333333333335</v>
      </c>
      <c r="K19" s="87">
        <f t="shared" si="6"/>
        <v>3120.8333333333335</v>
      </c>
      <c r="L19" s="87">
        <f t="shared" si="6"/>
        <v>3120.8333333333335</v>
      </c>
      <c r="M19" s="87">
        <f t="shared" si="6"/>
        <v>3120.8333333333335</v>
      </c>
      <c r="N19" s="87">
        <f t="shared" si="6"/>
        <v>3120.8333333333335</v>
      </c>
      <c r="O19" s="88">
        <f t="shared" si="1"/>
        <v>37450</v>
      </c>
      <c r="P19" s="393">
        <f>O19-'1.1.sz.mell.'!C94</f>
        <v>0</v>
      </c>
    </row>
    <row r="20" spans="1:16" s="89" customFormat="1" ht="13.5" customHeight="1">
      <c r="A20" s="86" t="s">
        <v>28</v>
      </c>
      <c r="B20" s="214" t="s">
        <v>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>
        <f>22756+22329</f>
        <v>45085</v>
      </c>
      <c r="O20" s="88">
        <f t="shared" si="1"/>
        <v>45085</v>
      </c>
      <c r="P20" s="393"/>
    </row>
    <row r="21" spans="1:16" s="89" customFormat="1" ht="13.5" customHeight="1">
      <c r="A21" s="86" t="s">
        <v>29</v>
      </c>
      <c r="B21" s="214" t="s">
        <v>188</v>
      </c>
      <c r="C21" s="87"/>
      <c r="D21" s="87"/>
      <c r="E21" s="87"/>
      <c r="F21" s="87">
        <v>152400</v>
      </c>
      <c r="G21" s="87"/>
      <c r="H21" s="87"/>
      <c r="I21" s="87">
        <v>23100</v>
      </c>
      <c r="J21" s="87"/>
      <c r="K21" s="87"/>
      <c r="L21" s="87"/>
      <c r="M21" s="87"/>
      <c r="N21" s="87"/>
      <c r="O21" s="88">
        <f t="shared" si="1"/>
        <v>175500</v>
      </c>
      <c r="P21" s="393">
        <f>O21-'1.1.sz.mell.'!C107</f>
        <v>0</v>
      </c>
    </row>
    <row r="22" spans="1:16" s="89" customFormat="1" ht="15.75">
      <c r="A22" s="86" t="s">
        <v>30</v>
      </c>
      <c r="B22" s="216" t="s">
        <v>161</v>
      </c>
      <c r="C22" s="87">
        <v>1590</v>
      </c>
      <c r="D22" s="87"/>
      <c r="E22" s="87"/>
      <c r="F22" s="87"/>
      <c r="G22" s="87">
        <f>26504+2500</f>
        <v>29004</v>
      </c>
      <c r="H22" s="87">
        <v>500</v>
      </c>
      <c r="I22" s="87">
        <v>7156</v>
      </c>
      <c r="J22" s="87">
        <v>26503</v>
      </c>
      <c r="K22" s="87">
        <v>6400</v>
      </c>
      <c r="L22" s="87">
        <f>7156+2500</f>
        <v>9656</v>
      </c>
      <c r="M22" s="87"/>
      <c r="N22" s="87"/>
      <c r="O22" s="88">
        <f t="shared" si="1"/>
        <v>80809</v>
      </c>
      <c r="P22" s="393">
        <f>O22-'1.1.sz.mell.'!C109</f>
        <v>0</v>
      </c>
    </row>
    <row r="23" spans="1:15" s="89" customFormat="1" ht="13.5" customHeight="1">
      <c r="A23" s="86" t="s">
        <v>31</v>
      </c>
      <c r="B23" s="214" t="s">
        <v>191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>
        <f t="shared" si="1"/>
        <v>0</v>
      </c>
    </row>
    <row r="24" spans="1:15" s="89" customFormat="1" ht="13.5" customHeight="1" thickBot="1">
      <c r="A24" s="86" t="s">
        <v>32</v>
      </c>
      <c r="B24" s="214" t="s">
        <v>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>
        <f t="shared" si="1"/>
        <v>0</v>
      </c>
    </row>
    <row r="25" spans="1:17" s="82" customFormat="1" ht="15.75" customHeight="1" thickBot="1">
      <c r="A25" s="95" t="s">
        <v>33</v>
      </c>
      <c r="B25" s="31" t="s">
        <v>103</v>
      </c>
      <c r="C25" s="92">
        <f aca="true" t="shared" si="7" ref="C25:N25">SUM(C16:C24)</f>
        <v>26508.84</v>
      </c>
      <c r="D25" s="92">
        <f t="shared" si="7"/>
        <v>26205.96</v>
      </c>
      <c r="E25" s="92">
        <f t="shared" si="7"/>
        <v>24918.84</v>
      </c>
      <c r="F25" s="92">
        <f t="shared" si="7"/>
        <v>177318.84</v>
      </c>
      <c r="G25" s="92">
        <f t="shared" si="7"/>
        <v>55730.759999999995</v>
      </c>
      <c r="H25" s="92">
        <f t="shared" si="7"/>
        <v>20425.36</v>
      </c>
      <c r="I25" s="92">
        <f t="shared" si="7"/>
        <v>52906.880000000005</v>
      </c>
      <c r="J25" s="92">
        <f t="shared" si="7"/>
        <v>46428.36</v>
      </c>
      <c r="K25" s="92">
        <f t="shared" si="7"/>
        <v>26325.36</v>
      </c>
      <c r="L25" s="92">
        <f t="shared" si="7"/>
        <v>30867.239999999998</v>
      </c>
      <c r="M25" s="92">
        <f t="shared" si="7"/>
        <v>19925.36</v>
      </c>
      <c r="N25" s="92">
        <f t="shared" si="7"/>
        <v>64910.36</v>
      </c>
      <c r="O25" s="93">
        <f t="shared" si="1"/>
        <v>572472.1599999999</v>
      </c>
      <c r="P25" s="392">
        <f>O25-'1.1.sz.mell.'!C144</f>
        <v>0.15999999991618097</v>
      </c>
      <c r="Q25" s="392">
        <f>SUM(P16:P24)</f>
        <v>0.16000000000349246</v>
      </c>
    </row>
    <row r="26" spans="1:15" ht="16.5" thickBot="1">
      <c r="A26" s="95" t="s">
        <v>34</v>
      </c>
      <c r="B26" s="218" t="s">
        <v>104</v>
      </c>
      <c r="C26" s="96">
        <f aca="true" t="shared" si="8" ref="C26:O26">C14-C25</f>
        <v>681.4399999999987</v>
      </c>
      <c r="D26" s="96">
        <f t="shared" si="8"/>
        <v>454.5600000000013</v>
      </c>
      <c r="E26" s="96">
        <f t="shared" si="8"/>
        <v>1164.6800000000003</v>
      </c>
      <c r="F26" s="96">
        <f t="shared" si="8"/>
        <v>7116.679999999993</v>
      </c>
      <c r="G26" s="96">
        <f t="shared" si="8"/>
        <v>-0.23999999999068677</v>
      </c>
      <c r="H26" s="96">
        <f t="shared" si="8"/>
        <v>454.15999999999985</v>
      </c>
      <c r="I26" s="96">
        <f t="shared" si="8"/>
        <v>453.6399999999994</v>
      </c>
      <c r="J26" s="96">
        <f t="shared" si="8"/>
        <v>454.1600000000035</v>
      </c>
      <c r="K26" s="96">
        <f t="shared" si="8"/>
        <v>-4999.84</v>
      </c>
      <c r="L26" s="96">
        <f t="shared" si="8"/>
        <v>33685.280000000006</v>
      </c>
      <c r="M26" s="96">
        <f t="shared" si="8"/>
        <v>-5160.84</v>
      </c>
      <c r="N26" s="96">
        <f t="shared" si="8"/>
        <v>-34303.84</v>
      </c>
      <c r="O26" s="97">
        <f t="shared" si="8"/>
        <v>-0.15999999979976565</v>
      </c>
    </row>
    <row r="27" ht="15.75">
      <c r="A27" s="99"/>
    </row>
    <row r="28" spans="2:15" ht="15.75">
      <c r="B28" s="100"/>
      <c r="C28" s="101"/>
      <c r="D28" s="101"/>
      <c r="O28" s="98"/>
    </row>
    <row r="29" ht="15.75">
      <c r="O29" s="98"/>
    </row>
    <row r="30" ht="15.75">
      <c r="O30" s="98"/>
    </row>
    <row r="31" ht="15.75">
      <c r="O31" s="98"/>
    </row>
    <row r="32" ht="15.75">
      <c r="O32" s="98"/>
    </row>
    <row r="33" ht="15.75">
      <c r="O33" s="98"/>
    </row>
    <row r="34" ht="15.75">
      <c r="O34" s="98"/>
    </row>
    <row r="35" ht="15.75">
      <c r="O35" s="98"/>
    </row>
    <row r="36" ht="15.75">
      <c r="O36" s="98"/>
    </row>
    <row r="37" ht="15.75">
      <c r="O37" s="98"/>
    </row>
    <row r="38" ht="15.75">
      <c r="O38" s="98"/>
    </row>
    <row r="39" ht="15.75">
      <c r="O39" s="98"/>
    </row>
    <row r="40" ht="15.75">
      <c r="O40" s="98"/>
    </row>
    <row r="41" ht="15.75">
      <c r="O41" s="98"/>
    </row>
    <row r="42" ht="15.75">
      <c r="O42" s="98"/>
    </row>
    <row r="43" ht="15.75">
      <c r="O43" s="98"/>
    </row>
    <row r="44" ht="15.75">
      <c r="O44" s="98"/>
    </row>
    <row r="45" ht="15.75">
      <c r="O45" s="98"/>
    </row>
    <row r="46" ht="15.75">
      <c r="O46" s="98"/>
    </row>
    <row r="47" ht="15.75">
      <c r="O47" s="98"/>
    </row>
    <row r="48" ht="15.75">
      <c r="O48" s="98"/>
    </row>
    <row r="49" ht="15.75">
      <c r="O49" s="98"/>
    </row>
    <row r="50" ht="15.75">
      <c r="O50" s="98"/>
    </row>
    <row r="51" ht="15.75">
      <c r="O51" s="98"/>
    </row>
    <row r="52" ht="15.75">
      <c r="O52" s="98"/>
    </row>
    <row r="53" ht="15.75">
      <c r="O53" s="98"/>
    </row>
    <row r="54" ht="15.75">
      <c r="O54" s="98"/>
    </row>
    <row r="55" ht="15.75">
      <c r="O55" s="98"/>
    </row>
    <row r="56" ht="15.75">
      <c r="O56" s="98"/>
    </row>
    <row r="57" ht="15.75">
      <c r="O57" s="98"/>
    </row>
    <row r="58" ht="15.75">
      <c r="O58" s="98"/>
    </row>
    <row r="59" ht="15.75">
      <c r="O59" s="98"/>
    </row>
    <row r="60" ht="15.75">
      <c r="O60" s="98"/>
    </row>
    <row r="61" ht="15.75">
      <c r="O61" s="98"/>
    </row>
    <row r="62" ht="15.75">
      <c r="O62" s="98"/>
    </row>
    <row r="63" ht="15.75">
      <c r="O63" s="98"/>
    </row>
    <row r="64" ht="15.75">
      <c r="O64" s="98"/>
    </row>
    <row r="65" ht="15.75">
      <c r="O65" s="98"/>
    </row>
    <row r="66" ht="15.75">
      <c r="O66" s="98"/>
    </row>
    <row r="67" ht="15.75">
      <c r="O67" s="98"/>
    </row>
    <row r="68" ht="15.75">
      <c r="O68" s="98"/>
    </row>
    <row r="69" ht="15.75">
      <c r="O69" s="98"/>
    </row>
    <row r="70" ht="15.75">
      <c r="O70" s="98"/>
    </row>
    <row r="71" ht="15.75">
      <c r="O71" s="98"/>
    </row>
    <row r="72" ht="15.75">
      <c r="O72" s="98"/>
    </row>
    <row r="73" ht="15.75">
      <c r="O73" s="98"/>
    </row>
    <row r="74" ht="15.75">
      <c r="O74" s="98"/>
    </row>
    <row r="75" ht="15.75">
      <c r="O75" s="98"/>
    </row>
    <row r="76" ht="15.75">
      <c r="O76" s="98"/>
    </row>
    <row r="77" ht="15.75">
      <c r="O77" s="98"/>
    </row>
    <row r="78" ht="15.75">
      <c r="O78" s="98"/>
    </row>
    <row r="79" ht="15.75">
      <c r="O79" s="98"/>
    </row>
    <row r="80" ht="15.75">
      <c r="O80" s="98"/>
    </row>
    <row r="81" ht="15.75">
      <c r="O81" s="9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B8" sqref="B8"/>
    </sheetView>
  </sheetViews>
  <sheetFormatPr defaultColWidth="9.00390625" defaultRowHeight="12.75"/>
  <cols>
    <col min="1" max="1" width="9.50390625" style="304" customWidth="1"/>
    <col min="2" max="2" width="91.625" style="304" customWidth="1"/>
    <col min="3" max="3" width="21.625" style="305" customWidth="1"/>
    <col min="4" max="4" width="9.00390625" style="326" customWidth="1"/>
    <col min="5" max="16384" width="9.375" style="326" customWidth="1"/>
  </cols>
  <sheetData>
    <row r="1" spans="1:3" ht="15.75" customHeight="1">
      <c r="A1" s="394" t="s">
        <v>9</v>
      </c>
      <c r="B1" s="394"/>
      <c r="C1" s="394"/>
    </row>
    <row r="2" spans="1:3" ht="15.75" customHeight="1" thickBot="1">
      <c r="A2" s="395" t="s">
        <v>135</v>
      </c>
      <c r="B2" s="395"/>
      <c r="C2" s="234" t="s">
        <v>189</v>
      </c>
    </row>
    <row r="3" spans="1:3" ht="37.5" customHeight="1" thickBot="1">
      <c r="A3" s="22" t="s">
        <v>66</v>
      </c>
      <c r="B3" s="23" t="s">
        <v>11</v>
      </c>
      <c r="C3" s="32" t="s">
        <v>218</v>
      </c>
    </row>
    <row r="4" spans="1:3" s="327" customFormat="1" ht="12" customHeight="1" thickBot="1">
      <c r="A4" s="321">
        <v>1</v>
      </c>
      <c r="B4" s="322">
        <v>2</v>
      </c>
      <c r="C4" s="323">
        <v>3</v>
      </c>
    </row>
    <row r="5" spans="1:3" s="328" customFormat="1" ht="12" customHeight="1" thickBot="1">
      <c r="A5" s="19" t="s">
        <v>12</v>
      </c>
      <c r="B5" s="20" t="s">
        <v>219</v>
      </c>
      <c r="C5" s="224">
        <f>+C6+C7+C8+C9+C10+C11</f>
        <v>89963</v>
      </c>
    </row>
    <row r="6" spans="1:3" s="328" customFormat="1" ht="12" customHeight="1">
      <c r="A6" s="14" t="s">
        <v>91</v>
      </c>
      <c r="B6" s="329" t="s">
        <v>220</v>
      </c>
      <c r="C6" s="227">
        <f>65332-44518</f>
        <v>20814</v>
      </c>
    </row>
    <row r="7" spans="1:3" s="328" customFormat="1" ht="12" customHeight="1">
      <c r="A7" s="13" t="s">
        <v>92</v>
      </c>
      <c r="B7" s="330" t="s">
        <v>221</v>
      </c>
      <c r="C7" s="226">
        <v>38953</v>
      </c>
    </row>
    <row r="8" spans="1:3" s="328" customFormat="1" ht="12" customHeight="1">
      <c r="A8" s="13" t="s">
        <v>93</v>
      </c>
      <c r="B8" s="330" t="s">
        <v>222</v>
      </c>
      <c r="C8" s="226">
        <f>20141-488+6978</f>
        <v>26631</v>
      </c>
    </row>
    <row r="9" spans="1:3" s="328" customFormat="1" ht="12" customHeight="1">
      <c r="A9" s="13" t="s">
        <v>94</v>
      </c>
      <c r="B9" s="330" t="s">
        <v>223</v>
      </c>
      <c r="C9" s="226">
        <v>3516</v>
      </c>
    </row>
    <row r="10" spans="1:3" s="328" customFormat="1" ht="12" customHeight="1">
      <c r="A10" s="13" t="s">
        <v>131</v>
      </c>
      <c r="B10" s="330" t="s">
        <v>224</v>
      </c>
      <c r="C10" s="226">
        <v>49</v>
      </c>
    </row>
    <row r="11" spans="1:3" s="328" customFormat="1" ht="12" customHeight="1" thickBot="1">
      <c r="A11" s="15" t="s">
        <v>95</v>
      </c>
      <c r="B11" s="331" t="s">
        <v>225</v>
      </c>
      <c r="C11" s="226"/>
    </row>
    <row r="12" spans="1:3" s="328" customFormat="1" ht="12" customHeight="1" thickBot="1">
      <c r="A12" s="19" t="s">
        <v>13</v>
      </c>
      <c r="B12" s="219" t="s">
        <v>226</v>
      </c>
      <c r="C12" s="224">
        <f>+C13+C14+C15+C16+C17</f>
        <v>30238</v>
      </c>
    </row>
    <row r="13" spans="1:3" s="328" customFormat="1" ht="12" customHeight="1">
      <c r="A13" s="14" t="s">
        <v>97</v>
      </c>
      <c r="B13" s="329" t="s">
        <v>227</v>
      </c>
      <c r="C13" s="227"/>
    </row>
    <row r="14" spans="1:3" s="328" customFormat="1" ht="12" customHeight="1">
      <c r="A14" s="13" t="s">
        <v>98</v>
      </c>
      <c r="B14" s="330" t="s">
        <v>228</v>
      </c>
      <c r="C14" s="226"/>
    </row>
    <row r="15" spans="1:3" s="328" customFormat="1" ht="12" customHeight="1">
      <c r="A15" s="13" t="s">
        <v>99</v>
      </c>
      <c r="B15" s="330" t="s">
        <v>461</v>
      </c>
      <c r="C15" s="226"/>
    </row>
    <row r="16" spans="1:3" s="328" customFormat="1" ht="12" customHeight="1">
      <c r="A16" s="13" t="s">
        <v>100</v>
      </c>
      <c r="B16" s="330" t="s">
        <v>462</v>
      </c>
      <c r="C16" s="226"/>
    </row>
    <row r="17" spans="1:3" s="328" customFormat="1" ht="12" customHeight="1">
      <c r="A17" s="13" t="s">
        <v>101</v>
      </c>
      <c r="B17" s="330" t="s">
        <v>229</v>
      </c>
      <c r="C17" s="226">
        <f>58176-1365-21252-5321</f>
        <v>30238</v>
      </c>
    </row>
    <row r="18" spans="1:3" s="328" customFormat="1" ht="12" customHeight="1" thickBot="1">
      <c r="A18" s="15" t="s">
        <v>110</v>
      </c>
      <c r="B18" s="331" t="s">
        <v>230</v>
      </c>
      <c r="C18" s="228"/>
    </row>
    <row r="19" spans="1:3" s="328" customFormat="1" ht="12" customHeight="1" thickBot="1">
      <c r="A19" s="19" t="s">
        <v>14</v>
      </c>
      <c r="B19" s="20" t="s">
        <v>231</v>
      </c>
      <c r="C19" s="224">
        <f>+C20+C21+C22+C23+C24</f>
        <v>208227</v>
      </c>
    </row>
    <row r="20" spans="1:3" s="328" customFormat="1" ht="12" customHeight="1">
      <c r="A20" s="14" t="s">
        <v>80</v>
      </c>
      <c r="B20" s="329" t="s">
        <v>232</v>
      </c>
      <c r="C20" s="227"/>
    </row>
    <row r="21" spans="1:3" s="328" customFormat="1" ht="12" customHeight="1">
      <c r="A21" s="13" t="s">
        <v>81</v>
      </c>
      <c r="B21" s="330" t="s">
        <v>233</v>
      </c>
      <c r="C21" s="226"/>
    </row>
    <row r="22" spans="1:3" s="328" customFormat="1" ht="12" customHeight="1">
      <c r="A22" s="13" t="s">
        <v>82</v>
      </c>
      <c r="B22" s="330" t="s">
        <v>463</v>
      </c>
      <c r="C22" s="226"/>
    </row>
    <row r="23" spans="1:3" s="328" customFormat="1" ht="12" customHeight="1">
      <c r="A23" s="13" t="s">
        <v>83</v>
      </c>
      <c r="B23" s="330" t="s">
        <v>464</v>
      </c>
      <c r="C23" s="226"/>
    </row>
    <row r="24" spans="1:3" s="328" customFormat="1" ht="12" customHeight="1">
      <c r="A24" s="13" t="s">
        <v>145</v>
      </c>
      <c r="B24" s="330" t="s">
        <v>234</v>
      </c>
      <c r="C24" s="226">
        <f>49427+158800</f>
        <v>208227</v>
      </c>
    </row>
    <row r="25" spans="1:3" s="328" customFormat="1" ht="12" customHeight="1" thickBot="1">
      <c r="A25" s="15" t="s">
        <v>146</v>
      </c>
      <c r="B25" s="331" t="s">
        <v>235</v>
      </c>
      <c r="C25" s="228"/>
    </row>
    <row r="26" spans="1:3" s="328" customFormat="1" ht="12" customHeight="1" thickBot="1">
      <c r="A26" s="19" t="s">
        <v>147</v>
      </c>
      <c r="B26" s="20" t="s">
        <v>236</v>
      </c>
      <c r="C26" s="230">
        <f>+C27+C30+C31+C32</f>
        <v>13800</v>
      </c>
    </row>
    <row r="27" spans="1:3" s="328" customFormat="1" ht="12" customHeight="1">
      <c r="A27" s="14" t="s">
        <v>237</v>
      </c>
      <c r="B27" s="329" t="s">
        <v>243</v>
      </c>
      <c r="C27" s="324">
        <f>+C28+C29</f>
        <v>10000</v>
      </c>
    </row>
    <row r="28" spans="1:3" s="328" customFormat="1" ht="12" customHeight="1">
      <c r="A28" s="13" t="s">
        <v>238</v>
      </c>
      <c r="B28" s="330" t="s">
        <v>244</v>
      </c>
      <c r="C28" s="226">
        <v>3500</v>
      </c>
    </row>
    <row r="29" spans="1:3" s="328" customFormat="1" ht="12" customHeight="1">
      <c r="A29" s="13" t="s">
        <v>239</v>
      </c>
      <c r="B29" s="330" t="s">
        <v>245</v>
      </c>
      <c r="C29" s="226">
        <v>6500</v>
      </c>
    </row>
    <row r="30" spans="1:3" s="328" customFormat="1" ht="12" customHeight="1">
      <c r="A30" s="13" t="s">
        <v>240</v>
      </c>
      <c r="B30" s="330" t="s">
        <v>246</v>
      </c>
      <c r="C30" s="226">
        <v>3000</v>
      </c>
    </row>
    <row r="31" spans="1:3" s="328" customFormat="1" ht="12" customHeight="1">
      <c r="A31" s="13" t="s">
        <v>241</v>
      </c>
      <c r="B31" s="330" t="s">
        <v>247</v>
      </c>
      <c r="C31" s="226"/>
    </row>
    <row r="32" spans="1:3" s="328" customFormat="1" ht="12" customHeight="1" thickBot="1">
      <c r="A32" s="15" t="s">
        <v>242</v>
      </c>
      <c r="B32" s="331" t="s">
        <v>248</v>
      </c>
      <c r="C32" s="228">
        <v>800</v>
      </c>
    </row>
    <row r="33" spans="1:3" s="328" customFormat="1" ht="12" customHeight="1" thickBot="1">
      <c r="A33" s="19" t="s">
        <v>16</v>
      </c>
      <c r="B33" s="20" t="s">
        <v>249</v>
      </c>
      <c r="C33" s="224">
        <f>SUM(C34:C43)</f>
        <v>15635</v>
      </c>
    </row>
    <row r="34" spans="1:3" s="328" customFormat="1" ht="12" customHeight="1">
      <c r="A34" s="14" t="s">
        <v>84</v>
      </c>
      <c r="B34" s="329" t="s">
        <v>252</v>
      </c>
      <c r="C34" s="227"/>
    </row>
    <row r="35" spans="1:3" s="328" customFormat="1" ht="12" customHeight="1">
      <c r="A35" s="13" t="s">
        <v>85</v>
      </c>
      <c r="B35" s="330" t="s">
        <v>253</v>
      </c>
      <c r="C35" s="226">
        <f>440-250</f>
        <v>190</v>
      </c>
    </row>
    <row r="36" spans="1:3" s="328" customFormat="1" ht="12" customHeight="1">
      <c r="A36" s="13" t="s">
        <v>86</v>
      </c>
      <c r="B36" s="330" t="s">
        <v>254</v>
      </c>
      <c r="C36" s="226">
        <f>1066-936</f>
        <v>130</v>
      </c>
    </row>
    <row r="37" spans="1:3" s="328" customFormat="1" ht="12" customHeight="1">
      <c r="A37" s="13" t="s">
        <v>149</v>
      </c>
      <c r="B37" s="330" t="s">
        <v>255</v>
      </c>
      <c r="C37" s="226">
        <v>4000</v>
      </c>
    </row>
    <row r="38" spans="1:3" s="328" customFormat="1" ht="12" customHeight="1">
      <c r="A38" s="13" t="s">
        <v>150</v>
      </c>
      <c r="B38" s="330" t="s">
        <v>256</v>
      </c>
      <c r="C38" s="226">
        <v>7982</v>
      </c>
    </row>
    <row r="39" spans="1:3" s="328" customFormat="1" ht="12" customHeight="1">
      <c r="A39" s="13" t="s">
        <v>151</v>
      </c>
      <c r="B39" s="330" t="s">
        <v>257</v>
      </c>
      <c r="C39" s="226">
        <f>3648-325</f>
        <v>3323</v>
      </c>
    </row>
    <row r="40" spans="1:3" s="328" customFormat="1" ht="12" customHeight="1">
      <c r="A40" s="13" t="s">
        <v>152</v>
      </c>
      <c r="B40" s="330" t="s">
        <v>258</v>
      </c>
      <c r="C40" s="226"/>
    </row>
    <row r="41" spans="1:3" s="328" customFormat="1" ht="12" customHeight="1">
      <c r="A41" s="13" t="s">
        <v>153</v>
      </c>
      <c r="B41" s="330" t="s">
        <v>259</v>
      </c>
      <c r="C41" s="226">
        <v>10</v>
      </c>
    </row>
    <row r="42" spans="1:3" s="328" customFormat="1" ht="12" customHeight="1">
      <c r="A42" s="13" t="s">
        <v>250</v>
      </c>
      <c r="B42" s="330" t="s">
        <v>260</v>
      </c>
      <c r="C42" s="229"/>
    </row>
    <row r="43" spans="1:3" s="328" customFormat="1" ht="12" customHeight="1" thickBot="1">
      <c r="A43" s="15" t="s">
        <v>251</v>
      </c>
      <c r="B43" s="331" t="s">
        <v>261</v>
      </c>
      <c r="C43" s="318"/>
    </row>
    <row r="44" spans="1:3" s="328" customFormat="1" ht="12" customHeight="1" thickBot="1">
      <c r="A44" s="19" t="s">
        <v>17</v>
      </c>
      <c r="B44" s="20" t="s">
        <v>262</v>
      </c>
      <c r="C44" s="224">
        <f>SUM(C45:C49)</f>
        <v>100</v>
      </c>
    </row>
    <row r="45" spans="1:3" s="328" customFormat="1" ht="12" customHeight="1">
      <c r="A45" s="14" t="s">
        <v>87</v>
      </c>
      <c r="B45" s="329" t="s">
        <v>266</v>
      </c>
      <c r="C45" s="375"/>
    </row>
    <row r="46" spans="1:3" s="328" customFormat="1" ht="12" customHeight="1">
      <c r="A46" s="13" t="s">
        <v>88</v>
      </c>
      <c r="B46" s="330" t="s">
        <v>267</v>
      </c>
      <c r="C46" s="229">
        <v>100</v>
      </c>
    </row>
    <row r="47" spans="1:3" s="328" customFormat="1" ht="12" customHeight="1">
      <c r="A47" s="13" t="s">
        <v>263</v>
      </c>
      <c r="B47" s="330" t="s">
        <v>268</v>
      </c>
      <c r="C47" s="229"/>
    </row>
    <row r="48" spans="1:3" s="328" customFormat="1" ht="12" customHeight="1">
      <c r="A48" s="13" t="s">
        <v>264</v>
      </c>
      <c r="B48" s="330" t="s">
        <v>269</v>
      </c>
      <c r="C48" s="229"/>
    </row>
    <row r="49" spans="1:3" s="328" customFormat="1" ht="12" customHeight="1" thickBot="1">
      <c r="A49" s="15" t="s">
        <v>265</v>
      </c>
      <c r="B49" s="331" t="s">
        <v>270</v>
      </c>
      <c r="C49" s="318"/>
    </row>
    <row r="50" spans="1:3" s="328" customFormat="1" ht="12" customHeight="1" thickBot="1">
      <c r="A50" s="19" t="s">
        <v>154</v>
      </c>
      <c r="B50" s="20" t="s">
        <v>271</v>
      </c>
      <c r="C50" s="224">
        <f>SUM(C51:C53)</f>
        <v>120</v>
      </c>
    </row>
    <row r="51" spans="1:3" s="328" customFormat="1" ht="12" customHeight="1">
      <c r="A51" s="14" t="s">
        <v>89</v>
      </c>
      <c r="B51" s="329" t="s">
        <v>272</v>
      </c>
      <c r="C51" s="227"/>
    </row>
    <row r="52" spans="1:3" s="328" customFormat="1" ht="12" customHeight="1">
      <c r="A52" s="13" t="s">
        <v>90</v>
      </c>
      <c r="B52" s="330" t="s">
        <v>273</v>
      </c>
      <c r="C52" s="226"/>
    </row>
    <row r="53" spans="1:3" s="328" customFormat="1" ht="12" customHeight="1">
      <c r="A53" s="13" t="s">
        <v>276</v>
      </c>
      <c r="B53" s="330" t="s">
        <v>274</v>
      </c>
      <c r="C53" s="226">
        <v>120</v>
      </c>
    </row>
    <row r="54" spans="1:3" s="328" customFormat="1" ht="12" customHeight="1" thickBot="1">
      <c r="A54" s="15" t="s">
        <v>277</v>
      </c>
      <c r="B54" s="331" t="s">
        <v>275</v>
      </c>
      <c r="C54" s="228"/>
    </row>
    <row r="55" spans="1:3" s="328" customFormat="1" ht="12" customHeight="1" thickBot="1">
      <c r="A55" s="19" t="s">
        <v>19</v>
      </c>
      <c r="B55" s="219" t="s">
        <v>278</v>
      </c>
      <c r="C55" s="224">
        <f>SUM(C56:C58)</f>
        <v>0</v>
      </c>
    </row>
    <row r="56" spans="1:3" s="328" customFormat="1" ht="12" customHeight="1">
      <c r="A56" s="14" t="s">
        <v>155</v>
      </c>
      <c r="B56" s="329" t="s">
        <v>280</v>
      </c>
      <c r="C56" s="229"/>
    </row>
    <row r="57" spans="1:3" s="328" customFormat="1" ht="12" customHeight="1">
      <c r="A57" s="13" t="s">
        <v>156</v>
      </c>
      <c r="B57" s="330" t="s">
        <v>466</v>
      </c>
      <c r="C57" s="229"/>
    </row>
    <row r="58" spans="1:3" s="328" customFormat="1" ht="12" customHeight="1">
      <c r="A58" s="13" t="s">
        <v>190</v>
      </c>
      <c r="B58" s="330" t="s">
        <v>281</v>
      </c>
      <c r="C58" s="229"/>
    </row>
    <row r="59" spans="1:3" s="328" customFormat="1" ht="12" customHeight="1" thickBot="1">
      <c r="A59" s="15" t="s">
        <v>279</v>
      </c>
      <c r="B59" s="331" t="s">
        <v>282</v>
      </c>
      <c r="C59" s="229"/>
    </row>
    <row r="60" spans="1:3" s="328" customFormat="1" ht="12" customHeight="1" thickBot="1">
      <c r="A60" s="19" t="s">
        <v>20</v>
      </c>
      <c r="B60" s="20" t="s">
        <v>283</v>
      </c>
      <c r="C60" s="230">
        <f>+C5+C12+C19+C26+C33+C44+C50+C55</f>
        <v>358083</v>
      </c>
    </row>
    <row r="61" spans="1:3" s="328" customFormat="1" ht="12" customHeight="1" thickBot="1">
      <c r="A61" s="332" t="s">
        <v>284</v>
      </c>
      <c r="B61" s="219" t="s">
        <v>285</v>
      </c>
      <c r="C61" s="224">
        <f>SUM(C62:C64)</f>
        <v>0</v>
      </c>
    </row>
    <row r="62" spans="1:3" s="328" customFormat="1" ht="12" customHeight="1" hidden="1">
      <c r="A62" s="14" t="s">
        <v>318</v>
      </c>
      <c r="B62" s="329" t="s">
        <v>286</v>
      </c>
      <c r="C62" s="229"/>
    </row>
    <row r="63" spans="1:3" s="328" customFormat="1" ht="12" customHeight="1" hidden="1">
      <c r="A63" s="13" t="s">
        <v>327</v>
      </c>
      <c r="B63" s="330" t="s">
        <v>287</v>
      </c>
      <c r="C63" s="229"/>
    </row>
    <row r="64" spans="1:3" s="328" customFormat="1" ht="12" customHeight="1" hidden="1" thickBot="1">
      <c r="A64" s="15" t="s">
        <v>328</v>
      </c>
      <c r="B64" s="333" t="s">
        <v>288</v>
      </c>
      <c r="C64" s="229"/>
    </row>
    <row r="65" spans="1:3" s="328" customFormat="1" ht="12" customHeight="1" hidden="1" thickBot="1">
      <c r="A65" s="332" t="s">
        <v>289</v>
      </c>
      <c r="B65" s="219" t="s">
        <v>290</v>
      </c>
      <c r="C65" s="224">
        <f>SUM(C66:C69)</f>
        <v>0</v>
      </c>
    </row>
    <row r="66" spans="1:3" s="328" customFormat="1" ht="12" customHeight="1" hidden="1">
      <c r="A66" s="14" t="s">
        <v>132</v>
      </c>
      <c r="B66" s="329" t="s">
        <v>291</v>
      </c>
      <c r="C66" s="229"/>
    </row>
    <row r="67" spans="1:3" s="328" customFormat="1" ht="12" customHeight="1" hidden="1">
      <c r="A67" s="13" t="s">
        <v>133</v>
      </c>
      <c r="B67" s="330" t="s">
        <v>292</v>
      </c>
      <c r="C67" s="229"/>
    </row>
    <row r="68" spans="1:3" s="328" customFormat="1" ht="12" customHeight="1" hidden="1">
      <c r="A68" s="13" t="s">
        <v>319</v>
      </c>
      <c r="B68" s="330" t="s">
        <v>293</v>
      </c>
      <c r="C68" s="229"/>
    </row>
    <row r="69" spans="1:3" s="328" customFormat="1" ht="12" customHeight="1" hidden="1" thickBot="1">
      <c r="A69" s="15" t="s">
        <v>320</v>
      </c>
      <c r="B69" s="331" t="s">
        <v>294</v>
      </c>
      <c r="C69" s="229"/>
    </row>
    <row r="70" spans="1:3" s="328" customFormat="1" ht="12" customHeight="1" thickBot="1">
      <c r="A70" s="332" t="s">
        <v>295</v>
      </c>
      <c r="B70" s="219" t="s">
        <v>296</v>
      </c>
      <c r="C70" s="224">
        <f>SUM(C71:C72)</f>
        <v>119547</v>
      </c>
    </row>
    <row r="71" spans="1:3" s="328" customFormat="1" ht="12" customHeight="1">
      <c r="A71" s="14" t="s">
        <v>321</v>
      </c>
      <c r="B71" s="329" t="s">
        <v>297</v>
      </c>
      <c r="C71" s="229">
        <f>121225-11559-6978-49+303+17159-554</f>
        <v>119547</v>
      </c>
    </row>
    <row r="72" spans="1:3" s="328" customFormat="1" ht="12" customHeight="1" thickBot="1">
      <c r="A72" s="15" t="s">
        <v>322</v>
      </c>
      <c r="B72" s="331" t="s">
        <v>298</v>
      </c>
      <c r="C72" s="229"/>
    </row>
    <row r="73" spans="1:3" s="328" customFormat="1" ht="12" customHeight="1" hidden="1" thickBot="1">
      <c r="A73" s="332" t="s">
        <v>299</v>
      </c>
      <c r="B73" s="219" t="s">
        <v>300</v>
      </c>
      <c r="C73" s="224">
        <f>SUM(C74:C76)</f>
        <v>0</v>
      </c>
    </row>
    <row r="74" spans="1:3" s="328" customFormat="1" ht="12" customHeight="1" hidden="1">
      <c r="A74" s="14" t="s">
        <v>323</v>
      </c>
      <c r="B74" s="329" t="s">
        <v>301</v>
      </c>
      <c r="C74" s="229"/>
    </row>
    <row r="75" spans="1:3" s="328" customFormat="1" ht="12" customHeight="1" hidden="1">
      <c r="A75" s="13" t="s">
        <v>324</v>
      </c>
      <c r="B75" s="330" t="s">
        <v>302</v>
      </c>
      <c r="C75" s="229"/>
    </row>
    <row r="76" spans="1:3" s="328" customFormat="1" ht="12" customHeight="1" hidden="1" thickBot="1">
      <c r="A76" s="15" t="s">
        <v>325</v>
      </c>
      <c r="B76" s="331" t="s">
        <v>303</v>
      </c>
      <c r="C76" s="229"/>
    </row>
    <row r="77" spans="1:3" s="328" customFormat="1" ht="12" customHeight="1" hidden="1" thickBot="1">
      <c r="A77" s="332" t="s">
        <v>304</v>
      </c>
      <c r="B77" s="219" t="s">
        <v>326</v>
      </c>
      <c r="C77" s="224">
        <f>SUM(C78:C81)</f>
        <v>0</v>
      </c>
    </row>
    <row r="78" spans="1:3" s="328" customFormat="1" ht="12" customHeight="1" hidden="1">
      <c r="A78" s="334" t="s">
        <v>305</v>
      </c>
      <c r="B78" s="329" t="s">
        <v>306</v>
      </c>
      <c r="C78" s="229"/>
    </row>
    <row r="79" spans="1:3" s="328" customFormat="1" ht="12" customHeight="1" hidden="1">
      <c r="A79" s="335" t="s">
        <v>307</v>
      </c>
      <c r="B79" s="330" t="s">
        <v>308</v>
      </c>
      <c r="C79" s="229"/>
    </row>
    <row r="80" spans="1:3" s="328" customFormat="1" ht="12" customHeight="1" hidden="1">
      <c r="A80" s="335" t="s">
        <v>309</v>
      </c>
      <c r="B80" s="330" t="s">
        <v>310</v>
      </c>
      <c r="C80" s="229"/>
    </row>
    <row r="81" spans="1:3" s="328" customFormat="1" ht="12" customHeight="1" hidden="1" thickBot="1">
      <c r="A81" s="336" t="s">
        <v>311</v>
      </c>
      <c r="B81" s="331" t="s">
        <v>312</v>
      </c>
      <c r="C81" s="229"/>
    </row>
    <row r="82" spans="1:3" s="328" customFormat="1" ht="13.5" customHeight="1" hidden="1" thickBot="1">
      <c r="A82" s="332" t="s">
        <v>313</v>
      </c>
      <c r="B82" s="219" t="s">
        <v>314</v>
      </c>
      <c r="C82" s="376"/>
    </row>
    <row r="83" spans="1:3" s="328" customFormat="1" ht="15.75" customHeight="1" thickBot="1">
      <c r="A83" s="332" t="s">
        <v>315</v>
      </c>
      <c r="B83" s="337" t="s">
        <v>316</v>
      </c>
      <c r="C83" s="230">
        <f>+C61+C65+C70+C73+C77+C82</f>
        <v>119547</v>
      </c>
    </row>
    <row r="84" spans="1:3" s="328" customFormat="1" ht="16.5" customHeight="1" thickBot="1">
      <c r="A84" s="338" t="s">
        <v>329</v>
      </c>
      <c r="B84" s="339" t="s">
        <v>317</v>
      </c>
      <c r="C84" s="230">
        <f>+C60+C83</f>
        <v>477630</v>
      </c>
    </row>
    <row r="85" spans="1:3" s="328" customFormat="1" ht="83.25" customHeight="1">
      <c r="A85" s="4"/>
      <c r="B85" s="5"/>
      <c r="C85" s="231"/>
    </row>
    <row r="86" spans="1:3" ht="16.5" customHeight="1">
      <c r="A86" s="394" t="s">
        <v>40</v>
      </c>
      <c r="B86" s="394"/>
      <c r="C86" s="394"/>
    </row>
    <row r="87" spans="1:3" s="340" customFormat="1" ht="16.5" customHeight="1" thickBot="1">
      <c r="A87" s="396" t="s">
        <v>136</v>
      </c>
      <c r="B87" s="396"/>
      <c r="C87" s="117" t="s">
        <v>189</v>
      </c>
    </row>
    <row r="88" spans="1:3" ht="37.5" customHeight="1" thickBot="1">
      <c r="A88" s="22" t="s">
        <v>66</v>
      </c>
      <c r="B88" s="23" t="s">
        <v>41</v>
      </c>
      <c r="C88" s="32" t="s">
        <v>218</v>
      </c>
    </row>
    <row r="89" spans="1:3" s="327" customFormat="1" ht="12" customHeight="1" thickBot="1">
      <c r="A89" s="28">
        <v>1</v>
      </c>
      <c r="B89" s="29">
        <v>2</v>
      </c>
      <c r="C89" s="30">
        <v>3</v>
      </c>
    </row>
    <row r="90" spans="1:3" ht="12" customHeight="1" thickBot="1">
      <c r="A90" s="21" t="s">
        <v>12</v>
      </c>
      <c r="B90" s="27" t="s">
        <v>332</v>
      </c>
      <c r="C90" s="223">
        <f>SUM(C91:C95)</f>
        <v>176284</v>
      </c>
    </row>
    <row r="91" spans="1:3" ht="12" customHeight="1">
      <c r="A91" s="16" t="s">
        <v>91</v>
      </c>
      <c r="B91" s="9" t="s">
        <v>42</v>
      </c>
      <c r="C91" s="225">
        <f>113976-29180-11032+230</f>
        <v>73994</v>
      </c>
    </row>
    <row r="92" spans="1:3" ht="12" customHeight="1">
      <c r="A92" s="13" t="s">
        <v>92</v>
      </c>
      <c r="B92" s="7" t="s">
        <v>157</v>
      </c>
      <c r="C92" s="226">
        <f>27254-7353-2868+62</f>
        <v>17095</v>
      </c>
    </row>
    <row r="93" spans="1:3" ht="12" customHeight="1">
      <c r="A93" s="13" t="s">
        <v>93</v>
      </c>
      <c r="B93" s="7" t="s">
        <v>123</v>
      </c>
      <c r="C93" s="228">
        <f>90590-8045-7511+11</f>
        <v>75045</v>
      </c>
    </row>
    <row r="94" spans="1:3" ht="12" customHeight="1">
      <c r="A94" s="13" t="s">
        <v>94</v>
      </c>
      <c r="B94" s="10" t="s">
        <v>158</v>
      </c>
      <c r="C94" s="228">
        <v>10150</v>
      </c>
    </row>
    <row r="95" spans="1:3" ht="12" customHeight="1">
      <c r="A95" s="13" t="s">
        <v>105</v>
      </c>
      <c r="B95" s="18" t="s">
        <v>159</v>
      </c>
      <c r="C95" s="228"/>
    </row>
    <row r="96" spans="1:3" ht="12" customHeight="1">
      <c r="A96" s="13" t="s">
        <v>95</v>
      </c>
      <c r="B96" s="7" t="s">
        <v>333</v>
      </c>
      <c r="C96" s="228"/>
    </row>
    <row r="97" spans="1:3" ht="12" customHeight="1">
      <c r="A97" s="13" t="s">
        <v>96</v>
      </c>
      <c r="B97" s="119" t="s">
        <v>334</v>
      </c>
      <c r="C97" s="228"/>
    </row>
    <row r="98" spans="1:3" ht="12" customHeight="1">
      <c r="A98" s="13" t="s">
        <v>106</v>
      </c>
      <c r="B98" s="120" t="s">
        <v>335</v>
      </c>
      <c r="C98" s="228"/>
    </row>
    <row r="99" spans="1:3" ht="12" customHeight="1">
      <c r="A99" s="13" t="s">
        <v>107</v>
      </c>
      <c r="B99" s="120" t="s">
        <v>336</v>
      </c>
      <c r="C99" s="228"/>
    </row>
    <row r="100" spans="1:3" ht="12" customHeight="1">
      <c r="A100" s="13" t="s">
        <v>108</v>
      </c>
      <c r="B100" s="119" t="s">
        <v>337</v>
      </c>
      <c r="C100" s="228"/>
    </row>
    <row r="101" spans="1:3" ht="12" customHeight="1">
      <c r="A101" s="13" t="s">
        <v>109</v>
      </c>
      <c r="B101" s="119" t="s">
        <v>338</v>
      </c>
      <c r="C101" s="228"/>
    </row>
    <row r="102" spans="1:3" ht="12" customHeight="1">
      <c r="A102" s="13" t="s">
        <v>111</v>
      </c>
      <c r="B102" s="120" t="s">
        <v>339</v>
      </c>
      <c r="C102" s="228"/>
    </row>
    <row r="103" spans="1:3" ht="12" customHeight="1">
      <c r="A103" s="12" t="s">
        <v>160</v>
      </c>
      <c r="B103" s="121" t="s">
        <v>340</v>
      </c>
      <c r="C103" s="228"/>
    </row>
    <row r="104" spans="1:3" ht="12" customHeight="1">
      <c r="A104" s="13" t="s">
        <v>330</v>
      </c>
      <c r="B104" s="121" t="s">
        <v>341</v>
      </c>
      <c r="C104" s="228"/>
    </row>
    <row r="105" spans="1:3" ht="12" customHeight="1" thickBot="1">
      <c r="A105" s="17" t="s">
        <v>331</v>
      </c>
      <c r="B105" s="122" t="s">
        <v>342</v>
      </c>
      <c r="C105" s="232"/>
    </row>
    <row r="106" spans="1:3" ht="12" customHeight="1" thickBot="1">
      <c r="A106" s="19" t="s">
        <v>13</v>
      </c>
      <c r="B106" s="26" t="s">
        <v>343</v>
      </c>
      <c r="C106" s="224">
        <f>+C107+C109+C111</f>
        <v>256309</v>
      </c>
    </row>
    <row r="107" spans="1:3" ht="12" customHeight="1">
      <c r="A107" s="14" t="s">
        <v>97</v>
      </c>
      <c r="B107" s="7" t="s">
        <v>188</v>
      </c>
      <c r="C107" s="227">
        <f>23100+152400</f>
        <v>175500</v>
      </c>
    </row>
    <row r="108" spans="1:3" ht="12" customHeight="1">
      <c r="A108" s="14" t="s">
        <v>98</v>
      </c>
      <c r="B108" s="11" t="s">
        <v>347</v>
      </c>
      <c r="C108" s="227"/>
    </row>
    <row r="109" spans="1:3" ht="12" customHeight="1">
      <c r="A109" s="14" t="s">
        <v>99</v>
      </c>
      <c r="B109" s="11" t="s">
        <v>161</v>
      </c>
      <c r="C109" s="226">
        <f>74409+6400</f>
        <v>80809</v>
      </c>
    </row>
    <row r="110" spans="1:3" ht="12" customHeight="1">
      <c r="A110" s="14" t="s">
        <v>100</v>
      </c>
      <c r="B110" s="11" t="s">
        <v>348</v>
      </c>
      <c r="C110" s="212"/>
    </row>
    <row r="111" spans="1:3" ht="12" customHeight="1">
      <c r="A111" s="14" t="s">
        <v>101</v>
      </c>
      <c r="B111" s="221" t="s">
        <v>191</v>
      </c>
      <c r="C111" s="212"/>
    </row>
    <row r="112" spans="1:3" ht="12" customHeight="1">
      <c r="A112" s="14" t="s">
        <v>110</v>
      </c>
      <c r="B112" s="220" t="s">
        <v>467</v>
      </c>
      <c r="C112" s="212"/>
    </row>
    <row r="113" spans="1:3" ht="12" customHeight="1">
      <c r="A113" s="14" t="s">
        <v>112</v>
      </c>
      <c r="B113" s="325" t="s">
        <v>353</v>
      </c>
      <c r="C113" s="212"/>
    </row>
    <row r="114" spans="1:3" ht="15.75">
      <c r="A114" s="14" t="s">
        <v>162</v>
      </c>
      <c r="B114" s="120" t="s">
        <v>336</v>
      </c>
      <c r="C114" s="212"/>
    </row>
    <row r="115" spans="1:3" ht="12" customHeight="1">
      <c r="A115" s="14" t="s">
        <v>163</v>
      </c>
      <c r="B115" s="120" t="s">
        <v>352</v>
      </c>
      <c r="C115" s="212"/>
    </row>
    <row r="116" spans="1:3" ht="12" customHeight="1">
      <c r="A116" s="14" t="s">
        <v>164</v>
      </c>
      <c r="B116" s="120" t="s">
        <v>351</v>
      </c>
      <c r="C116" s="212"/>
    </row>
    <row r="117" spans="1:3" ht="12" customHeight="1">
      <c r="A117" s="14" t="s">
        <v>344</v>
      </c>
      <c r="B117" s="120" t="s">
        <v>339</v>
      </c>
      <c r="C117" s="212"/>
    </row>
    <row r="118" spans="1:3" ht="12" customHeight="1">
      <c r="A118" s="14" t="s">
        <v>345</v>
      </c>
      <c r="B118" s="120" t="s">
        <v>350</v>
      </c>
      <c r="C118" s="212"/>
    </row>
    <row r="119" spans="1:3" ht="16.5" thickBot="1">
      <c r="A119" s="12" t="s">
        <v>346</v>
      </c>
      <c r="B119" s="120" t="s">
        <v>349</v>
      </c>
      <c r="C119" s="213"/>
    </row>
    <row r="120" spans="1:3" ht="12" customHeight="1" thickBot="1">
      <c r="A120" s="19" t="s">
        <v>14</v>
      </c>
      <c r="B120" s="106" t="s">
        <v>354</v>
      </c>
      <c r="C120" s="224">
        <f>+C121+C122</f>
        <v>45037</v>
      </c>
    </row>
    <row r="121" spans="1:3" ht="12" customHeight="1">
      <c r="A121" s="14" t="s">
        <v>80</v>
      </c>
      <c r="B121" s="8" t="s">
        <v>54</v>
      </c>
      <c r="C121" s="227">
        <v>45037</v>
      </c>
    </row>
    <row r="122" spans="1:3" ht="12" customHeight="1" thickBot="1">
      <c r="A122" s="15" t="s">
        <v>81</v>
      </c>
      <c r="B122" s="11" t="s">
        <v>55</v>
      </c>
      <c r="C122" s="228"/>
    </row>
    <row r="123" spans="1:3" ht="12" customHeight="1" thickBot="1">
      <c r="A123" s="19" t="s">
        <v>15</v>
      </c>
      <c r="B123" s="106" t="s">
        <v>355</v>
      </c>
      <c r="C123" s="224">
        <f>+C90+C106+C120</f>
        <v>477630</v>
      </c>
    </row>
    <row r="124" spans="1:3" ht="12" customHeight="1" thickBot="1">
      <c r="A124" s="19" t="s">
        <v>16</v>
      </c>
      <c r="B124" s="106" t="s">
        <v>356</v>
      </c>
      <c r="C124" s="224">
        <f>+C125+C126+C127</f>
        <v>0</v>
      </c>
    </row>
    <row r="125" spans="1:3" ht="12" customHeight="1">
      <c r="A125" s="14" t="s">
        <v>84</v>
      </c>
      <c r="B125" s="8" t="s">
        <v>357</v>
      </c>
      <c r="C125" s="212"/>
    </row>
    <row r="126" spans="1:3" ht="12" customHeight="1">
      <c r="A126" s="14" t="s">
        <v>85</v>
      </c>
      <c r="B126" s="8" t="s">
        <v>358</v>
      </c>
      <c r="C126" s="212"/>
    </row>
    <row r="127" spans="1:3" ht="12" customHeight="1" thickBot="1">
      <c r="A127" s="12" t="s">
        <v>86</v>
      </c>
      <c r="B127" s="6" t="s">
        <v>359</v>
      </c>
      <c r="C127" s="212"/>
    </row>
    <row r="128" spans="1:3" ht="12" customHeight="1" thickBot="1">
      <c r="A128" s="19" t="s">
        <v>17</v>
      </c>
      <c r="B128" s="106" t="s">
        <v>424</v>
      </c>
      <c r="C128" s="224">
        <f>+C129+C130+C131+C132</f>
        <v>0</v>
      </c>
    </row>
    <row r="129" spans="1:3" ht="12" customHeight="1">
      <c r="A129" s="14" t="s">
        <v>87</v>
      </c>
      <c r="B129" s="8" t="s">
        <v>360</v>
      </c>
      <c r="C129" s="212"/>
    </row>
    <row r="130" spans="1:3" ht="12" customHeight="1">
      <c r="A130" s="14" t="s">
        <v>88</v>
      </c>
      <c r="B130" s="8" t="s">
        <v>361</v>
      </c>
      <c r="C130" s="212"/>
    </row>
    <row r="131" spans="1:3" ht="12" customHeight="1">
      <c r="A131" s="14" t="s">
        <v>263</v>
      </c>
      <c r="B131" s="8" t="s">
        <v>362</v>
      </c>
      <c r="C131" s="212"/>
    </row>
    <row r="132" spans="1:3" ht="12" customHeight="1" thickBot="1">
      <c r="A132" s="12" t="s">
        <v>264</v>
      </c>
      <c r="B132" s="6" t="s">
        <v>363</v>
      </c>
      <c r="C132" s="212"/>
    </row>
    <row r="133" spans="1:3" ht="12" customHeight="1" thickBot="1">
      <c r="A133" s="19" t="s">
        <v>18</v>
      </c>
      <c r="B133" s="106" t="s">
        <v>364</v>
      </c>
      <c r="C133" s="230">
        <f>+C134+C135+C136+C137</f>
        <v>0</v>
      </c>
    </row>
    <row r="134" spans="1:3" ht="12" customHeight="1">
      <c r="A134" s="14" t="s">
        <v>89</v>
      </c>
      <c r="B134" s="8" t="s">
        <v>365</v>
      </c>
      <c r="C134" s="212"/>
    </row>
    <row r="135" spans="1:3" ht="12" customHeight="1">
      <c r="A135" s="14" t="s">
        <v>90</v>
      </c>
      <c r="B135" s="8" t="s">
        <v>375</v>
      </c>
      <c r="C135" s="212"/>
    </row>
    <row r="136" spans="1:3" ht="12" customHeight="1">
      <c r="A136" s="14" t="s">
        <v>276</v>
      </c>
      <c r="B136" s="8" t="s">
        <v>366</v>
      </c>
      <c r="C136" s="212"/>
    </row>
    <row r="137" spans="1:3" ht="12" customHeight="1" thickBot="1">
      <c r="A137" s="12" t="s">
        <v>277</v>
      </c>
      <c r="B137" s="6" t="s">
        <v>367</v>
      </c>
      <c r="C137" s="212"/>
    </row>
    <row r="138" spans="1:3" ht="12" customHeight="1" thickBot="1">
      <c r="A138" s="19" t="s">
        <v>19</v>
      </c>
      <c r="B138" s="106" t="s">
        <v>368</v>
      </c>
      <c r="C138" s="233">
        <f>+C139+C140+C141+C142</f>
        <v>0</v>
      </c>
    </row>
    <row r="139" spans="1:3" ht="12" customHeight="1">
      <c r="A139" s="14" t="s">
        <v>155</v>
      </c>
      <c r="B139" s="8" t="s">
        <v>369</v>
      </c>
      <c r="C139" s="212"/>
    </row>
    <row r="140" spans="1:3" ht="12" customHeight="1">
      <c r="A140" s="14" t="s">
        <v>156</v>
      </c>
      <c r="B140" s="8" t="s">
        <v>370</v>
      </c>
      <c r="C140" s="212"/>
    </row>
    <row r="141" spans="1:3" ht="12" customHeight="1">
      <c r="A141" s="14" t="s">
        <v>190</v>
      </c>
      <c r="B141" s="8" t="s">
        <v>371</v>
      </c>
      <c r="C141" s="212"/>
    </row>
    <row r="142" spans="1:3" ht="12" customHeight="1" thickBot="1">
      <c r="A142" s="14" t="s">
        <v>279</v>
      </c>
      <c r="B142" s="8" t="s">
        <v>372</v>
      </c>
      <c r="C142" s="212"/>
    </row>
    <row r="143" spans="1:9" ht="15" customHeight="1" thickBot="1">
      <c r="A143" s="19" t="s">
        <v>20</v>
      </c>
      <c r="B143" s="106" t="s">
        <v>373</v>
      </c>
      <c r="C143" s="341">
        <f>+C124+C128+C133+C138</f>
        <v>0</v>
      </c>
      <c r="F143" s="342"/>
      <c r="G143" s="343"/>
      <c r="H143" s="343"/>
      <c r="I143" s="343"/>
    </row>
    <row r="144" spans="1:3" s="328" customFormat="1" ht="12.75" customHeight="1" thickBot="1">
      <c r="A144" s="222" t="s">
        <v>21</v>
      </c>
      <c r="B144" s="303" t="s">
        <v>374</v>
      </c>
      <c r="C144" s="341">
        <f>+C123+C143</f>
        <v>477630</v>
      </c>
    </row>
    <row r="145" ht="7.5" customHeight="1"/>
    <row r="146" spans="1:3" ht="15.75">
      <c r="A146" s="397" t="s">
        <v>376</v>
      </c>
      <c r="B146" s="397"/>
      <c r="C146" s="397"/>
    </row>
    <row r="147" spans="1:3" ht="15" customHeight="1" thickBot="1">
      <c r="A147" s="395" t="s">
        <v>137</v>
      </c>
      <c r="B147" s="395"/>
      <c r="C147" s="234" t="s">
        <v>189</v>
      </c>
    </row>
    <row r="148" spans="1:4" ht="13.5" customHeight="1" thickBot="1">
      <c r="A148" s="19">
        <v>1</v>
      </c>
      <c r="B148" s="26" t="s">
        <v>377</v>
      </c>
      <c r="C148" s="224">
        <f>+C60-C123</f>
        <v>-119547</v>
      </c>
      <c r="D148" s="344"/>
    </row>
    <row r="149" spans="1:3" ht="27.75" customHeight="1" thickBot="1">
      <c r="A149" s="19" t="s">
        <v>13</v>
      </c>
      <c r="B149" s="26" t="s">
        <v>378</v>
      </c>
      <c r="C149" s="224">
        <f>+C83-C143</f>
        <v>119547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Hajmáskér Község Önkormányzat
2014. ÉVI KÖLTSÉGVETÉS
KÖTELEZŐ FELADATAINAK MÉRLEGE &amp;R&amp;"Times New Roman CE,Félkövér dőlt"&amp;11 1.2. melléklet az 5/2014. (IV.30.)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1">
      <selection activeCell="B3" sqref="B3"/>
    </sheetView>
  </sheetViews>
  <sheetFormatPr defaultColWidth="9.00390625" defaultRowHeight="12.75"/>
  <cols>
    <col min="1" max="1" width="9.50390625" style="304" customWidth="1"/>
    <col min="2" max="2" width="91.625" style="304" customWidth="1"/>
    <col min="3" max="3" width="21.625" style="305" customWidth="1"/>
    <col min="4" max="4" width="9.00390625" style="326" customWidth="1"/>
    <col min="5" max="16384" width="9.375" style="326" customWidth="1"/>
  </cols>
  <sheetData>
    <row r="1" spans="1:3" ht="15.75" customHeight="1">
      <c r="A1" s="394" t="s">
        <v>9</v>
      </c>
      <c r="B1" s="394"/>
      <c r="C1" s="394"/>
    </row>
    <row r="2" spans="1:3" ht="15.75" customHeight="1" thickBot="1">
      <c r="A2" s="395" t="s">
        <v>135</v>
      </c>
      <c r="B2" s="395"/>
      <c r="C2" s="234" t="s">
        <v>189</v>
      </c>
    </row>
    <row r="3" spans="1:3" ht="37.5" customHeight="1" thickBot="1">
      <c r="A3" s="22" t="s">
        <v>66</v>
      </c>
      <c r="B3" s="23" t="s">
        <v>11</v>
      </c>
      <c r="C3" s="32" t="s">
        <v>218</v>
      </c>
    </row>
    <row r="4" spans="1:3" s="327" customFormat="1" ht="12" customHeight="1" thickBot="1">
      <c r="A4" s="321">
        <v>1</v>
      </c>
      <c r="B4" s="322">
        <v>2</v>
      </c>
      <c r="C4" s="323">
        <v>3</v>
      </c>
    </row>
    <row r="5" spans="1:3" s="328" customFormat="1" ht="12" customHeight="1" thickBot="1">
      <c r="A5" s="19" t="s">
        <v>12</v>
      </c>
      <c r="B5" s="20" t="s">
        <v>219</v>
      </c>
      <c r="C5" s="224">
        <f>+C6+C7+C8+C9+C10+C11</f>
        <v>0</v>
      </c>
    </row>
    <row r="6" spans="1:3" s="328" customFormat="1" ht="12" customHeight="1">
      <c r="A6" s="14" t="s">
        <v>91</v>
      </c>
      <c r="B6" s="329" t="s">
        <v>220</v>
      </c>
      <c r="C6" s="227"/>
    </row>
    <row r="7" spans="1:3" s="328" customFormat="1" ht="12" customHeight="1">
      <c r="A7" s="13" t="s">
        <v>92</v>
      </c>
      <c r="B7" s="330" t="s">
        <v>221</v>
      </c>
      <c r="C7" s="226"/>
    </row>
    <row r="8" spans="1:3" s="328" customFormat="1" ht="12" customHeight="1">
      <c r="A8" s="13" t="s">
        <v>93</v>
      </c>
      <c r="B8" s="330" t="s">
        <v>222</v>
      </c>
      <c r="C8" s="226"/>
    </row>
    <row r="9" spans="1:3" s="328" customFormat="1" ht="12" customHeight="1">
      <c r="A9" s="13" t="s">
        <v>94</v>
      </c>
      <c r="B9" s="330" t="s">
        <v>223</v>
      </c>
      <c r="C9" s="226"/>
    </row>
    <row r="10" spans="1:3" s="328" customFormat="1" ht="12" customHeight="1">
      <c r="A10" s="13" t="s">
        <v>131</v>
      </c>
      <c r="B10" s="330" t="s">
        <v>224</v>
      </c>
      <c r="C10" s="226"/>
    </row>
    <row r="11" spans="1:3" s="328" customFormat="1" ht="12" customHeight="1" thickBot="1">
      <c r="A11" s="15" t="s">
        <v>95</v>
      </c>
      <c r="B11" s="331" t="s">
        <v>225</v>
      </c>
      <c r="C11" s="226"/>
    </row>
    <row r="12" spans="1:3" s="328" customFormat="1" ht="12" customHeight="1" thickBot="1">
      <c r="A12" s="19" t="s">
        <v>13</v>
      </c>
      <c r="B12" s="219" t="s">
        <v>226</v>
      </c>
      <c r="C12" s="224">
        <f>+C13+C14+C15+C16+C17</f>
        <v>0</v>
      </c>
    </row>
    <row r="13" spans="1:3" s="328" customFormat="1" ht="12" customHeight="1">
      <c r="A13" s="14" t="s">
        <v>97</v>
      </c>
      <c r="B13" s="329" t="s">
        <v>227</v>
      </c>
      <c r="C13" s="227"/>
    </row>
    <row r="14" spans="1:3" s="328" customFormat="1" ht="12" customHeight="1">
      <c r="A14" s="13" t="s">
        <v>98</v>
      </c>
      <c r="B14" s="330" t="s">
        <v>228</v>
      </c>
      <c r="C14" s="226"/>
    </row>
    <row r="15" spans="1:3" s="328" customFormat="1" ht="12" customHeight="1">
      <c r="A15" s="13" t="s">
        <v>99</v>
      </c>
      <c r="B15" s="330" t="s">
        <v>461</v>
      </c>
      <c r="C15" s="226"/>
    </row>
    <row r="16" spans="1:3" s="328" customFormat="1" ht="12" customHeight="1">
      <c r="A16" s="13" t="s">
        <v>100</v>
      </c>
      <c r="B16" s="330" t="s">
        <v>462</v>
      </c>
      <c r="C16" s="226"/>
    </row>
    <row r="17" spans="1:3" s="328" customFormat="1" ht="12" customHeight="1">
      <c r="A17" s="13" t="s">
        <v>101</v>
      </c>
      <c r="B17" s="330" t="s">
        <v>229</v>
      </c>
      <c r="C17" s="226"/>
    </row>
    <row r="18" spans="1:3" s="328" customFormat="1" ht="12" customHeight="1" thickBot="1">
      <c r="A18" s="15" t="s">
        <v>110</v>
      </c>
      <c r="B18" s="331" t="s">
        <v>230</v>
      </c>
      <c r="C18" s="228"/>
    </row>
    <row r="19" spans="1:3" s="328" customFormat="1" ht="12" customHeight="1" thickBot="1">
      <c r="A19" s="19" t="s">
        <v>14</v>
      </c>
      <c r="B19" s="20" t="s">
        <v>231</v>
      </c>
      <c r="C19" s="224">
        <f>+C20+C21+C22+C23+C24</f>
        <v>0</v>
      </c>
    </row>
    <row r="20" spans="1:3" s="328" customFormat="1" ht="12" customHeight="1">
      <c r="A20" s="14" t="s">
        <v>80</v>
      </c>
      <c r="B20" s="329" t="s">
        <v>232</v>
      </c>
      <c r="C20" s="227"/>
    </row>
    <row r="21" spans="1:3" s="328" customFormat="1" ht="12" customHeight="1">
      <c r="A21" s="13" t="s">
        <v>81</v>
      </c>
      <c r="B21" s="330" t="s">
        <v>233</v>
      </c>
      <c r="C21" s="226"/>
    </row>
    <row r="22" spans="1:3" s="328" customFormat="1" ht="12" customHeight="1">
      <c r="A22" s="13" t="s">
        <v>82</v>
      </c>
      <c r="B22" s="330" t="s">
        <v>463</v>
      </c>
      <c r="C22" s="226"/>
    </row>
    <row r="23" spans="1:3" s="328" customFormat="1" ht="12" customHeight="1">
      <c r="A23" s="13" t="s">
        <v>83</v>
      </c>
      <c r="B23" s="330" t="s">
        <v>464</v>
      </c>
      <c r="C23" s="226"/>
    </row>
    <row r="24" spans="1:3" s="328" customFormat="1" ht="12" customHeight="1">
      <c r="A24" s="13" t="s">
        <v>145</v>
      </c>
      <c r="B24" s="330" t="s">
        <v>234</v>
      </c>
      <c r="C24" s="226"/>
    </row>
    <row r="25" spans="1:3" s="328" customFormat="1" ht="12" customHeight="1" thickBot="1">
      <c r="A25" s="15" t="s">
        <v>146</v>
      </c>
      <c r="B25" s="331" t="s">
        <v>235</v>
      </c>
      <c r="C25" s="228"/>
    </row>
    <row r="26" spans="1:3" s="328" customFormat="1" ht="12" customHeight="1" thickBot="1">
      <c r="A26" s="19" t="s">
        <v>147</v>
      </c>
      <c r="B26" s="20" t="s">
        <v>236</v>
      </c>
      <c r="C26" s="230">
        <f>+C27+C30+C31+C32</f>
        <v>0</v>
      </c>
    </row>
    <row r="27" spans="1:3" s="328" customFormat="1" ht="12" customHeight="1">
      <c r="A27" s="14" t="s">
        <v>237</v>
      </c>
      <c r="B27" s="329" t="s">
        <v>243</v>
      </c>
      <c r="C27" s="324">
        <f>+C28+C29</f>
        <v>0</v>
      </c>
    </row>
    <row r="28" spans="1:3" s="328" customFormat="1" ht="12" customHeight="1">
      <c r="A28" s="13" t="s">
        <v>238</v>
      </c>
      <c r="B28" s="330" t="s">
        <v>244</v>
      </c>
      <c r="C28" s="226"/>
    </row>
    <row r="29" spans="1:3" s="328" customFormat="1" ht="12" customHeight="1">
      <c r="A29" s="13" t="s">
        <v>239</v>
      </c>
      <c r="B29" s="330" t="s">
        <v>245</v>
      </c>
      <c r="C29" s="226"/>
    </row>
    <row r="30" spans="1:3" s="328" customFormat="1" ht="12" customHeight="1">
      <c r="A30" s="13" t="s">
        <v>240</v>
      </c>
      <c r="B30" s="330" t="s">
        <v>246</v>
      </c>
      <c r="C30" s="226"/>
    </row>
    <row r="31" spans="1:3" s="328" customFormat="1" ht="12" customHeight="1">
      <c r="A31" s="13" t="s">
        <v>241</v>
      </c>
      <c r="B31" s="330" t="s">
        <v>247</v>
      </c>
      <c r="C31" s="226"/>
    </row>
    <row r="32" spans="1:3" s="328" customFormat="1" ht="12" customHeight="1" thickBot="1">
      <c r="A32" s="15" t="s">
        <v>242</v>
      </c>
      <c r="B32" s="331" t="s">
        <v>248</v>
      </c>
      <c r="C32" s="228"/>
    </row>
    <row r="33" spans="1:3" s="328" customFormat="1" ht="12" customHeight="1" thickBot="1">
      <c r="A33" s="19" t="s">
        <v>16</v>
      </c>
      <c r="B33" s="20" t="s">
        <v>249</v>
      </c>
      <c r="C33" s="224">
        <f>SUM(C34:C43)</f>
        <v>0</v>
      </c>
    </row>
    <row r="34" spans="1:3" s="328" customFormat="1" ht="12" customHeight="1">
      <c r="A34" s="14" t="s">
        <v>84</v>
      </c>
      <c r="B34" s="329" t="s">
        <v>252</v>
      </c>
      <c r="C34" s="227"/>
    </row>
    <row r="35" spans="1:3" s="328" customFormat="1" ht="12" customHeight="1">
      <c r="A35" s="13" t="s">
        <v>85</v>
      </c>
      <c r="B35" s="330" t="s">
        <v>253</v>
      </c>
      <c r="C35" s="226"/>
    </row>
    <row r="36" spans="1:3" s="328" customFormat="1" ht="12" customHeight="1">
      <c r="A36" s="13" t="s">
        <v>86</v>
      </c>
      <c r="B36" s="330" t="s">
        <v>254</v>
      </c>
      <c r="C36" s="226"/>
    </row>
    <row r="37" spans="1:3" s="328" customFormat="1" ht="12" customHeight="1">
      <c r="A37" s="13" t="s">
        <v>149</v>
      </c>
      <c r="B37" s="330" t="s">
        <v>255</v>
      </c>
      <c r="C37" s="226"/>
    </row>
    <row r="38" spans="1:3" s="328" customFormat="1" ht="12" customHeight="1">
      <c r="A38" s="13" t="s">
        <v>150</v>
      </c>
      <c r="B38" s="330" t="s">
        <v>256</v>
      </c>
      <c r="C38" s="226"/>
    </row>
    <row r="39" spans="1:3" s="328" customFormat="1" ht="12" customHeight="1">
      <c r="A39" s="13" t="s">
        <v>151</v>
      </c>
      <c r="B39" s="330" t="s">
        <v>257</v>
      </c>
      <c r="C39" s="226"/>
    </row>
    <row r="40" spans="1:3" s="328" customFormat="1" ht="12" customHeight="1">
      <c r="A40" s="13" t="s">
        <v>152</v>
      </c>
      <c r="B40" s="330" t="s">
        <v>258</v>
      </c>
      <c r="C40" s="226"/>
    </row>
    <row r="41" spans="1:3" s="328" customFormat="1" ht="12" customHeight="1">
      <c r="A41" s="13" t="s">
        <v>153</v>
      </c>
      <c r="B41" s="330" t="s">
        <v>259</v>
      </c>
      <c r="C41" s="226"/>
    </row>
    <row r="42" spans="1:3" s="328" customFormat="1" ht="12" customHeight="1">
      <c r="A42" s="13" t="s">
        <v>250</v>
      </c>
      <c r="B42" s="330" t="s">
        <v>260</v>
      </c>
      <c r="C42" s="229"/>
    </row>
    <row r="43" spans="1:3" s="328" customFormat="1" ht="12" customHeight="1" thickBot="1">
      <c r="A43" s="15" t="s">
        <v>251</v>
      </c>
      <c r="B43" s="331" t="s">
        <v>261</v>
      </c>
      <c r="C43" s="318"/>
    </row>
    <row r="44" spans="1:3" s="328" customFormat="1" ht="12" customHeight="1" thickBot="1">
      <c r="A44" s="19" t="s">
        <v>17</v>
      </c>
      <c r="B44" s="20" t="s">
        <v>262</v>
      </c>
      <c r="C44" s="224">
        <f>SUM(C45:C49)</f>
        <v>0</v>
      </c>
    </row>
    <row r="45" spans="1:3" s="328" customFormat="1" ht="12" customHeight="1">
      <c r="A45" s="14" t="s">
        <v>87</v>
      </c>
      <c r="B45" s="329" t="s">
        <v>266</v>
      </c>
      <c r="C45" s="375"/>
    </row>
    <row r="46" spans="1:3" s="328" customFormat="1" ht="12" customHeight="1">
      <c r="A46" s="13" t="s">
        <v>88</v>
      </c>
      <c r="B46" s="330" t="s">
        <v>267</v>
      </c>
      <c r="C46" s="229"/>
    </row>
    <row r="47" spans="1:3" s="328" customFormat="1" ht="12" customHeight="1">
      <c r="A47" s="13" t="s">
        <v>263</v>
      </c>
      <c r="B47" s="330" t="s">
        <v>268</v>
      </c>
      <c r="C47" s="229"/>
    </row>
    <row r="48" spans="1:3" s="328" customFormat="1" ht="12" customHeight="1">
      <c r="A48" s="13" t="s">
        <v>264</v>
      </c>
      <c r="B48" s="330" t="s">
        <v>269</v>
      </c>
      <c r="C48" s="229"/>
    </row>
    <row r="49" spans="1:3" s="328" customFormat="1" ht="12" customHeight="1" thickBot="1">
      <c r="A49" s="15" t="s">
        <v>265</v>
      </c>
      <c r="B49" s="331" t="s">
        <v>270</v>
      </c>
      <c r="C49" s="318"/>
    </row>
    <row r="50" spans="1:3" s="328" customFormat="1" ht="12" customHeight="1" thickBot="1">
      <c r="A50" s="19" t="s">
        <v>154</v>
      </c>
      <c r="B50" s="20" t="s">
        <v>271</v>
      </c>
      <c r="C50" s="224">
        <f>SUM(C51:C53)</f>
        <v>0</v>
      </c>
    </row>
    <row r="51" spans="1:3" s="328" customFormat="1" ht="12" customHeight="1">
      <c r="A51" s="14" t="s">
        <v>89</v>
      </c>
      <c r="B51" s="329" t="s">
        <v>272</v>
      </c>
      <c r="C51" s="227"/>
    </row>
    <row r="52" spans="1:3" s="328" customFormat="1" ht="12" customHeight="1">
      <c r="A52" s="13" t="s">
        <v>90</v>
      </c>
      <c r="B52" s="330" t="s">
        <v>465</v>
      </c>
      <c r="C52" s="226"/>
    </row>
    <row r="53" spans="1:3" s="328" customFormat="1" ht="12" customHeight="1">
      <c r="A53" s="13" t="s">
        <v>276</v>
      </c>
      <c r="B53" s="330" t="s">
        <v>274</v>
      </c>
      <c r="C53" s="226"/>
    </row>
    <row r="54" spans="1:3" s="328" customFormat="1" ht="12" customHeight="1" thickBot="1">
      <c r="A54" s="15" t="s">
        <v>277</v>
      </c>
      <c r="B54" s="331" t="s">
        <v>275</v>
      </c>
      <c r="C54" s="228"/>
    </row>
    <row r="55" spans="1:3" s="328" customFormat="1" ht="12" customHeight="1" thickBot="1">
      <c r="A55" s="19" t="s">
        <v>19</v>
      </c>
      <c r="B55" s="219" t="s">
        <v>278</v>
      </c>
      <c r="C55" s="224">
        <f>SUM(C56:C58)</f>
        <v>0</v>
      </c>
    </row>
    <row r="56" spans="1:3" s="328" customFormat="1" ht="12" customHeight="1">
      <c r="A56" s="14" t="s">
        <v>155</v>
      </c>
      <c r="B56" s="329" t="s">
        <v>280</v>
      </c>
      <c r="C56" s="229"/>
    </row>
    <row r="57" spans="1:3" s="328" customFormat="1" ht="12" customHeight="1">
      <c r="A57" s="13" t="s">
        <v>156</v>
      </c>
      <c r="B57" s="330" t="s">
        <v>466</v>
      </c>
      <c r="C57" s="229"/>
    </row>
    <row r="58" spans="1:3" s="328" customFormat="1" ht="12" customHeight="1">
      <c r="A58" s="13" t="s">
        <v>190</v>
      </c>
      <c r="B58" s="330" t="s">
        <v>281</v>
      </c>
      <c r="C58" s="229"/>
    </row>
    <row r="59" spans="1:3" s="328" customFormat="1" ht="12" customHeight="1" thickBot="1">
      <c r="A59" s="15" t="s">
        <v>279</v>
      </c>
      <c r="B59" s="331" t="s">
        <v>282</v>
      </c>
      <c r="C59" s="229"/>
    </row>
    <row r="60" spans="1:3" s="328" customFormat="1" ht="12" customHeight="1" thickBot="1">
      <c r="A60" s="19" t="s">
        <v>20</v>
      </c>
      <c r="B60" s="20" t="s">
        <v>283</v>
      </c>
      <c r="C60" s="230">
        <f>+C5+C12+C19+C26+C33+C44+C50+C55</f>
        <v>0</v>
      </c>
    </row>
    <row r="61" spans="1:3" s="328" customFormat="1" ht="12" customHeight="1" thickBot="1">
      <c r="A61" s="332" t="s">
        <v>284</v>
      </c>
      <c r="B61" s="219" t="s">
        <v>285</v>
      </c>
      <c r="C61" s="224">
        <f>SUM(C62:C64)</f>
        <v>0</v>
      </c>
    </row>
    <row r="62" spans="1:3" s="328" customFormat="1" ht="12" customHeight="1">
      <c r="A62" s="14" t="s">
        <v>318</v>
      </c>
      <c r="B62" s="329" t="s">
        <v>286</v>
      </c>
      <c r="C62" s="229"/>
    </row>
    <row r="63" spans="1:3" s="328" customFormat="1" ht="12" customHeight="1">
      <c r="A63" s="13" t="s">
        <v>327</v>
      </c>
      <c r="B63" s="330" t="s">
        <v>287</v>
      </c>
      <c r="C63" s="229"/>
    </row>
    <row r="64" spans="1:3" s="328" customFormat="1" ht="12" customHeight="1" thickBot="1">
      <c r="A64" s="15" t="s">
        <v>328</v>
      </c>
      <c r="B64" s="333" t="s">
        <v>288</v>
      </c>
      <c r="C64" s="229"/>
    </row>
    <row r="65" spans="1:3" s="328" customFormat="1" ht="12" customHeight="1" thickBot="1">
      <c r="A65" s="332" t="s">
        <v>289</v>
      </c>
      <c r="B65" s="219" t="s">
        <v>290</v>
      </c>
      <c r="C65" s="224">
        <f>SUM(C66:C69)</f>
        <v>0</v>
      </c>
    </row>
    <row r="66" spans="1:3" s="328" customFormat="1" ht="12" customHeight="1" hidden="1">
      <c r="A66" s="14" t="s">
        <v>132</v>
      </c>
      <c r="B66" s="329" t="s">
        <v>291</v>
      </c>
      <c r="C66" s="229"/>
    </row>
    <row r="67" spans="1:3" s="328" customFormat="1" ht="12" customHeight="1" hidden="1">
      <c r="A67" s="13" t="s">
        <v>133</v>
      </c>
      <c r="B67" s="330" t="s">
        <v>292</v>
      </c>
      <c r="C67" s="229"/>
    </row>
    <row r="68" spans="1:3" s="328" customFormat="1" ht="12" customHeight="1" hidden="1">
      <c r="A68" s="13" t="s">
        <v>319</v>
      </c>
      <c r="B68" s="330" t="s">
        <v>293</v>
      </c>
      <c r="C68" s="229"/>
    </row>
    <row r="69" spans="1:3" s="328" customFormat="1" ht="12" customHeight="1" hidden="1" thickBot="1">
      <c r="A69" s="15" t="s">
        <v>320</v>
      </c>
      <c r="B69" s="331" t="s">
        <v>294</v>
      </c>
      <c r="C69" s="229"/>
    </row>
    <row r="70" spans="1:3" s="328" customFormat="1" ht="12" customHeight="1" thickBot="1">
      <c r="A70" s="332" t="s">
        <v>295</v>
      </c>
      <c r="B70" s="219" t="s">
        <v>296</v>
      </c>
      <c r="C70" s="224">
        <f>SUM(C71:C72)</f>
        <v>0</v>
      </c>
    </row>
    <row r="71" spans="1:3" s="328" customFormat="1" ht="12" customHeight="1">
      <c r="A71" s="14" t="s">
        <v>321</v>
      </c>
      <c r="B71" s="329" t="s">
        <v>297</v>
      </c>
      <c r="C71" s="229"/>
    </row>
    <row r="72" spans="1:3" s="328" customFormat="1" ht="12" customHeight="1" thickBot="1">
      <c r="A72" s="15" t="s">
        <v>322</v>
      </c>
      <c r="B72" s="331" t="s">
        <v>298</v>
      </c>
      <c r="C72" s="229"/>
    </row>
    <row r="73" spans="1:3" s="328" customFormat="1" ht="12" customHeight="1" hidden="1" thickBot="1">
      <c r="A73" s="332" t="s">
        <v>299</v>
      </c>
      <c r="B73" s="219" t="s">
        <v>300</v>
      </c>
      <c r="C73" s="224">
        <f>SUM(C74:C76)</f>
        <v>0</v>
      </c>
    </row>
    <row r="74" spans="1:3" s="328" customFormat="1" ht="12" customHeight="1" hidden="1">
      <c r="A74" s="14" t="s">
        <v>323</v>
      </c>
      <c r="B74" s="329" t="s">
        <v>301</v>
      </c>
      <c r="C74" s="229"/>
    </row>
    <row r="75" spans="1:3" s="328" customFormat="1" ht="12" customHeight="1" hidden="1">
      <c r="A75" s="13" t="s">
        <v>324</v>
      </c>
      <c r="B75" s="330" t="s">
        <v>302</v>
      </c>
      <c r="C75" s="229"/>
    </row>
    <row r="76" spans="1:3" s="328" customFormat="1" ht="12" customHeight="1" hidden="1" thickBot="1">
      <c r="A76" s="15" t="s">
        <v>325</v>
      </c>
      <c r="B76" s="331" t="s">
        <v>303</v>
      </c>
      <c r="C76" s="229"/>
    </row>
    <row r="77" spans="1:3" s="328" customFormat="1" ht="12" customHeight="1" hidden="1" thickBot="1">
      <c r="A77" s="332" t="s">
        <v>304</v>
      </c>
      <c r="B77" s="219" t="s">
        <v>326</v>
      </c>
      <c r="C77" s="224">
        <f>SUM(C78:C81)</f>
        <v>0</v>
      </c>
    </row>
    <row r="78" spans="1:3" s="328" customFormat="1" ht="12" customHeight="1" hidden="1">
      <c r="A78" s="334" t="s">
        <v>305</v>
      </c>
      <c r="B78" s="329" t="s">
        <v>306</v>
      </c>
      <c r="C78" s="229"/>
    </row>
    <row r="79" spans="1:3" s="328" customFormat="1" ht="12" customHeight="1" hidden="1">
      <c r="A79" s="335" t="s">
        <v>307</v>
      </c>
      <c r="B79" s="330" t="s">
        <v>308</v>
      </c>
      <c r="C79" s="229"/>
    </row>
    <row r="80" spans="1:3" s="328" customFormat="1" ht="12" customHeight="1" hidden="1">
      <c r="A80" s="335" t="s">
        <v>309</v>
      </c>
      <c r="B80" s="330" t="s">
        <v>310</v>
      </c>
      <c r="C80" s="229"/>
    </row>
    <row r="81" spans="1:3" s="328" customFormat="1" ht="12" customHeight="1" hidden="1" thickBot="1">
      <c r="A81" s="336" t="s">
        <v>311</v>
      </c>
      <c r="B81" s="331" t="s">
        <v>312</v>
      </c>
      <c r="C81" s="229"/>
    </row>
    <row r="82" spans="1:3" s="328" customFormat="1" ht="13.5" customHeight="1" hidden="1" thickBot="1">
      <c r="A82" s="332" t="s">
        <v>313</v>
      </c>
      <c r="B82" s="219" t="s">
        <v>314</v>
      </c>
      <c r="C82" s="376"/>
    </row>
    <row r="83" spans="1:3" s="328" customFormat="1" ht="15.75" customHeight="1" thickBot="1">
      <c r="A83" s="332" t="s">
        <v>315</v>
      </c>
      <c r="B83" s="337" t="s">
        <v>316</v>
      </c>
      <c r="C83" s="230">
        <f>+C61+C65+C70+C73+C77+C82</f>
        <v>0</v>
      </c>
    </row>
    <row r="84" spans="1:3" s="328" customFormat="1" ht="16.5" customHeight="1" thickBot="1">
      <c r="A84" s="338" t="s">
        <v>329</v>
      </c>
      <c r="B84" s="339" t="s">
        <v>317</v>
      </c>
      <c r="C84" s="230">
        <f>+C60+C83</f>
        <v>0</v>
      </c>
    </row>
    <row r="85" spans="1:3" s="328" customFormat="1" ht="83.25" customHeight="1">
      <c r="A85" s="4"/>
      <c r="B85" s="5"/>
      <c r="C85" s="231"/>
    </row>
    <row r="86" spans="1:3" ht="16.5" customHeight="1">
      <c r="A86" s="394" t="s">
        <v>40</v>
      </c>
      <c r="B86" s="394"/>
      <c r="C86" s="394"/>
    </row>
    <row r="87" spans="1:3" s="340" customFormat="1" ht="16.5" customHeight="1" thickBot="1">
      <c r="A87" s="396" t="s">
        <v>136</v>
      </c>
      <c r="B87" s="396"/>
      <c r="C87" s="117" t="s">
        <v>189</v>
      </c>
    </row>
    <row r="88" spans="1:3" ht="37.5" customHeight="1" thickBot="1">
      <c r="A88" s="22" t="s">
        <v>66</v>
      </c>
      <c r="B88" s="23" t="s">
        <v>41</v>
      </c>
      <c r="C88" s="32" t="s">
        <v>218</v>
      </c>
    </row>
    <row r="89" spans="1:3" s="327" customFormat="1" ht="12" customHeight="1" thickBot="1">
      <c r="A89" s="28">
        <v>1</v>
      </c>
      <c r="B89" s="29">
        <v>2</v>
      </c>
      <c r="C89" s="30">
        <v>3</v>
      </c>
    </row>
    <row r="90" spans="1:3" ht="12" customHeight="1" thickBot="1">
      <c r="A90" s="21" t="s">
        <v>12</v>
      </c>
      <c r="B90" s="27" t="s">
        <v>332</v>
      </c>
      <c r="C90" s="223">
        <f>SUM(C91:C95)</f>
        <v>0</v>
      </c>
    </row>
    <row r="91" spans="1:3" ht="12" customHeight="1">
      <c r="A91" s="16" t="s">
        <v>91</v>
      </c>
      <c r="B91" s="9" t="s">
        <v>42</v>
      </c>
      <c r="C91" s="225"/>
    </row>
    <row r="92" spans="1:3" ht="12" customHeight="1">
      <c r="A92" s="13" t="s">
        <v>92</v>
      </c>
      <c r="B92" s="7" t="s">
        <v>157</v>
      </c>
      <c r="C92" s="226"/>
    </row>
    <row r="93" spans="1:3" ht="12" customHeight="1">
      <c r="A93" s="13" t="s">
        <v>93</v>
      </c>
      <c r="B93" s="7" t="s">
        <v>123</v>
      </c>
      <c r="C93" s="228"/>
    </row>
    <row r="94" spans="1:3" ht="12" customHeight="1">
      <c r="A94" s="13" t="s">
        <v>94</v>
      </c>
      <c r="B94" s="10" t="s">
        <v>158</v>
      </c>
      <c r="C94" s="228"/>
    </row>
    <row r="95" spans="1:3" ht="12" customHeight="1">
      <c r="A95" s="13" t="s">
        <v>105</v>
      </c>
      <c r="B95" s="18" t="s">
        <v>159</v>
      </c>
      <c r="C95" s="228"/>
    </row>
    <row r="96" spans="1:3" ht="12" customHeight="1">
      <c r="A96" s="13" t="s">
        <v>95</v>
      </c>
      <c r="B96" s="7" t="s">
        <v>333</v>
      </c>
      <c r="C96" s="228"/>
    </row>
    <row r="97" spans="1:3" ht="12" customHeight="1">
      <c r="A97" s="13" t="s">
        <v>96</v>
      </c>
      <c r="B97" s="119" t="s">
        <v>334</v>
      </c>
      <c r="C97" s="228"/>
    </row>
    <row r="98" spans="1:3" ht="12" customHeight="1">
      <c r="A98" s="13" t="s">
        <v>106</v>
      </c>
      <c r="B98" s="120" t="s">
        <v>335</v>
      </c>
      <c r="C98" s="228"/>
    </row>
    <row r="99" spans="1:3" ht="12" customHeight="1">
      <c r="A99" s="13" t="s">
        <v>107</v>
      </c>
      <c r="B99" s="120" t="s">
        <v>336</v>
      </c>
      <c r="C99" s="228"/>
    </row>
    <row r="100" spans="1:3" ht="12" customHeight="1">
      <c r="A100" s="13" t="s">
        <v>108</v>
      </c>
      <c r="B100" s="119" t="s">
        <v>337</v>
      </c>
      <c r="C100" s="228"/>
    </row>
    <row r="101" spans="1:3" ht="12" customHeight="1">
      <c r="A101" s="13" t="s">
        <v>109</v>
      </c>
      <c r="B101" s="119" t="s">
        <v>338</v>
      </c>
      <c r="C101" s="228"/>
    </row>
    <row r="102" spans="1:3" ht="12" customHeight="1">
      <c r="A102" s="13" t="s">
        <v>111</v>
      </c>
      <c r="B102" s="120" t="s">
        <v>339</v>
      </c>
      <c r="C102" s="228"/>
    </row>
    <row r="103" spans="1:3" ht="12" customHeight="1">
      <c r="A103" s="12" t="s">
        <v>160</v>
      </c>
      <c r="B103" s="121" t="s">
        <v>340</v>
      </c>
      <c r="C103" s="228"/>
    </row>
    <row r="104" spans="1:3" ht="12" customHeight="1">
      <c r="A104" s="13" t="s">
        <v>330</v>
      </c>
      <c r="B104" s="121" t="s">
        <v>341</v>
      </c>
      <c r="C104" s="228"/>
    </row>
    <row r="105" spans="1:3" ht="12" customHeight="1" thickBot="1">
      <c r="A105" s="17" t="s">
        <v>331</v>
      </c>
      <c r="B105" s="122" t="s">
        <v>342</v>
      </c>
      <c r="C105" s="232"/>
    </row>
    <row r="106" spans="1:3" ht="12" customHeight="1" thickBot="1">
      <c r="A106" s="19" t="s">
        <v>13</v>
      </c>
      <c r="B106" s="26" t="s">
        <v>343</v>
      </c>
      <c r="C106" s="224">
        <f>+C107+C109+C111</f>
        <v>0</v>
      </c>
    </row>
    <row r="107" spans="1:3" ht="12" customHeight="1">
      <c r="A107" s="14" t="s">
        <v>97</v>
      </c>
      <c r="B107" s="7" t="s">
        <v>188</v>
      </c>
      <c r="C107" s="227"/>
    </row>
    <row r="108" spans="1:3" ht="12" customHeight="1">
      <c r="A108" s="14" t="s">
        <v>98</v>
      </c>
      <c r="B108" s="11" t="s">
        <v>347</v>
      </c>
      <c r="C108" s="227"/>
    </row>
    <row r="109" spans="1:3" ht="12" customHeight="1">
      <c r="A109" s="14" t="s">
        <v>99</v>
      </c>
      <c r="B109" s="11" t="s">
        <v>161</v>
      </c>
      <c r="C109" s="226"/>
    </row>
    <row r="110" spans="1:3" ht="12" customHeight="1">
      <c r="A110" s="14" t="s">
        <v>100</v>
      </c>
      <c r="B110" s="11" t="s">
        <v>348</v>
      </c>
      <c r="C110" s="212"/>
    </row>
    <row r="111" spans="1:3" ht="12" customHeight="1">
      <c r="A111" s="14" t="s">
        <v>101</v>
      </c>
      <c r="B111" s="221" t="s">
        <v>191</v>
      </c>
      <c r="C111" s="212"/>
    </row>
    <row r="112" spans="1:3" ht="12" customHeight="1">
      <c r="A112" s="14" t="s">
        <v>110</v>
      </c>
      <c r="B112" s="220" t="s">
        <v>467</v>
      </c>
      <c r="C112" s="212"/>
    </row>
    <row r="113" spans="1:3" ht="12" customHeight="1">
      <c r="A113" s="14" t="s">
        <v>112</v>
      </c>
      <c r="B113" s="325" t="s">
        <v>353</v>
      </c>
      <c r="C113" s="212"/>
    </row>
    <row r="114" spans="1:3" ht="15.75">
      <c r="A114" s="14" t="s">
        <v>162</v>
      </c>
      <c r="B114" s="120" t="s">
        <v>336</v>
      </c>
      <c r="C114" s="212"/>
    </row>
    <row r="115" spans="1:3" ht="12" customHeight="1">
      <c r="A115" s="14" t="s">
        <v>163</v>
      </c>
      <c r="B115" s="120" t="s">
        <v>352</v>
      </c>
      <c r="C115" s="212"/>
    </row>
    <row r="116" spans="1:3" ht="12" customHeight="1">
      <c r="A116" s="14" t="s">
        <v>164</v>
      </c>
      <c r="B116" s="120" t="s">
        <v>351</v>
      </c>
      <c r="C116" s="212"/>
    </row>
    <row r="117" spans="1:3" ht="12" customHeight="1">
      <c r="A117" s="14" t="s">
        <v>344</v>
      </c>
      <c r="B117" s="120" t="s">
        <v>339</v>
      </c>
      <c r="C117" s="212"/>
    </row>
    <row r="118" spans="1:3" ht="12" customHeight="1">
      <c r="A118" s="14" t="s">
        <v>345</v>
      </c>
      <c r="B118" s="120" t="s">
        <v>350</v>
      </c>
      <c r="C118" s="212"/>
    </row>
    <row r="119" spans="1:3" ht="16.5" thickBot="1">
      <c r="A119" s="12" t="s">
        <v>346</v>
      </c>
      <c r="B119" s="120" t="s">
        <v>349</v>
      </c>
      <c r="C119" s="213"/>
    </row>
    <row r="120" spans="1:3" ht="12" customHeight="1" thickBot="1">
      <c r="A120" s="19" t="s">
        <v>14</v>
      </c>
      <c r="B120" s="106" t="s">
        <v>354</v>
      </c>
      <c r="C120" s="224">
        <f>+C121+C122</f>
        <v>0</v>
      </c>
    </row>
    <row r="121" spans="1:3" ht="12" customHeight="1">
      <c r="A121" s="14" t="s">
        <v>80</v>
      </c>
      <c r="B121" s="8" t="s">
        <v>54</v>
      </c>
      <c r="C121" s="227"/>
    </row>
    <row r="122" spans="1:3" ht="12" customHeight="1" thickBot="1">
      <c r="A122" s="15" t="s">
        <v>81</v>
      </c>
      <c r="B122" s="11" t="s">
        <v>55</v>
      </c>
      <c r="C122" s="228"/>
    </row>
    <row r="123" spans="1:3" ht="12" customHeight="1" thickBot="1">
      <c r="A123" s="19" t="s">
        <v>15</v>
      </c>
      <c r="B123" s="106" t="s">
        <v>355</v>
      </c>
      <c r="C123" s="224">
        <f>+C90+C106+C120</f>
        <v>0</v>
      </c>
    </row>
    <row r="124" spans="1:3" ht="12" customHeight="1" thickBot="1">
      <c r="A124" s="19" t="s">
        <v>16</v>
      </c>
      <c r="B124" s="106" t="s">
        <v>356</v>
      </c>
      <c r="C124" s="224">
        <f>+C125+C126+C127</f>
        <v>0</v>
      </c>
    </row>
    <row r="125" spans="1:3" ht="12" customHeight="1">
      <c r="A125" s="14" t="s">
        <v>84</v>
      </c>
      <c r="B125" s="8" t="s">
        <v>357</v>
      </c>
      <c r="C125" s="212"/>
    </row>
    <row r="126" spans="1:3" ht="12" customHeight="1">
      <c r="A126" s="14" t="s">
        <v>85</v>
      </c>
      <c r="B126" s="8" t="s">
        <v>358</v>
      </c>
      <c r="C126" s="212"/>
    </row>
    <row r="127" spans="1:3" ht="12" customHeight="1" thickBot="1">
      <c r="A127" s="12" t="s">
        <v>86</v>
      </c>
      <c r="B127" s="6" t="s">
        <v>359</v>
      </c>
      <c r="C127" s="212"/>
    </row>
    <row r="128" spans="1:3" ht="12" customHeight="1" thickBot="1">
      <c r="A128" s="19" t="s">
        <v>17</v>
      </c>
      <c r="B128" s="106" t="s">
        <v>424</v>
      </c>
      <c r="C128" s="224">
        <f>+C129+C130+C131+C132</f>
        <v>0</v>
      </c>
    </row>
    <row r="129" spans="1:3" ht="12" customHeight="1">
      <c r="A129" s="14" t="s">
        <v>87</v>
      </c>
      <c r="B129" s="8" t="s">
        <v>360</v>
      </c>
      <c r="C129" s="212"/>
    </row>
    <row r="130" spans="1:3" ht="12" customHeight="1">
      <c r="A130" s="14" t="s">
        <v>88</v>
      </c>
      <c r="B130" s="8" t="s">
        <v>361</v>
      </c>
      <c r="C130" s="212"/>
    </row>
    <row r="131" spans="1:3" ht="12" customHeight="1">
      <c r="A131" s="14" t="s">
        <v>263</v>
      </c>
      <c r="B131" s="8" t="s">
        <v>362</v>
      </c>
      <c r="C131" s="212"/>
    </row>
    <row r="132" spans="1:3" ht="12" customHeight="1" thickBot="1">
      <c r="A132" s="12" t="s">
        <v>264</v>
      </c>
      <c r="B132" s="6" t="s">
        <v>363</v>
      </c>
      <c r="C132" s="212"/>
    </row>
    <row r="133" spans="1:3" ht="12" customHeight="1" thickBot="1">
      <c r="A133" s="19" t="s">
        <v>18</v>
      </c>
      <c r="B133" s="106" t="s">
        <v>364</v>
      </c>
      <c r="C133" s="230">
        <f>+C134+C135+C136+C137</f>
        <v>0</v>
      </c>
    </row>
    <row r="134" spans="1:3" ht="12" customHeight="1">
      <c r="A134" s="14" t="s">
        <v>89</v>
      </c>
      <c r="B134" s="8" t="s">
        <v>365</v>
      </c>
      <c r="C134" s="212"/>
    </row>
    <row r="135" spans="1:3" ht="12" customHeight="1">
      <c r="A135" s="14" t="s">
        <v>90</v>
      </c>
      <c r="B135" s="8" t="s">
        <v>375</v>
      </c>
      <c r="C135" s="212"/>
    </row>
    <row r="136" spans="1:3" ht="12" customHeight="1">
      <c r="A136" s="14" t="s">
        <v>276</v>
      </c>
      <c r="B136" s="8" t="s">
        <v>366</v>
      </c>
      <c r="C136" s="212"/>
    </row>
    <row r="137" spans="1:3" ht="12" customHeight="1" thickBot="1">
      <c r="A137" s="12" t="s">
        <v>277</v>
      </c>
      <c r="B137" s="6" t="s">
        <v>367</v>
      </c>
      <c r="C137" s="212"/>
    </row>
    <row r="138" spans="1:3" ht="12" customHeight="1" thickBot="1">
      <c r="A138" s="19" t="s">
        <v>19</v>
      </c>
      <c r="B138" s="106" t="s">
        <v>368</v>
      </c>
      <c r="C138" s="233">
        <f>+C139+C140+C141+C142</f>
        <v>0</v>
      </c>
    </row>
    <row r="139" spans="1:3" ht="12" customHeight="1">
      <c r="A139" s="14" t="s">
        <v>155</v>
      </c>
      <c r="B139" s="8" t="s">
        <v>369</v>
      </c>
      <c r="C139" s="212"/>
    </row>
    <row r="140" spans="1:3" ht="12" customHeight="1">
      <c r="A140" s="14" t="s">
        <v>156</v>
      </c>
      <c r="B140" s="8" t="s">
        <v>370</v>
      </c>
      <c r="C140" s="212"/>
    </row>
    <row r="141" spans="1:3" ht="12" customHeight="1">
      <c r="A141" s="14" t="s">
        <v>190</v>
      </c>
      <c r="B141" s="8" t="s">
        <v>371</v>
      </c>
      <c r="C141" s="212"/>
    </row>
    <row r="142" spans="1:3" ht="12" customHeight="1" thickBot="1">
      <c r="A142" s="14" t="s">
        <v>279</v>
      </c>
      <c r="B142" s="8" t="s">
        <v>372</v>
      </c>
      <c r="C142" s="212"/>
    </row>
    <row r="143" spans="1:9" ht="15" customHeight="1" thickBot="1">
      <c r="A143" s="19" t="s">
        <v>20</v>
      </c>
      <c r="B143" s="106" t="s">
        <v>373</v>
      </c>
      <c r="C143" s="341">
        <f>+C124+C128+C133+C138</f>
        <v>0</v>
      </c>
      <c r="F143" s="342"/>
      <c r="G143" s="343"/>
      <c r="H143" s="343"/>
      <c r="I143" s="343"/>
    </row>
    <row r="144" spans="1:3" s="328" customFormat="1" ht="12.75" customHeight="1" thickBot="1">
      <c r="A144" s="222" t="s">
        <v>21</v>
      </c>
      <c r="B144" s="303" t="s">
        <v>374</v>
      </c>
      <c r="C144" s="341">
        <f>+C123+C143</f>
        <v>0</v>
      </c>
    </row>
    <row r="145" ht="7.5" customHeight="1"/>
    <row r="146" spans="1:3" ht="15.75">
      <c r="A146" s="397" t="s">
        <v>376</v>
      </c>
      <c r="B146" s="397"/>
      <c r="C146" s="397"/>
    </row>
    <row r="147" spans="1:3" ht="15" customHeight="1" thickBot="1">
      <c r="A147" s="395" t="s">
        <v>137</v>
      </c>
      <c r="B147" s="395"/>
      <c r="C147" s="234" t="s">
        <v>189</v>
      </c>
    </row>
    <row r="148" spans="1:4" ht="13.5" customHeight="1" thickBot="1">
      <c r="A148" s="19">
        <v>1</v>
      </c>
      <c r="B148" s="26" t="s">
        <v>377</v>
      </c>
      <c r="C148" s="224">
        <f>+C60-C123</f>
        <v>0</v>
      </c>
      <c r="D148" s="344"/>
    </row>
    <row r="149" spans="1:3" ht="27.75" customHeight="1" thickBot="1">
      <c r="A149" s="19" t="s">
        <v>13</v>
      </c>
      <c r="B149" s="26" t="s">
        <v>378</v>
      </c>
      <c r="C149" s="224">
        <f>+C83-C143</f>
        <v>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Hajmáskér Község Önkormányzat
2014. ÉVI KÖLTSÉGVETÉS
ÖNKÉNT VÁLLALT FELADATAINAK MÉRLEGE
&amp;R&amp;"Times New Roman CE,Félkövér dőlt"&amp;11 1.3. melléklet az 5/2014. (IV.30.)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B18" sqref="B18"/>
    </sheetView>
  </sheetViews>
  <sheetFormatPr defaultColWidth="9.00390625" defaultRowHeight="12.75"/>
  <cols>
    <col min="1" max="1" width="9.50390625" style="304" customWidth="1"/>
    <col min="2" max="2" width="91.625" style="304" customWidth="1"/>
    <col min="3" max="3" width="21.625" style="305" customWidth="1"/>
    <col min="4" max="4" width="9.00390625" style="326" customWidth="1"/>
    <col min="5" max="16384" width="9.375" style="326" customWidth="1"/>
  </cols>
  <sheetData>
    <row r="1" spans="1:3" ht="15.75" customHeight="1">
      <c r="A1" s="394" t="s">
        <v>9</v>
      </c>
      <c r="B1" s="394"/>
      <c r="C1" s="394"/>
    </row>
    <row r="2" spans="1:3" ht="15.75" customHeight="1" thickBot="1">
      <c r="A2" s="395" t="s">
        <v>135</v>
      </c>
      <c r="B2" s="395"/>
      <c r="C2" s="234" t="s">
        <v>189</v>
      </c>
    </row>
    <row r="3" spans="1:3" ht="37.5" customHeight="1" thickBot="1">
      <c r="A3" s="22" t="s">
        <v>66</v>
      </c>
      <c r="B3" s="23" t="s">
        <v>11</v>
      </c>
      <c r="C3" s="32" t="s">
        <v>218</v>
      </c>
    </row>
    <row r="4" spans="1:3" s="327" customFormat="1" ht="12" customHeight="1" thickBot="1">
      <c r="A4" s="321">
        <v>1</v>
      </c>
      <c r="B4" s="322">
        <v>2</v>
      </c>
      <c r="C4" s="323">
        <v>3</v>
      </c>
    </row>
    <row r="5" spans="1:3" s="328" customFormat="1" ht="12" customHeight="1" thickBot="1">
      <c r="A5" s="19" t="s">
        <v>12</v>
      </c>
      <c r="B5" s="20" t="s">
        <v>219</v>
      </c>
      <c r="C5" s="224">
        <f>+C6+C7+C8+C9+C10+C11</f>
        <v>45006</v>
      </c>
    </row>
    <row r="6" spans="1:3" s="328" customFormat="1" ht="12" customHeight="1">
      <c r="A6" s="14" t="s">
        <v>91</v>
      </c>
      <c r="B6" s="329" t="s">
        <v>220</v>
      </c>
      <c r="C6" s="227">
        <v>44518</v>
      </c>
    </row>
    <row r="7" spans="1:3" s="328" customFormat="1" ht="12" customHeight="1">
      <c r="A7" s="13" t="s">
        <v>92</v>
      </c>
      <c r="B7" s="330" t="s">
        <v>221</v>
      </c>
      <c r="C7" s="226"/>
    </row>
    <row r="8" spans="1:3" s="328" customFormat="1" ht="12" customHeight="1">
      <c r="A8" s="13" t="s">
        <v>93</v>
      </c>
      <c r="B8" s="330" t="s">
        <v>222</v>
      </c>
      <c r="C8" s="226">
        <v>488</v>
      </c>
    </row>
    <row r="9" spans="1:3" s="328" customFormat="1" ht="12" customHeight="1">
      <c r="A9" s="13" t="s">
        <v>94</v>
      </c>
      <c r="B9" s="330" t="s">
        <v>223</v>
      </c>
      <c r="C9" s="226"/>
    </row>
    <row r="10" spans="1:3" s="328" customFormat="1" ht="12" customHeight="1">
      <c r="A10" s="13" t="s">
        <v>131</v>
      </c>
      <c r="B10" s="330" t="s">
        <v>224</v>
      </c>
      <c r="C10" s="226"/>
    </row>
    <row r="11" spans="1:3" s="328" customFormat="1" ht="12" customHeight="1" thickBot="1">
      <c r="A11" s="15" t="s">
        <v>95</v>
      </c>
      <c r="B11" s="331" t="s">
        <v>225</v>
      </c>
      <c r="C11" s="226"/>
    </row>
    <row r="12" spans="1:3" s="328" customFormat="1" ht="12" customHeight="1" thickBot="1">
      <c r="A12" s="19" t="s">
        <v>13</v>
      </c>
      <c r="B12" s="219" t="s">
        <v>226</v>
      </c>
      <c r="C12" s="224">
        <f>+C13+C14+C15+C16+C17</f>
        <v>28912</v>
      </c>
    </row>
    <row r="13" spans="1:3" s="328" customFormat="1" ht="12" customHeight="1">
      <c r="A13" s="14" t="s">
        <v>97</v>
      </c>
      <c r="B13" s="329" t="s">
        <v>227</v>
      </c>
      <c r="C13" s="227"/>
    </row>
    <row r="14" spans="1:3" s="328" customFormat="1" ht="12" customHeight="1">
      <c r="A14" s="13" t="s">
        <v>98</v>
      </c>
      <c r="B14" s="330" t="s">
        <v>228</v>
      </c>
      <c r="C14" s="226"/>
    </row>
    <row r="15" spans="1:3" s="328" customFormat="1" ht="12" customHeight="1">
      <c r="A15" s="13" t="s">
        <v>99</v>
      </c>
      <c r="B15" s="330" t="s">
        <v>461</v>
      </c>
      <c r="C15" s="226"/>
    </row>
    <row r="16" spans="1:3" s="328" customFormat="1" ht="12" customHeight="1">
      <c r="A16" s="13" t="s">
        <v>100</v>
      </c>
      <c r="B16" s="330" t="s">
        <v>462</v>
      </c>
      <c r="C16" s="226"/>
    </row>
    <row r="17" spans="1:3" s="328" customFormat="1" ht="12" customHeight="1">
      <c r="A17" s="13" t="s">
        <v>101</v>
      </c>
      <c r="B17" s="330" t="s">
        <v>229</v>
      </c>
      <c r="C17" s="226">
        <f>1365+21252+5321+127+847</f>
        <v>28912</v>
      </c>
    </row>
    <row r="18" spans="1:3" s="328" customFormat="1" ht="12" customHeight="1" thickBot="1">
      <c r="A18" s="15" t="s">
        <v>110</v>
      </c>
      <c r="B18" s="331" t="s">
        <v>230</v>
      </c>
      <c r="C18" s="228"/>
    </row>
    <row r="19" spans="1:3" s="328" customFormat="1" ht="12" customHeight="1" thickBot="1">
      <c r="A19" s="19" t="s">
        <v>14</v>
      </c>
      <c r="B19" s="20" t="s">
        <v>231</v>
      </c>
      <c r="C19" s="224">
        <f>+C20+C21+C22+C23+C24</f>
        <v>0</v>
      </c>
    </row>
    <row r="20" spans="1:3" s="328" customFormat="1" ht="12" customHeight="1">
      <c r="A20" s="14" t="s">
        <v>80</v>
      </c>
      <c r="B20" s="329" t="s">
        <v>232</v>
      </c>
      <c r="C20" s="227"/>
    </row>
    <row r="21" spans="1:3" s="328" customFormat="1" ht="12" customHeight="1">
      <c r="A21" s="13" t="s">
        <v>81</v>
      </c>
      <c r="B21" s="330" t="s">
        <v>233</v>
      </c>
      <c r="C21" s="226"/>
    </row>
    <row r="22" spans="1:3" s="328" customFormat="1" ht="12" customHeight="1">
      <c r="A22" s="13" t="s">
        <v>82</v>
      </c>
      <c r="B22" s="330" t="s">
        <v>463</v>
      </c>
      <c r="C22" s="226"/>
    </row>
    <row r="23" spans="1:3" s="328" customFormat="1" ht="12" customHeight="1">
      <c r="A23" s="13" t="s">
        <v>83</v>
      </c>
      <c r="B23" s="330" t="s">
        <v>464</v>
      </c>
      <c r="C23" s="226"/>
    </row>
    <row r="24" spans="1:3" s="328" customFormat="1" ht="12" customHeight="1">
      <c r="A24" s="13" t="s">
        <v>145</v>
      </c>
      <c r="B24" s="330" t="s">
        <v>234</v>
      </c>
      <c r="C24" s="226"/>
    </row>
    <row r="25" spans="1:3" s="328" customFormat="1" ht="12" customHeight="1" thickBot="1">
      <c r="A25" s="15" t="s">
        <v>146</v>
      </c>
      <c r="B25" s="331" t="s">
        <v>235</v>
      </c>
      <c r="C25" s="228"/>
    </row>
    <row r="26" spans="1:3" s="328" customFormat="1" ht="12" customHeight="1" thickBot="1">
      <c r="A26" s="19" t="s">
        <v>147</v>
      </c>
      <c r="B26" s="20" t="s">
        <v>236</v>
      </c>
      <c r="C26" s="230">
        <f>+C27+C30+C31+C32</f>
        <v>0</v>
      </c>
    </row>
    <row r="27" spans="1:3" s="328" customFormat="1" ht="12" customHeight="1">
      <c r="A27" s="14" t="s">
        <v>237</v>
      </c>
      <c r="B27" s="329" t="s">
        <v>243</v>
      </c>
      <c r="C27" s="324">
        <f>+C28+C29</f>
        <v>0</v>
      </c>
    </row>
    <row r="28" spans="1:3" s="328" customFormat="1" ht="12" customHeight="1">
      <c r="A28" s="13" t="s">
        <v>238</v>
      </c>
      <c r="B28" s="330" t="s">
        <v>244</v>
      </c>
      <c r="C28" s="226"/>
    </row>
    <row r="29" spans="1:3" s="328" customFormat="1" ht="12" customHeight="1">
      <c r="A29" s="13" t="s">
        <v>239</v>
      </c>
      <c r="B29" s="330" t="s">
        <v>245</v>
      </c>
      <c r="C29" s="226"/>
    </row>
    <row r="30" spans="1:3" s="328" customFormat="1" ht="12" customHeight="1">
      <c r="A30" s="13" t="s">
        <v>240</v>
      </c>
      <c r="B30" s="330" t="s">
        <v>246</v>
      </c>
      <c r="C30" s="226"/>
    </row>
    <row r="31" spans="1:3" s="328" customFormat="1" ht="12" customHeight="1">
      <c r="A31" s="13" t="s">
        <v>241</v>
      </c>
      <c r="B31" s="330" t="s">
        <v>247</v>
      </c>
      <c r="C31" s="226"/>
    </row>
    <row r="32" spans="1:3" s="328" customFormat="1" ht="12" customHeight="1" thickBot="1">
      <c r="A32" s="15" t="s">
        <v>242</v>
      </c>
      <c r="B32" s="331" t="s">
        <v>248</v>
      </c>
      <c r="C32" s="228"/>
    </row>
    <row r="33" spans="1:3" s="328" customFormat="1" ht="12" customHeight="1" thickBot="1">
      <c r="A33" s="19" t="s">
        <v>16</v>
      </c>
      <c r="B33" s="20" t="s">
        <v>249</v>
      </c>
      <c r="C33" s="224">
        <f>SUM(C34:C43)</f>
        <v>4591</v>
      </c>
    </row>
    <row r="34" spans="1:3" s="328" customFormat="1" ht="12" customHeight="1">
      <c r="A34" s="14" t="s">
        <v>84</v>
      </c>
      <c r="B34" s="329" t="s">
        <v>252</v>
      </c>
      <c r="C34" s="227">
        <v>20</v>
      </c>
    </row>
    <row r="35" spans="1:3" s="328" customFormat="1" ht="12" customHeight="1">
      <c r="A35" s="13" t="s">
        <v>85</v>
      </c>
      <c r="B35" s="330" t="s">
        <v>253</v>
      </c>
      <c r="C35" s="226">
        <v>300</v>
      </c>
    </row>
    <row r="36" spans="1:3" s="328" customFormat="1" ht="12" customHeight="1">
      <c r="A36" s="13" t="s">
        <v>86</v>
      </c>
      <c r="B36" s="330" t="s">
        <v>254</v>
      </c>
      <c r="C36" s="226">
        <v>936</v>
      </c>
    </row>
    <row r="37" spans="1:3" s="328" customFormat="1" ht="12" customHeight="1">
      <c r="A37" s="13" t="s">
        <v>149</v>
      </c>
      <c r="B37" s="330" t="s">
        <v>255</v>
      </c>
      <c r="C37" s="226"/>
    </row>
    <row r="38" spans="1:3" s="328" customFormat="1" ht="12" customHeight="1">
      <c r="A38" s="13" t="s">
        <v>150</v>
      </c>
      <c r="B38" s="330" t="s">
        <v>256</v>
      </c>
      <c r="C38" s="226"/>
    </row>
    <row r="39" spans="1:3" s="328" customFormat="1" ht="12" customHeight="1">
      <c r="A39" s="13" t="s">
        <v>151</v>
      </c>
      <c r="B39" s="330" t="s">
        <v>257</v>
      </c>
      <c r="C39" s="226">
        <v>325</v>
      </c>
    </row>
    <row r="40" spans="1:3" s="328" customFormat="1" ht="12" customHeight="1">
      <c r="A40" s="13" t="s">
        <v>152</v>
      </c>
      <c r="B40" s="330" t="s">
        <v>258</v>
      </c>
      <c r="C40" s="226"/>
    </row>
    <row r="41" spans="1:3" s="328" customFormat="1" ht="12" customHeight="1">
      <c r="A41" s="13" t="s">
        <v>153</v>
      </c>
      <c r="B41" s="330" t="s">
        <v>259</v>
      </c>
      <c r="C41" s="226">
        <v>3010</v>
      </c>
    </row>
    <row r="42" spans="1:3" s="328" customFormat="1" ht="12" customHeight="1">
      <c r="A42" s="13" t="s">
        <v>250</v>
      </c>
      <c r="B42" s="330" t="s">
        <v>260</v>
      </c>
      <c r="C42" s="229"/>
    </row>
    <row r="43" spans="1:3" s="328" customFormat="1" ht="12" customHeight="1" thickBot="1">
      <c r="A43" s="15" t="s">
        <v>251</v>
      </c>
      <c r="B43" s="331" t="s">
        <v>261</v>
      </c>
      <c r="C43" s="318"/>
    </row>
    <row r="44" spans="1:3" s="328" customFormat="1" ht="12" customHeight="1" thickBot="1">
      <c r="A44" s="19" t="s">
        <v>17</v>
      </c>
      <c r="B44" s="20" t="s">
        <v>262</v>
      </c>
      <c r="C44" s="224">
        <f>SUM(C45:C49)</f>
        <v>0</v>
      </c>
    </row>
    <row r="45" spans="1:3" s="328" customFormat="1" ht="12" customHeight="1">
      <c r="A45" s="14" t="s">
        <v>87</v>
      </c>
      <c r="B45" s="329" t="s">
        <v>266</v>
      </c>
      <c r="C45" s="375"/>
    </row>
    <row r="46" spans="1:3" s="328" customFormat="1" ht="12" customHeight="1">
      <c r="A46" s="13" t="s">
        <v>88</v>
      </c>
      <c r="B46" s="330" t="s">
        <v>267</v>
      </c>
      <c r="C46" s="229"/>
    </row>
    <row r="47" spans="1:3" s="328" customFormat="1" ht="12" customHeight="1">
      <c r="A47" s="13" t="s">
        <v>263</v>
      </c>
      <c r="B47" s="330" t="s">
        <v>268</v>
      </c>
      <c r="C47" s="229"/>
    </row>
    <row r="48" spans="1:3" s="328" customFormat="1" ht="12" customHeight="1">
      <c r="A48" s="13" t="s">
        <v>264</v>
      </c>
      <c r="B48" s="330" t="s">
        <v>269</v>
      </c>
      <c r="C48" s="229"/>
    </row>
    <row r="49" spans="1:3" s="328" customFormat="1" ht="12" customHeight="1" thickBot="1">
      <c r="A49" s="15" t="s">
        <v>265</v>
      </c>
      <c r="B49" s="331" t="s">
        <v>270</v>
      </c>
      <c r="C49" s="318"/>
    </row>
    <row r="50" spans="1:3" s="328" customFormat="1" ht="12" customHeight="1" thickBot="1">
      <c r="A50" s="19" t="s">
        <v>154</v>
      </c>
      <c r="B50" s="20" t="s">
        <v>271</v>
      </c>
      <c r="C50" s="224">
        <f>SUM(C51:C53)</f>
        <v>0</v>
      </c>
    </row>
    <row r="51" spans="1:3" s="328" customFormat="1" ht="12" customHeight="1">
      <c r="A51" s="14" t="s">
        <v>89</v>
      </c>
      <c r="B51" s="329" t="s">
        <v>272</v>
      </c>
      <c r="C51" s="227"/>
    </row>
    <row r="52" spans="1:3" s="328" customFormat="1" ht="12" customHeight="1">
      <c r="A52" s="13" t="s">
        <v>90</v>
      </c>
      <c r="B52" s="330" t="s">
        <v>465</v>
      </c>
      <c r="C52" s="226"/>
    </row>
    <row r="53" spans="1:3" s="328" customFormat="1" ht="12" customHeight="1">
      <c r="A53" s="13" t="s">
        <v>276</v>
      </c>
      <c r="B53" s="330" t="s">
        <v>274</v>
      </c>
      <c r="C53" s="226"/>
    </row>
    <row r="54" spans="1:3" s="328" customFormat="1" ht="12" customHeight="1" thickBot="1">
      <c r="A54" s="15" t="s">
        <v>277</v>
      </c>
      <c r="B54" s="331" t="s">
        <v>275</v>
      </c>
      <c r="C54" s="228"/>
    </row>
    <row r="55" spans="1:3" s="328" customFormat="1" ht="12" customHeight="1" thickBot="1">
      <c r="A55" s="19" t="s">
        <v>19</v>
      </c>
      <c r="B55" s="219" t="s">
        <v>278</v>
      </c>
      <c r="C55" s="224">
        <f>SUM(C56:C58)</f>
        <v>0</v>
      </c>
    </row>
    <row r="56" spans="1:3" s="328" customFormat="1" ht="12" customHeight="1">
      <c r="A56" s="14" t="s">
        <v>155</v>
      </c>
      <c r="B56" s="329" t="s">
        <v>280</v>
      </c>
      <c r="C56" s="229"/>
    </row>
    <row r="57" spans="1:3" s="328" customFormat="1" ht="12" customHeight="1">
      <c r="A57" s="13" t="s">
        <v>156</v>
      </c>
      <c r="B57" s="330" t="s">
        <v>466</v>
      </c>
      <c r="C57" s="229"/>
    </row>
    <row r="58" spans="1:3" s="328" customFormat="1" ht="12" customHeight="1">
      <c r="A58" s="13" t="s">
        <v>190</v>
      </c>
      <c r="B58" s="330" t="s">
        <v>281</v>
      </c>
      <c r="C58" s="229"/>
    </row>
    <row r="59" spans="1:3" s="328" customFormat="1" ht="12" customHeight="1" thickBot="1">
      <c r="A59" s="15" t="s">
        <v>279</v>
      </c>
      <c r="B59" s="331" t="s">
        <v>282</v>
      </c>
      <c r="C59" s="229"/>
    </row>
    <row r="60" spans="1:3" s="328" customFormat="1" ht="12" customHeight="1" thickBot="1">
      <c r="A60" s="19" t="s">
        <v>20</v>
      </c>
      <c r="B60" s="20" t="s">
        <v>283</v>
      </c>
      <c r="C60" s="230">
        <f>+C5+C12+C19+C26+C33+C44+C50+C55</f>
        <v>78509</v>
      </c>
    </row>
    <row r="61" spans="1:3" s="328" customFormat="1" ht="12" customHeight="1" thickBot="1">
      <c r="A61" s="332" t="s">
        <v>284</v>
      </c>
      <c r="B61" s="219" t="s">
        <v>285</v>
      </c>
      <c r="C61" s="224">
        <f>SUM(C62:C64)</f>
        <v>0</v>
      </c>
    </row>
    <row r="62" spans="1:3" s="328" customFormat="1" ht="12" customHeight="1" hidden="1">
      <c r="A62" s="14" t="s">
        <v>318</v>
      </c>
      <c r="B62" s="329" t="s">
        <v>286</v>
      </c>
      <c r="C62" s="229"/>
    </row>
    <row r="63" spans="1:3" s="328" customFormat="1" ht="12" customHeight="1" hidden="1">
      <c r="A63" s="13" t="s">
        <v>327</v>
      </c>
      <c r="B63" s="330" t="s">
        <v>287</v>
      </c>
      <c r="C63" s="229"/>
    </row>
    <row r="64" spans="1:3" s="328" customFormat="1" ht="12" customHeight="1" hidden="1" thickBot="1">
      <c r="A64" s="15" t="s">
        <v>328</v>
      </c>
      <c r="B64" s="333" t="s">
        <v>288</v>
      </c>
      <c r="C64" s="229"/>
    </row>
    <row r="65" spans="1:3" s="328" customFormat="1" ht="12" customHeight="1" hidden="1" thickBot="1">
      <c r="A65" s="332" t="s">
        <v>289</v>
      </c>
      <c r="B65" s="219" t="s">
        <v>290</v>
      </c>
      <c r="C65" s="224">
        <f>SUM(C66:C69)</f>
        <v>0</v>
      </c>
    </row>
    <row r="66" spans="1:3" s="328" customFormat="1" ht="12" customHeight="1" hidden="1">
      <c r="A66" s="14" t="s">
        <v>132</v>
      </c>
      <c r="B66" s="329" t="s">
        <v>291</v>
      </c>
      <c r="C66" s="229"/>
    </row>
    <row r="67" spans="1:3" s="328" customFormat="1" ht="12" customHeight="1" hidden="1">
      <c r="A67" s="13" t="s">
        <v>133</v>
      </c>
      <c r="B67" s="330" t="s">
        <v>292</v>
      </c>
      <c r="C67" s="229"/>
    </row>
    <row r="68" spans="1:3" s="328" customFormat="1" ht="12" customHeight="1" hidden="1">
      <c r="A68" s="13" t="s">
        <v>319</v>
      </c>
      <c r="B68" s="330" t="s">
        <v>293</v>
      </c>
      <c r="C68" s="229"/>
    </row>
    <row r="69" spans="1:3" s="328" customFormat="1" ht="12" customHeight="1" hidden="1" thickBot="1">
      <c r="A69" s="15" t="s">
        <v>320</v>
      </c>
      <c r="B69" s="331" t="s">
        <v>294</v>
      </c>
      <c r="C69" s="229"/>
    </row>
    <row r="70" spans="1:3" s="328" customFormat="1" ht="12" customHeight="1" thickBot="1">
      <c r="A70" s="332" t="s">
        <v>295</v>
      </c>
      <c r="B70" s="219" t="s">
        <v>296</v>
      </c>
      <c r="C70" s="224">
        <f>SUM(C71:C72)</f>
        <v>16333</v>
      </c>
    </row>
    <row r="71" spans="1:3" s="328" customFormat="1" ht="12" customHeight="1">
      <c r="A71" s="14" t="s">
        <v>321</v>
      </c>
      <c r="B71" s="329" t="s">
        <v>297</v>
      </c>
      <c r="C71" s="229">
        <f>15754+25+554</f>
        <v>16333</v>
      </c>
    </row>
    <row r="72" spans="1:3" s="328" customFormat="1" ht="12" customHeight="1" thickBot="1">
      <c r="A72" s="15" t="s">
        <v>322</v>
      </c>
      <c r="B72" s="331" t="s">
        <v>298</v>
      </c>
      <c r="C72" s="229"/>
    </row>
    <row r="73" spans="1:3" s="328" customFormat="1" ht="12" customHeight="1" hidden="1" thickBot="1">
      <c r="A73" s="332" t="s">
        <v>299</v>
      </c>
      <c r="B73" s="219" t="s">
        <v>300</v>
      </c>
      <c r="C73" s="224">
        <f>SUM(C74:C76)</f>
        <v>0</v>
      </c>
    </row>
    <row r="74" spans="1:3" s="328" customFormat="1" ht="12" customHeight="1" hidden="1">
      <c r="A74" s="14" t="s">
        <v>323</v>
      </c>
      <c r="B74" s="329" t="s">
        <v>301</v>
      </c>
      <c r="C74" s="229"/>
    </row>
    <row r="75" spans="1:3" s="328" customFormat="1" ht="12" customHeight="1" hidden="1">
      <c r="A75" s="13" t="s">
        <v>324</v>
      </c>
      <c r="B75" s="330" t="s">
        <v>302</v>
      </c>
      <c r="C75" s="229"/>
    </row>
    <row r="76" spans="1:3" s="328" customFormat="1" ht="12" customHeight="1" hidden="1" thickBot="1">
      <c r="A76" s="15" t="s">
        <v>325</v>
      </c>
      <c r="B76" s="331" t="s">
        <v>303</v>
      </c>
      <c r="C76" s="229"/>
    </row>
    <row r="77" spans="1:3" s="328" customFormat="1" ht="12" customHeight="1" hidden="1" thickBot="1">
      <c r="A77" s="332" t="s">
        <v>304</v>
      </c>
      <c r="B77" s="219" t="s">
        <v>326</v>
      </c>
      <c r="C77" s="224">
        <f>SUM(C78:C81)</f>
        <v>0</v>
      </c>
    </row>
    <row r="78" spans="1:3" s="328" customFormat="1" ht="12" customHeight="1" hidden="1">
      <c r="A78" s="334" t="s">
        <v>305</v>
      </c>
      <c r="B78" s="329" t="s">
        <v>306</v>
      </c>
      <c r="C78" s="229"/>
    </row>
    <row r="79" spans="1:3" s="328" customFormat="1" ht="12" customHeight="1" hidden="1">
      <c r="A79" s="335" t="s">
        <v>307</v>
      </c>
      <c r="B79" s="330" t="s">
        <v>308</v>
      </c>
      <c r="C79" s="229"/>
    </row>
    <row r="80" spans="1:3" s="328" customFormat="1" ht="12" customHeight="1" hidden="1">
      <c r="A80" s="335" t="s">
        <v>309</v>
      </c>
      <c r="B80" s="330" t="s">
        <v>310</v>
      </c>
      <c r="C80" s="229"/>
    </row>
    <row r="81" spans="1:3" s="328" customFormat="1" ht="12" customHeight="1" hidden="1" thickBot="1">
      <c r="A81" s="336" t="s">
        <v>311</v>
      </c>
      <c r="B81" s="331" t="s">
        <v>312</v>
      </c>
      <c r="C81" s="229"/>
    </row>
    <row r="82" spans="1:3" s="328" customFormat="1" ht="13.5" customHeight="1" hidden="1" thickBot="1">
      <c r="A82" s="332" t="s">
        <v>313</v>
      </c>
      <c r="B82" s="219" t="s">
        <v>314</v>
      </c>
      <c r="C82" s="376"/>
    </row>
    <row r="83" spans="1:3" s="328" customFormat="1" ht="15.75" customHeight="1" thickBot="1">
      <c r="A83" s="332" t="s">
        <v>315</v>
      </c>
      <c r="B83" s="337" t="s">
        <v>316</v>
      </c>
      <c r="C83" s="230">
        <f>+C61+C65+C70+C73+C77+C82</f>
        <v>16333</v>
      </c>
    </row>
    <row r="84" spans="1:3" s="328" customFormat="1" ht="16.5" customHeight="1" thickBot="1">
      <c r="A84" s="338" t="s">
        <v>329</v>
      </c>
      <c r="B84" s="339" t="s">
        <v>317</v>
      </c>
      <c r="C84" s="230">
        <f>+C60+C83</f>
        <v>94842</v>
      </c>
    </row>
    <row r="85" spans="1:3" s="328" customFormat="1" ht="83.25" customHeight="1">
      <c r="A85" s="4"/>
      <c r="B85" s="5"/>
      <c r="C85" s="231"/>
    </row>
    <row r="86" spans="1:3" ht="16.5" customHeight="1">
      <c r="A86" s="394" t="s">
        <v>40</v>
      </c>
      <c r="B86" s="394"/>
      <c r="C86" s="394"/>
    </row>
    <row r="87" spans="1:3" s="340" customFormat="1" ht="16.5" customHeight="1" thickBot="1">
      <c r="A87" s="396" t="s">
        <v>136</v>
      </c>
      <c r="B87" s="396"/>
      <c r="C87" s="117" t="s">
        <v>189</v>
      </c>
    </row>
    <row r="88" spans="1:3" ht="37.5" customHeight="1" thickBot="1">
      <c r="A88" s="22" t="s">
        <v>66</v>
      </c>
      <c r="B88" s="23" t="s">
        <v>41</v>
      </c>
      <c r="C88" s="32" t="s">
        <v>218</v>
      </c>
    </row>
    <row r="89" spans="1:3" s="327" customFormat="1" ht="12" customHeight="1" thickBot="1">
      <c r="A89" s="28">
        <v>1</v>
      </c>
      <c r="B89" s="29">
        <v>2</v>
      </c>
      <c r="C89" s="30">
        <v>3</v>
      </c>
    </row>
    <row r="90" spans="1:3" ht="12" customHeight="1" thickBot="1">
      <c r="A90" s="21" t="s">
        <v>12</v>
      </c>
      <c r="B90" s="27" t="s">
        <v>332</v>
      </c>
      <c r="C90" s="223">
        <f>SUM(C91:C95)</f>
        <v>94842</v>
      </c>
    </row>
    <row r="91" spans="1:3" ht="12" customHeight="1">
      <c r="A91" s="16" t="s">
        <v>91</v>
      </c>
      <c r="B91" s="9" t="s">
        <v>42</v>
      </c>
      <c r="C91" s="225">
        <f>29180+11032+100+553</f>
        <v>40865</v>
      </c>
    </row>
    <row r="92" spans="1:3" ht="12" customHeight="1">
      <c r="A92" s="13" t="s">
        <v>92</v>
      </c>
      <c r="B92" s="7" t="s">
        <v>157</v>
      </c>
      <c r="C92" s="226">
        <f>7353+2868+27+159</f>
        <v>10407</v>
      </c>
    </row>
    <row r="93" spans="1:3" ht="12" customHeight="1">
      <c r="A93" s="13" t="s">
        <v>93</v>
      </c>
      <c r="B93" s="7" t="s">
        <v>123</v>
      </c>
      <c r="C93" s="228">
        <f>8045+7511+554+25+87</f>
        <v>16222</v>
      </c>
    </row>
    <row r="94" spans="1:3" ht="12" customHeight="1">
      <c r="A94" s="13" t="s">
        <v>94</v>
      </c>
      <c r="B94" s="10" t="s">
        <v>158</v>
      </c>
      <c r="C94" s="228">
        <v>27300</v>
      </c>
    </row>
    <row r="95" spans="1:3" ht="12" customHeight="1">
      <c r="A95" s="13" t="s">
        <v>105</v>
      </c>
      <c r="B95" s="18" t="s">
        <v>159</v>
      </c>
      <c r="C95" s="228">
        <v>48</v>
      </c>
    </row>
    <row r="96" spans="1:3" ht="12" customHeight="1">
      <c r="A96" s="13" t="s">
        <v>95</v>
      </c>
      <c r="B96" s="7" t="s">
        <v>333</v>
      </c>
      <c r="C96" s="228"/>
    </row>
    <row r="97" spans="1:3" ht="12" customHeight="1">
      <c r="A97" s="13" t="s">
        <v>96</v>
      </c>
      <c r="B97" s="119" t="s">
        <v>334</v>
      </c>
      <c r="C97" s="228"/>
    </row>
    <row r="98" spans="1:3" ht="12" customHeight="1">
      <c r="A98" s="13" t="s">
        <v>106</v>
      </c>
      <c r="B98" s="120" t="s">
        <v>335</v>
      </c>
      <c r="C98" s="228"/>
    </row>
    <row r="99" spans="1:3" ht="12" customHeight="1">
      <c r="A99" s="13" t="s">
        <v>107</v>
      </c>
      <c r="B99" s="120" t="s">
        <v>336</v>
      </c>
      <c r="C99" s="228"/>
    </row>
    <row r="100" spans="1:3" ht="12" customHeight="1">
      <c r="A100" s="13" t="s">
        <v>108</v>
      </c>
      <c r="B100" s="119" t="s">
        <v>337</v>
      </c>
      <c r="C100" s="228"/>
    </row>
    <row r="101" spans="1:3" ht="12" customHeight="1">
      <c r="A101" s="13" t="s">
        <v>109</v>
      </c>
      <c r="B101" s="119" t="s">
        <v>338</v>
      </c>
      <c r="C101" s="228"/>
    </row>
    <row r="102" spans="1:3" ht="12" customHeight="1">
      <c r="A102" s="13" t="s">
        <v>111</v>
      </c>
      <c r="B102" s="120" t="s">
        <v>339</v>
      </c>
      <c r="C102" s="228"/>
    </row>
    <row r="103" spans="1:3" ht="12" customHeight="1">
      <c r="A103" s="12" t="s">
        <v>160</v>
      </c>
      <c r="B103" s="121" t="s">
        <v>340</v>
      </c>
      <c r="C103" s="228"/>
    </row>
    <row r="104" spans="1:3" ht="12" customHeight="1">
      <c r="A104" s="13" t="s">
        <v>330</v>
      </c>
      <c r="B104" s="121" t="s">
        <v>341</v>
      </c>
      <c r="C104" s="228"/>
    </row>
    <row r="105" spans="1:3" ht="12" customHeight="1" thickBot="1">
      <c r="A105" s="17" t="s">
        <v>331</v>
      </c>
      <c r="B105" s="122" t="s">
        <v>342</v>
      </c>
      <c r="C105" s="232">
        <v>48</v>
      </c>
    </row>
    <row r="106" spans="1:3" ht="12" customHeight="1" thickBot="1">
      <c r="A106" s="19" t="s">
        <v>13</v>
      </c>
      <c r="B106" s="26" t="s">
        <v>343</v>
      </c>
      <c r="C106" s="224">
        <f>+C107+C109+C111</f>
        <v>0</v>
      </c>
    </row>
    <row r="107" spans="1:3" ht="12" customHeight="1">
      <c r="A107" s="14" t="s">
        <v>97</v>
      </c>
      <c r="B107" s="7" t="s">
        <v>188</v>
      </c>
      <c r="C107" s="227"/>
    </row>
    <row r="108" spans="1:3" ht="12" customHeight="1">
      <c r="A108" s="14" t="s">
        <v>98</v>
      </c>
      <c r="B108" s="11" t="s">
        <v>347</v>
      </c>
      <c r="C108" s="227"/>
    </row>
    <row r="109" spans="1:3" ht="12" customHeight="1">
      <c r="A109" s="14" t="s">
        <v>99</v>
      </c>
      <c r="B109" s="11" t="s">
        <v>161</v>
      </c>
      <c r="C109" s="226"/>
    </row>
    <row r="110" spans="1:3" ht="12" customHeight="1">
      <c r="A110" s="14" t="s">
        <v>100</v>
      </c>
      <c r="B110" s="11" t="s">
        <v>348</v>
      </c>
      <c r="C110" s="212"/>
    </row>
    <row r="111" spans="1:3" ht="12" customHeight="1">
      <c r="A111" s="14" t="s">
        <v>101</v>
      </c>
      <c r="B111" s="221" t="s">
        <v>191</v>
      </c>
      <c r="C111" s="212"/>
    </row>
    <row r="112" spans="1:3" ht="12" customHeight="1">
      <c r="A112" s="14" t="s">
        <v>110</v>
      </c>
      <c r="B112" s="220" t="s">
        <v>467</v>
      </c>
      <c r="C112" s="212"/>
    </row>
    <row r="113" spans="1:3" ht="12" customHeight="1">
      <c r="A113" s="14" t="s">
        <v>112</v>
      </c>
      <c r="B113" s="325" t="s">
        <v>353</v>
      </c>
      <c r="C113" s="212"/>
    </row>
    <row r="114" spans="1:3" ht="15.75">
      <c r="A114" s="14" t="s">
        <v>162</v>
      </c>
      <c r="B114" s="120" t="s">
        <v>336</v>
      </c>
      <c r="C114" s="212"/>
    </row>
    <row r="115" spans="1:3" ht="12" customHeight="1">
      <c r="A115" s="14" t="s">
        <v>163</v>
      </c>
      <c r="B115" s="120" t="s">
        <v>352</v>
      </c>
      <c r="C115" s="212"/>
    </row>
    <row r="116" spans="1:3" ht="12" customHeight="1">
      <c r="A116" s="14" t="s">
        <v>164</v>
      </c>
      <c r="B116" s="120" t="s">
        <v>351</v>
      </c>
      <c r="C116" s="212"/>
    </row>
    <row r="117" spans="1:3" ht="12" customHeight="1">
      <c r="A117" s="14" t="s">
        <v>344</v>
      </c>
      <c r="B117" s="120" t="s">
        <v>339</v>
      </c>
      <c r="C117" s="212"/>
    </row>
    <row r="118" spans="1:3" ht="12" customHeight="1">
      <c r="A118" s="14" t="s">
        <v>345</v>
      </c>
      <c r="B118" s="120" t="s">
        <v>350</v>
      </c>
      <c r="C118" s="212"/>
    </row>
    <row r="119" spans="1:3" ht="16.5" thickBot="1">
      <c r="A119" s="12" t="s">
        <v>346</v>
      </c>
      <c r="B119" s="120" t="s">
        <v>349</v>
      </c>
      <c r="C119" s="213"/>
    </row>
    <row r="120" spans="1:3" ht="12" customHeight="1" thickBot="1">
      <c r="A120" s="19" t="s">
        <v>14</v>
      </c>
      <c r="B120" s="106" t="s">
        <v>354</v>
      </c>
      <c r="C120" s="224">
        <f>+C121+C122</f>
        <v>0</v>
      </c>
    </row>
    <row r="121" spans="1:3" ht="12" customHeight="1">
      <c r="A121" s="14" t="s">
        <v>80</v>
      </c>
      <c r="B121" s="8" t="s">
        <v>54</v>
      </c>
      <c r="C121" s="227"/>
    </row>
    <row r="122" spans="1:3" ht="12" customHeight="1" thickBot="1">
      <c r="A122" s="15" t="s">
        <v>81</v>
      </c>
      <c r="B122" s="11" t="s">
        <v>55</v>
      </c>
      <c r="C122" s="228"/>
    </row>
    <row r="123" spans="1:3" ht="12" customHeight="1" thickBot="1">
      <c r="A123" s="19" t="s">
        <v>15</v>
      </c>
      <c r="B123" s="106" t="s">
        <v>355</v>
      </c>
      <c r="C123" s="224">
        <f>+C90+C106+C120</f>
        <v>94842</v>
      </c>
    </row>
    <row r="124" spans="1:3" ht="12" customHeight="1" thickBot="1">
      <c r="A124" s="19" t="s">
        <v>16</v>
      </c>
      <c r="B124" s="106" t="s">
        <v>356</v>
      </c>
      <c r="C124" s="224">
        <f>+C125+C126+C127</f>
        <v>0</v>
      </c>
    </row>
    <row r="125" spans="1:3" ht="12" customHeight="1">
      <c r="A125" s="14" t="s">
        <v>84</v>
      </c>
      <c r="B125" s="8" t="s">
        <v>357</v>
      </c>
      <c r="C125" s="212"/>
    </row>
    <row r="126" spans="1:3" ht="12" customHeight="1">
      <c r="A126" s="14" t="s">
        <v>85</v>
      </c>
      <c r="B126" s="8" t="s">
        <v>358</v>
      </c>
      <c r="C126" s="212"/>
    </row>
    <row r="127" spans="1:3" ht="12" customHeight="1" thickBot="1">
      <c r="A127" s="12" t="s">
        <v>86</v>
      </c>
      <c r="B127" s="6" t="s">
        <v>359</v>
      </c>
      <c r="C127" s="212"/>
    </row>
    <row r="128" spans="1:3" ht="12" customHeight="1" thickBot="1">
      <c r="A128" s="19" t="s">
        <v>17</v>
      </c>
      <c r="B128" s="106" t="s">
        <v>424</v>
      </c>
      <c r="C128" s="224">
        <f>+C129+C130+C131+C132</f>
        <v>0</v>
      </c>
    </row>
    <row r="129" spans="1:3" ht="12" customHeight="1">
      <c r="A129" s="14" t="s">
        <v>87</v>
      </c>
      <c r="B129" s="8" t="s">
        <v>360</v>
      </c>
      <c r="C129" s="212"/>
    </row>
    <row r="130" spans="1:3" ht="12" customHeight="1">
      <c r="A130" s="14" t="s">
        <v>88</v>
      </c>
      <c r="B130" s="8" t="s">
        <v>361</v>
      </c>
      <c r="C130" s="212"/>
    </row>
    <row r="131" spans="1:3" ht="12" customHeight="1">
      <c r="A131" s="14" t="s">
        <v>263</v>
      </c>
      <c r="B131" s="8" t="s">
        <v>362</v>
      </c>
      <c r="C131" s="212"/>
    </row>
    <row r="132" spans="1:3" ht="12" customHeight="1" thickBot="1">
      <c r="A132" s="12" t="s">
        <v>264</v>
      </c>
      <c r="B132" s="6" t="s">
        <v>363</v>
      </c>
      <c r="C132" s="212"/>
    </row>
    <row r="133" spans="1:3" ht="12" customHeight="1" thickBot="1">
      <c r="A133" s="19" t="s">
        <v>18</v>
      </c>
      <c r="B133" s="106" t="s">
        <v>364</v>
      </c>
      <c r="C133" s="230">
        <f>+C134+C135+C136+C137</f>
        <v>0</v>
      </c>
    </row>
    <row r="134" spans="1:3" ht="12" customHeight="1">
      <c r="A134" s="14" t="s">
        <v>89</v>
      </c>
      <c r="B134" s="8" t="s">
        <v>365</v>
      </c>
      <c r="C134" s="212"/>
    </row>
    <row r="135" spans="1:3" ht="12" customHeight="1">
      <c r="A135" s="14" t="s">
        <v>90</v>
      </c>
      <c r="B135" s="8" t="s">
        <v>375</v>
      </c>
      <c r="C135" s="212"/>
    </row>
    <row r="136" spans="1:3" ht="12" customHeight="1">
      <c r="A136" s="14" t="s">
        <v>276</v>
      </c>
      <c r="B136" s="8" t="s">
        <v>366</v>
      </c>
      <c r="C136" s="212"/>
    </row>
    <row r="137" spans="1:3" ht="12" customHeight="1" thickBot="1">
      <c r="A137" s="12" t="s">
        <v>277</v>
      </c>
      <c r="B137" s="6" t="s">
        <v>367</v>
      </c>
      <c r="C137" s="212"/>
    </row>
    <row r="138" spans="1:3" ht="12" customHeight="1" thickBot="1">
      <c r="A138" s="19" t="s">
        <v>19</v>
      </c>
      <c r="B138" s="106" t="s">
        <v>368</v>
      </c>
      <c r="C138" s="233">
        <f>+C139+C140+C141+C142</f>
        <v>0</v>
      </c>
    </row>
    <row r="139" spans="1:3" ht="12" customHeight="1">
      <c r="A139" s="14" t="s">
        <v>155</v>
      </c>
      <c r="B139" s="8" t="s">
        <v>369</v>
      </c>
      <c r="C139" s="212"/>
    </row>
    <row r="140" spans="1:3" ht="12" customHeight="1">
      <c r="A140" s="14" t="s">
        <v>156</v>
      </c>
      <c r="B140" s="8" t="s">
        <v>370</v>
      </c>
      <c r="C140" s="212"/>
    </row>
    <row r="141" spans="1:3" ht="12" customHeight="1">
      <c r="A141" s="14" t="s">
        <v>190</v>
      </c>
      <c r="B141" s="8" t="s">
        <v>371</v>
      </c>
      <c r="C141" s="212"/>
    </row>
    <row r="142" spans="1:3" ht="12" customHeight="1" thickBot="1">
      <c r="A142" s="14" t="s">
        <v>279</v>
      </c>
      <c r="B142" s="8" t="s">
        <v>372</v>
      </c>
      <c r="C142" s="212"/>
    </row>
    <row r="143" spans="1:9" ht="15" customHeight="1" thickBot="1">
      <c r="A143" s="19" t="s">
        <v>20</v>
      </c>
      <c r="B143" s="106" t="s">
        <v>373</v>
      </c>
      <c r="C143" s="341">
        <f>+C124+C128+C133+C138</f>
        <v>0</v>
      </c>
      <c r="F143" s="342"/>
      <c r="G143" s="343"/>
      <c r="H143" s="343"/>
      <c r="I143" s="343"/>
    </row>
    <row r="144" spans="1:3" s="328" customFormat="1" ht="12.75" customHeight="1" thickBot="1">
      <c r="A144" s="222" t="s">
        <v>21</v>
      </c>
      <c r="B144" s="303" t="s">
        <v>374</v>
      </c>
      <c r="C144" s="341">
        <f>+C123+C143</f>
        <v>94842</v>
      </c>
    </row>
    <row r="145" ht="7.5" customHeight="1"/>
    <row r="146" spans="1:3" ht="15.75">
      <c r="A146" s="397" t="s">
        <v>376</v>
      </c>
      <c r="B146" s="397"/>
      <c r="C146" s="397"/>
    </row>
    <row r="147" spans="1:3" ht="15" customHeight="1" thickBot="1">
      <c r="A147" s="395" t="s">
        <v>137</v>
      </c>
      <c r="B147" s="395"/>
      <c r="C147" s="234" t="s">
        <v>189</v>
      </c>
    </row>
    <row r="148" spans="1:4" ht="13.5" customHeight="1" thickBot="1">
      <c r="A148" s="19">
        <v>1</v>
      </c>
      <c r="B148" s="26" t="s">
        <v>377</v>
      </c>
      <c r="C148" s="224">
        <f>+C60-C123</f>
        <v>-16333</v>
      </c>
      <c r="D148" s="344"/>
    </row>
    <row r="149" spans="1:3" ht="27.75" customHeight="1" thickBot="1">
      <c r="A149" s="19" t="s">
        <v>13</v>
      </c>
      <c r="B149" s="26" t="s">
        <v>378</v>
      </c>
      <c r="C149" s="224">
        <f>+C83-C143</f>
        <v>16333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Hajmáskér Község Önkormányzat
2014. ÉVI KÖLTSÉGVETÉS
ÁLLAMI (ÁLLAMIGAZGATÁSI) FELADATOK MÉRLEGE
&amp;R&amp;"Times New Roman CE,Félkövér dőlt"&amp;11 1.4. melléklet az 5/2014. (IV.30.)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B5" sqref="B5"/>
    </sheetView>
  </sheetViews>
  <sheetFormatPr defaultColWidth="9.00390625" defaultRowHeight="12.75"/>
  <cols>
    <col min="1" max="1" width="6.875" style="45" customWidth="1"/>
    <col min="2" max="2" width="55.125" style="161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9.75" customHeight="1">
      <c r="B1" s="246" t="s">
        <v>141</v>
      </c>
      <c r="C1" s="247"/>
      <c r="D1" s="247"/>
      <c r="E1" s="247"/>
      <c r="F1" s="400" t="s">
        <v>496</v>
      </c>
    </row>
    <row r="2" spans="5:6" ht="14.25" thickBot="1">
      <c r="E2" s="248" t="s">
        <v>58</v>
      </c>
      <c r="F2" s="400"/>
    </row>
    <row r="3" spans="1:6" ht="18" customHeight="1" thickBot="1">
      <c r="A3" s="398" t="s">
        <v>66</v>
      </c>
      <c r="B3" s="249" t="s">
        <v>50</v>
      </c>
      <c r="C3" s="250"/>
      <c r="D3" s="249" t="s">
        <v>52</v>
      </c>
      <c r="E3" s="251"/>
      <c r="F3" s="400"/>
    </row>
    <row r="4" spans="1:6" s="252" customFormat="1" ht="35.25" customHeight="1" thickBot="1">
      <c r="A4" s="399"/>
      <c r="B4" s="162" t="s">
        <v>59</v>
      </c>
      <c r="C4" s="163" t="s">
        <v>218</v>
      </c>
      <c r="D4" s="162" t="s">
        <v>59</v>
      </c>
      <c r="E4" s="41" t="s">
        <v>218</v>
      </c>
      <c r="F4" s="400"/>
    </row>
    <row r="5" spans="1:6" s="257" customFormat="1" ht="12" customHeight="1" thickBot="1">
      <c r="A5" s="253">
        <v>1</v>
      </c>
      <c r="B5" s="254">
        <v>2</v>
      </c>
      <c r="C5" s="255" t="s">
        <v>14</v>
      </c>
      <c r="D5" s="254" t="s">
        <v>15</v>
      </c>
      <c r="E5" s="256" t="s">
        <v>16</v>
      </c>
      <c r="F5" s="400"/>
    </row>
    <row r="6" spans="1:6" ht="12.75" customHeight="1">
      <c r="A6" s="258" t="s">
        <v>12</v>
      </c>
      <c r="B6" s="259" t="s">
        <v>379</v>
      </c>
      <c r="C6" s="235">
        <f>'1.1.sz.mell.'!C5</f>
        <v>134969</v>
      </c>
      <c r="D6" s="259" t="s">
        <v>60</v>
      </c>
      <c r="E6" s="241">
        <f>'1.1.sz.mell.'!C91</f>
        <v>114859</v>
      </c>
      <c r="F6" s="400"/>
    </row>
    <row r="7" spans="1:6" ht="12.75" customHeight="1">
      <c r="A7" s="260" t="s">
        <v>13</v>
      </c>
      <c r="B7" s="261" t="s">
        <v>380</v>
      </c>
      <c r="C7" s="236">
        <f>'1.1.sz.mell.'!C12</f>
        <v>59150</v>
      </c>
      <c r="D7" s="261" t="s">
        <v>157</v>
      </c>
      <c r="E7" s="241">
        <f>'1.1.sz.mell.'!C92</f>
        <v>27502</v>
      </c>
      <c r="F7" s="400"/>
    </row>
    <row r="8" spans="1:6" ht="12.75" customHeight="1">
      <c r="A8" s="260" t="s">
        <v>14</v>
      </c>
      <c r="B8" s="261" t="s">
        <v>426</v>
      </c>
      <c r="C8" s="236"/>
      <c r="D8" s="261" t="s">
        <v>194</v>
      </c>
      <c r="E8" s="241">
        <f>'1.1.sz.mell.'!C93</f>
        <v>91267</v>
      </c>
      <c r="F8" s="400"/>
    </row>
    <row r="9" spans="1:6" ht="12.75" customHeight="1">
      <c r="A9" s="260" t="s">
        <v>15</v>
      </c>
      <c r="B9" s="261" t="s">
        <v>148</v>
      </c>
      <c r="C9" s="236">
        <f>'1.1.sz.mell.'!C26</f>
        <v>13800</v>
      </c>
      <c r="D9" s="261" t="s">
        <v>158</v>
      </c>
      <c r="E9" s="242">
        <f>'1.1.sz.mell.'!C94</f>
        <v>37450</v>
      </c>
      <c r="F9" s="400"/>
    </row>
    <row r="10" spans="1:6" ht="12.75" customHeight="1">
      <c r="A10" s="260" t="s">
        <v>16</v>
      </c>
      <c r="B10" s="262" t="s">
        <v>381</v>
      </c>
      <c r="C10" s="236">
        <f>'1.1.sz.mell.'!C50</f>
        <v>120</v>
      </c>
      <c r="D10" s="261" t="s">
        <v>159</v>
      </c>
      <c r="E10" s="242">
        <f>'1.1.sz.mell.'!C95</f>
        <v>48</v>
      </c>
      <c r="F10" s="400"/>
    </row>
    <row r="11" spans="1:6" ht="12.75" customHeight="1">
      <c r="A11" s="260" t="s">
        <v>17</v>
      </c>
      <c r="B11" s="261" t="s">
        <v>382</v>
      </c>
      <c r="C11" s="237"/>
      <c r="D11" s="261" t="s">
        <v>43</v>
      </c>
      <c r="E11" s="242">
        <f>'1.1.sz.mell.'!C120</f>
        <v>45037</v>
      </c>
      <c r="F11" s="400"/>
    </row>
    <row r="12" spans="1:6" ht="12.75" customHeight="1">
      <c r="A12" s="260" t="s">
        <v>18</v>
      </c>
      <c r="B12" s="261" t="s">
        <v>261</v>
      </c>
      <c r="C12" s="236">
        <f>'1.1.sz.mell.'!C33</f>
        <v>20226</v>
      </c>
      <c r="D12" s="36"/>
      <c r="E12" s="242"/>
      <c r="F12" s="400"/>
    </row>
    <row r="13" spans="1:6" ht="12.75" customHeight="1">
      <c r="A13" s="260" t="s">
        <v>19</v>
      </c>
      <c r="B13" s="36"/>
      <c r="C13" s="236"/>
      <c r="D13" s="36"/>
      <c r="E13" s="242"/>
      <c r="F13" s="400"/>
    </row>
    <row r="14" spans="1:6" ht="12.75" customHeight="1">
      <c r="A14" s="260" t="s">
        <v>20</v>
      </c>
      <c r="B14" s="345"/>
      <c r="C14" s="237"/>
      <c r="D14" s="36"/>
      <c r="E14" s="242"/>
      <c r="F14" s="400"/>
    </row>
    <row r="15" spans="1:6" ht="12.75" customHeight="1">
      <c r="A15" s="260" t="s">
        <v>21</v>
      </c>
      <c r="B15" s="36"/>
      <c r="C15" s="236"/>
      <c r="D15" s="36"/>
      <c r="E15" s="242"/>
      <c r="F15" s="400"/>
    </row>
    <row r="16" spans="1:6" ht="12.75" customHeight="1">
      <c r="A16" s="260" t="s">
        <v>22</v>
      </c>
      <c r="B16" s="36"/>
      <c r="C16" s="236"/>
      <c r="D16" s="36"/>
      <c r="E16" s="242"/>
      <c r="F16" s="400"/>
    </row>
    <row r="17" spans="1:6" ht="12.75" customHeight="1" thickBot="1">
      <c r="A17" s="260" t="s">
        <v>23</v>
      </c>
      <c r="B17" s="47"/>
      <c r="C17" s="238"/>
      <c r="D17" s="36"/>
      <c r="E17" s="243"/>
      <c r="F17" s="400"/>
    </row>
    <row r="18" spans="1:6" ht="15.75" customHeight="1" thickBot="1">
      <c r="A18" s="263" t="s">
        <v>24</v>
      </c>
      <c r="B18" s="107" t="s">
        <v>427</v>
      </c>
      <c r="C18" s="239">
        <f>+C6+C7+C9+C10+C12+C13+C14+C15+C16+C17</f>
        <v>228265</v>
      </c>
      <c r="D18" s="107" t="s">
        <v>390</v>
      </c>
      <c r="E18" s="244">
        <f>SUM(E6:E17)</f>
        <v>316163</v>
      </c>
      <c r="F18" s="400"/>
    </row>
    <row r="19" spans="1:6" ht="12.75" customHeight="1">
      <c r="A19" s="264" t="s">
        <v>25</v>
      </c>
      <c r="B19" s="265" t="s">
        <v>385</v>
      </c>
      <c r="C19" s="389">
        <f>+C20+C21+C22+C23</f>
        <v>87898</v>
      </c>
      <c r="D19" s="266" t="s">
        <v>165</v>
      </c>
      <c r="E19" s="245"/>
      <c r="F19" s="400"/>
    </row>
    <row r="20" spans="1:6" ht="12.75" customHeight="1">
      <c r="A20" s="267" t="s">
        <v>26</v>
      </c>
      <c r="B20" s="266" t="s">
        <v>186</v>
      </c>
      <c r="C20" s="62">
        <f>70411+17487</f>
        <v>87898</v>
      </c>
      <c r="D20" s="266" t="s">
        <v>389</v>
      </c>
      <c r="E20" s="63"/>
      <c r="F20" s="400"/>
    </row>
    <row r="21" spans="1:6" ht="12.75" customHeight="1">
      <c r="A21" s="267" t="s">
        <v>27</v>
      </c>
      <c r="B21" s="266" t="s">
        <v>187</v>
      </c>
      <c r="C21" s="62"/>
      <c r="D21" s="266" t="s">
        <v>139</v>
      </c>
      <c r="E21" s="63"/>
      <c r="F21" s="400"/>
    </row>
    <row r="22" spans="1:6" ht="12.75" customHeight="1">
      <c r="A22" s="267" t="s">
        <v>28</v>
      </c>
      <c r="B22" s="266" t="s">
        <v>192</v>
      </c>
      <c r="C22" s="62"/>
      <c r="D22" s="266" t="s">
        <v>140</v>
      </c>
      <c r="E22" s="63"/>
      <c r="F22" s="400"/>
    </row>
    <row r="23" spans="1:6" ht="12.75" customHeight="1">
      <c r="A23" s="267" t="s">
        <v>29</v>
      </c>
      <c r="B23" s="266" t="s">
        <v>193</v>
      </c>
      <c r="C23" s="62"/>
      <c r="D23" s="265" t="s">
        <v>195</v>
      </c>
      <c r="E23" s="63"/>
      <c r="F23" s="400"/>
    </row>
    <row r="24" spans="1:6" ht="12.75" customHeight="1">
      <c r="A24" s="267" t="s">
        <v>30</v>
      </c>
      <c r="B24" s="266" t="s">
        <v>386</v>
      </c>
      <c r="C24" s="268">
        <f>+C25+C26</f>
        <v>0</v>
      </c>
      <c r="D24" s="266" t="s">
        <v>166</v>
      </c>
      <c r="E24" s="63"/>
      <c r="F24" s="400"/>
    </row>
    <row r="25" spans="1:6" ht="12.75" customHeight="1">
      <c r="A25" s="264" t="s">
        <v>31</v>
      </c>
      <c r="B25" s="265" t="s">
        <v>383</v>
      </c>
      <c r="C25" s="240"/>
      <c r="D25" s="259" t="s">
        <v>167</v>
      </c>
      <c r="E25" s="245"/>
      <c r="F25" s="400"/>
    </row>
    <row r="26" spans="1:6" ht="12.75" customHeight="1" thickBot="1">
      <c r="A26" s="267" t="s">
        <v>32</v>
      </c>
      <c r="B26" s="266" t="s">
        <v>384</v>
      </c>
      <c r="C26" s="62"/>
      <c r="D26" s="36"/>
      <c r="E26" s="63"/>
      <c r="F26" s="400"/>
    </row>
    <row r="27" spans="1:6" ht="15.75" customHeight="1" thickBot="1">
      <c r="A27" s="263" t="s">
        <v>33</v>
      </c>
      <c r="B27" s="107" t="s">
        <v>387</v>
      </c>
      <c r="C27" s="239">
        <f>+C19+C24</f>
        <v>87898</v>
      </c>
      <c r="D27" s="107" t="s">
        <v>391</v>
      </c>
      <c r="E27" s="244">
        <f>SUM(E19:E26)</f>
        <v>0</v>
      </c>
      <c r="F27" s="400"/>
    </row>
    <row r="28" spans="1:6" ht="13.5" thickBot="1">
      <c r="A28" s="263" t="s">
        <v>34</v>
      </c>
      <c r="B28" s="269" t="s">
        <v>388</v>
      </c>
      <c r="C28" s="270">
        <f>+C18+C27</f>
        <v>316163</v>
      </c>
      <c r="D28" s="269" t="s">
        <v>392</v>
      </c>
      <c r="E28" s="270">
        <f>+E18+E27</f>
        <v>316163</v>
      </c>
      <c r="F28" s="400"/>
    </row>
    <row r="29" spans="1:6" ht="13.5" thickBot="1">
      <c r="A29" s="263" t="s">
        <v>35</v>
      </c>
      <c r="B29" s="269" t="s">
        <v>143</v>
      </c>
      <c r="C29" s="270">
        <f>IF(C18-E18&lt;0,E18-C18,"-")</f>
        <v>87898</v>
      </c>
      <c r="D29" s="269" t="s">
        <v>144</v>
      </c>
      <c r="E29" s="270" t="str">
        <f>IF(C18-E18&gt;0,C18-E18,"-")</f>
        <v>-</v>
      </c>
      <c r="F29" s="400"/>
    </row>
    <row r="30" spans="1:6" ht="13.5" thickBot="1">
      <c r="A30" s="263" t="s">
        <v>36</v>
      </c>
      <c r="B30" s="269" t="s">
        <v>196</v>
      </c>
      <c r="C30" s="270" t="str">
        <f>IF(C18+C19-E28&lt;0,E28-(C18+C19),"-")</f>
        <v>-</v>
      </c>
      <c r="D30" s="269" t="s">
        <v>197</v>
      </c>
      <c r="E30" s="270" t="str">
        <f>IF(C18+C19-E28&gt;0,C18+C19-E28,"-")</f>
        <v>-</v>
      </c>
      <c r="F30" s="400"/>
    </row>
    <row r="31" spans="2:4" ht="18.75">
      <c r="B31" s="401"/>
      <c r="C31" s="401"/>
      <c r="D31" s="401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D21" sqref="D21"/>
    </sheetView>
  </sheetViews>
  <sheetFormatPr defaultColWidth="9.00390625" defaultRowHeight="12.75"/>
  <cols>
    <col min="1" max="1" width="6.875" style="45" customWidth="1"/>
    <col min="2" max="2" width="55.125" style="161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1.5">
      <c r="B1" s="246" t="s">
        <v>142</v>
      </c>
      <c r="C1" s="247"/>
      <c r="D1" s="247"/>
      <c r="E1" s="247"/>
      <c r="F1" s="400" t="s">
        <v>497</v>
      </c>
    </row>
    <row r="2" spans="5:6" ht="14.25" thickBot="1">
      <c r="E2" s="248" t="s">
        <v>58</v>
      </c>
      <c r="F2" s="400"/>
    </row>
    <row r="3" spans="1:6" ht="13.5" thickBot="1">
      <c r="A3" s="402" t="s">
        <v>66</v>
      </c>
      <c r="B3" s="249" t="s">
        <v>50</v>
      </c>
      <c r="C3" s="250"/>
      <c r="D3" s="249" t="s">
        <v>52</v>
      </c>
      <c r="E3" s="251"/>
      <c r="F3" s="400"/>
    </row>
    <row r="4" spans="1:6" s="252" customFormat="1" ht="24.75" thickBot="1">
      <c r="A4" s="403"/>
      <c r="B4" s="162" t="s">
        <v>59</v>
      </c>
      <c r="C4" s="163" t="s">
        <v>218</v>
      </c>
      <c r="D4" s="162" t="s">
        <v>59</v>
      </c>
      <c r="E4" s="163" t="s">
        <v>218</v>
      </c>
      <c r="F4" s="400"/>
    </row>
    <row r="5" spans="1:6" s="252" customFormat="1" ht="13.5" thickBot="1">
      <c r="A5" s="253">
        <v>1</v>
      </c>
      <c r="B5" s="254">
        <v>2</v>
      </c>
      <c r="C5" s="255">
        <v>3</v>
      </c>
      <c r="D5" s="254">
        <v>4</v>
      </c>
      <c r="E5" s="256">
        <v>5</v>
      </c>
      <c r="F5" s="400"/>
    </row>
    <row r="6" spans="1:6" ht="12.75" customHeight="1">
      <c r="A6" s="258" t="s">
        <v>12</v>
      </c>
      <c r="B6" s="259" t="s">
        <v>393</v>
      </c>
      <c r="C6" s="235">
        <f>'1.1.sz.mell.'!C19</f>
        <v>208227</v>
      </c>
      <c r="D6" s="259" t="s">
        <v>188</v>
      </c>
      <c r="E6" s="241">
        <f>'1.1.sz.mell.'!C107</f>
        <v>175500</v>
      </c>
      <c r="F6" s="400"/>
    </row>
    <row r="7" spans="1:6" ht="12.75">
      <c r="A7" s="260" t="s">
        <v>13</v>
      </c>
      <c r="B7" s="261" t="s">
        <v>394</v>
      </c>
      <c r="C7" s="236"/>
      <c r="D7" s="261" t="s">
        <v>399</v>
      </c>
      <c r="E7" s="242"/>
      <c r="F7" s="400"/>
    </row>
    <row r="8" spans="1:6" ht="12.75" customHeight="1">
      <c r="A8" s="260" t="s">
        <v>14</v>
      </c>
      <c r="B8" s="261" t="s">
        <v>5</v>
      </c>
      <c r="C8" s="236">
        <f>'1.1.sz.mell.'!C44</f>
        <v>100</v>
      </c>
      <c r="D8" s="261" t="s">
        <v>161</v>
      </c>
      <c r="E8" s="241">
        <f>'1.1.sz.mell.'!C109</f>
        <v>80809</v>
      </c>
      <c r="F8" s="400"/>
    </row>
    <row r="9" spans="1:6" ht="12.75" customHeight="1">
      <c r="A9" s="260" t="s">
        <v>15</v>
      </c>
      <c r="B9" s="261" t="s">
        <v>395</v>
      </c>
      <c r="C9" s="236"/>
      <c r="D9" s="261" t="s">
        <v>400</v>
      </c>
      <c r="E9" s="242"/>
      <c r="F9" s="400"/>
    </row>
    <row r="10" spans="1:6" ht="12.75" customHeight="1">
      <c r="A10" s="260" t="s">
        <v>16</v>
      </c>
      <c r="B10" s="261" t="s">
        <v>396</v>
      </c>
      <c r="C10" s="236"/>
      <c r="D10" s="261" t="s">
        <v>191</v>
      </c>
      <c r="E10" s="242"/>
      <c r="F10" s="400"/>
    </row>
    <row r="11" spans="1:6" ht="12.75" customHeight="1">
      <c r="A11" s="260" t="s">
        <v>17</v>
      </c>
      <c r="B11" s="261" t="s">
        <v>397</v>
      </c>
      <c r="C11" s="237"/>
      <c r="D11" s="36"/>
      <c r="E11" s="242"/>
      <c r="F11" s="400"/>
    </row>
    <row r="12" spans="1:6" ht="12.75" customHeight="1">
      <c r="A12" s="260" t="s">
        <v>18</v>
      </c>
      <c r="B12" s="36"/>
      <c r="C12" s="236"/>
      <c r="D12" s="36"/>
      <c r="E12" s="242"/>
      <c r="F12" s="400"/>
    </row>
    <row r="13" spans="1:6" ht="12.75" customHeight="1">
      <c r="A13" s="260" t="s">
        <v>19</v>
      </c>
      <c r="B13" s="36"/>
      <c r="C13" s="236"/>
      <c r="D13" s="36"/>
      <c r="E13" s="242"/>
      <c r="F13" s="400"/>
    </row>
    <row r="14" spans="1:6" ht="12.75" customHeight="1">
      <c r="A14" s="260" t="s">
        <v>20</v>
      </c>
      <c r="B14" s="36"/>
      <c r="C14" s="237"/>
      <c r="D14" s="36"/>
      <c r="E14" s="242"/>
      <c r="F14" s="400"/>
    </row>
    <row r="15" spans="1:6" ht="12.75">
      <c r="A15" s="260" t="s">
        <v>21</v>
      </c>
      <c r="B15" s="36"/>
      <c r="C15" s="237"/>
      <c r="D15" s="36"/>
      <c r="E15" s="242"/>
      <c r="F15" s="400"/>
    </row>
    <row r="16" spans="1:6" ht="12.75" customHeight="1" thickBot="1">
      <c r="A16" s="315" t="s">
        <v>22</v>
      </c>
      <c r="B16" s="346"/>
      <c r="C16" s="317"/>
      <c r="D16" s="316" t="s">
        <v>43</v>
      </c>
      <c r="E16" s="292"/>
      <c r="F16" s="400"/>
    </row>
    <row r="17" spans="1:6" ht="15.75" customHeight="1" thickBot="1">
      <c r="A17" s="263" t="s">
        <v>23</v>
      </c>
      <c r="B17" s="107" t="s">
        <v>428</v>
      </c>
      <c r="C17" s="239">
        <f>+C6+C8+C9+C11+C12+C13+C14+C15+C16</f>
        <v>208327</v>
      </c>
      <c r="D17" s="107" t="s">
        <v>429</v>
      </c>
      <c r="E17" s="244">
        <f>+E6+E8+E10+E11+E12+E13+E14+E15+E16</f>
        <v>256309</v>
      </c>
      <c r="F17" s="400"/>
    </row>
    <row r="18" spans="1:6" ht="12.75" customHeight="1">
      <c r="A18" s="258" t="s">
        <v>24</v>
      </c>
      <c r="B18" s="273" t="s">
        <v>209</v>
      </c>
      <c r="C18" s="280">
        <f>+C19+C20+C21+C22+C23</f>
        <v>47982</v>
      </c>
      <c r="D18" s="266" t="s">
        <v>165</v>
      </c>
      <c r="E18" s="61"/>
      <c r="F18" s="400"/>
    </row>
    <row r="19" spans="1:6" ht="12.75" customHeight="1">
      <c r="A19" s="260" t="s">
        <v>25</v>
      </c>
      <c r="B19" s="274" t="s">
        <v>198</v>
      </c>
      <c r="C19" s="62">
        <v>47982</v>
      </c>
      <c r="D19" s="266" t="s">
        <v>168</v>
      </c>
      <c r="E19" s="63"/>
      <c r="F19" s="400"/>
    </row>
    <row r="20" spans="1:6" ht="12.75" customHeight="1">
      <c r="A20" s="258" t="s">
        <v>26</v>
      </c>
      <c r="B20" s="274" t="s">
        <v>199</v>
      </c>
      <c r="C20" s="62"/>
      <c r="D20" s="266" t="s">
        <v>139</v>
      </c>
      <c r="E20" s="63"/>
      <c r="F20" s="400"/>
    </row>
    <row r="21" spans="1:6" ht="12.75" customHeight="1">
      <c r="A21" s="260" t="s">
        <v>27</v>
      </c>
      <c r="B21" s="274" t="s">
        <v>200</v>
      </c>
      <c r="C21" s="62"/>
      <c r="D21" s="266" t="s">
        <v>140</v>
      </c>
      <c r="E21" s="63"/>
      <c r="F21" s="400"/>
    </row>
    <row r="22" spans="1:6" ht="12.75" customHeight="1">
      <c r="A22" s="258" t="s">
        <v>28</v>
      </c>
      <c r="B22" s="274" t="s">
        <v>201</v>
      </c>
      <c r="C22" s="62"/>
      <c r="D22" s="265" t="s">
        <v>195</v>
      </c>
      <c r="E22" s="63"/>
      <c r="F22" s="400"/>
    </row>
    <row r="23" spans="1:6" ht="12.75" customHeight="1">
      <c r="A23" s="260" t="s">
        <v>29</v>
      </c>
      <c r="B23" s="275" t="s">
        <v>202</v>
      </c>
      <c r="C23" s="62"/>
      <c r="D23" s="266" t="s">
        <v>169</v>
      </c>
      <c r="E23" s="63"/>
      <c r="F23" s="400"/>
    </row>
    <row r="24" spans="1:6" ht="12.75" customHeight="1">
      <c r="A24" s="258" t="s">
        <v>30</v>
      </c>
      <c r="B24" s="276" t="s">
        <v>203</v>
      </c>
      <c r="C24" s="268">
        <f>+C25+C26+C27+C28+C29</f>
        <v>0</v>
      </c>
      <c r="D24" s="277" t="s">
        <v>167</v>
      </c>
      <c r="E24" s="63"/>
      <c r="F24" s="400"/>
    </row>
    <row r="25" spans="1:6" ht="12.75" customHeight="1">
      <c r="A25" s="260" t="s">
        <v>31</v>
      </c>
      <c r="B25" s="275" t="s">
        <v>204</v>
      </c>
      <c r="C25" s="62"/>
      <c r="D25" s="277" t="s">
        <v>401</v>
      </c>
      <c r="E25" s="63"/>
      <c r="F25" s="400"/>
    </row>
    <row r="26" spans="1:6" ht="12.75" customHeight="1">
      <c r="A26" s="258" t="s">
        <v>32</v>
      </c>
      <c r="B26" s="275" t="s">
        <v>205</v>
      </c>
      <c r="C26" s="62"/>
      <c r="D26" s="272"/>
      <c r="E26" s="63"/>
      <c r="F26" s="400"/>
    </row>
    <row r="27" spans="1:6" ht="12.75" customHeight="1">
      <c r="A27" s="260" t="s">
        <v>33</v>
      </c>
      <c r="B27" s="274" t="s">
        <v>206</v>
      </c>
      <c r="C27" s="62"/>
      <c r="D27" s="105"/>
      <c r="E27" s="63"/>
      <c r="F27" s="400"/>
    </row>
    <row r="28" spans="1:6" ht="12.75" customHeight="1">
      <c r="A28" s="258" t="s">
        <v>34</v>
      </c>
      <c r="B28" s="278" t="s">
        <v>207</v>
      </c>
      <c r="C28" s="62"/>
      <c r="D28" s="36"/>
      <c r="E28" s="63"/>
      <c r="F28" s="400"/>
    </row>
    <row r="29" spans="1:6" ht="12.75" customHeight="1" thickBot="1">
      <c r="A29" s="260" t="s">
        <v>35</v>
      </c>
      <c r="B29" s="279" t="s">
        <v>208</v>
      </c>
      <c r="C29" s="62"/>
      <c r="D29" s="105"/>
      <c r="E29" s="63"/>
      <c r="F29" s="400"/>
    </row>
    <row r="30" spans="1:6" ht="21.75" customHeight="1" thickBot="1">
      <c r="A30" s="263" t="s">
        <v>36</v>
      </c>
      <c r="B30" s="107" t="s">
        <v>398</v>
      </c>
      <c r="C30" s="239">
        <f>+C18+C24</f>
        <v>47982</v>
      </c>
      <c r="D30" s="107" t="s">
        <v>402</v>
      </c>
      <c r="E30" s="244">
        <f>SUM(E18:E29)</f>
        <v>0</v>
      </c>
      <c r="F30" s="400"/>
    </row>
    <row r="31" spans="1:6" ht="13.5" thickBot="1">
      <c r="A31" s="263" t="s">
        <v>37</v>
      </c>
      <c r="B31" s="269" t="s">
        <v>403</v>
      </c>
      <c r="C31" s="270">
        <f>+C17+C30</f>
        <v>256309</v>
      </c>
      <c r="D31" s="269" t="s">
        <v>404</v>
      </c>
      <c r="E31" s="270">
        <f>+E17+E30</f>
        <v>256309</v>
      </c>
      <c r="F31" s="400"/>
    </row>
    <row r="32" spans="1:6" ht="13.5" thickBot="1">
      <c r="A32" s="263" t="s">
        <v>38</v>
      </c>
      <c r="B32" s="269" t="s">
        <v>143</v>
      </c>
      <c r="C32" s="270">
        <f>IF(C17-E17&lt;0,E17-C17,"-")</f>
        <v>47982</v>
      </c>
      <c r="D32" s="269" t="s">
        <v>144</v>
      </c>
      <c r="E32" s="270" t="str">
        <f>IF(C17-E17&gt;0,C17-E17,"-")</f>
        <v>-</v>
      </c>
      <c r="F32" s="400"/>
    </row>
    <row r="33" spans="1:6" ht="13.5" thickBot="1">
      <c r="A33" s="263" t="s">
        <v>39</v>
      </c>
      <c r="B33" s="269" t="s">
        <v>196</v>
      </c>
      <c r="C33" s="270" t="str">
        <f>IF(C17+C18-E31&lt;0,E31-(C17+C18),"-")</f>
        <v>-</v>
      </c>
      <c r="D33" s="269" t="s">
        <v>197</v>
      </c>
      <c r="E33" s="270" t="str">
        <f>IF(C17+C18-E31&gt;0,C17+C18-E31,"-")</f>
        <v>-</v>
      </c>
      <c r="F33" s="40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08" t="s">
        <v>134</v>
      </c>
      <c r="E1" s="111" t="s">
        <v>138</v>
      </c>
    </row>
    <row r="3" spans="1:5" ht="12.75">
      <c r="A3" s="113"/>
      <c r="B3" s="114"/>
      <c r="C3" s="113"/>
      <c r="D3" s="116"/>
      <c r="E3" s="114"/>
    </row>
    <row r="4" spans="1:5" ht="15.75">
      <c r="A4" s="65" t="s">
        <v>405</v>
      </c>
      <c r="B4" s="115"/>
      <c r="C4" s="123"/>
      <c r="D4" s="116"/>
      <c r="E4" s="114"/>
    </row>
    <row r="5" spans="1:5" ht="12.75">
      <c r="A5" s="113"/>
      <c r="B5" s="114"/>
      <c r="C5" s="113"/>
      <c r="D5" s="116"/>
      <c r="E5" s="114"/>
    </row>
    <row r="6" spans="1:5" ht="12.75">
      <c r="A6" s="113" t="s">
        <v>407</v>
      </c>
      <c r="B6" s="114">
        <f>+'1.1.sz.mell.'!C60</f>
        <v>436592</v>
      </c>
      <c r="C6" s="113" t="s">
        <v>408</v>
      </c>
      <c r="D6" s="116">
        <f>+'2.1.sz.mell  '!C18+'2.2.sz.mell  '!C17</f>
        <v>436592</v>
      </c>
      <c r="E6" s="114">
        <f aca="true" t="shared" si="0" ref="E6:E15">+B6-D6</f>
        <v>0</v>
      </c>
    </row>
    <row r="7" spans="1:5" ht="12.75">
      <c r="A7" s="113" t="s">
        <v>409</v>
      </c>
      <c r="B7" s="114">
        <f>+'1.1.sz.mell.'!C83</f>
        <v>135880</v>
      </c>
      <c r="C7" s="113" t="s">
        <v>410</v>
      </c>
      <c r="D7" s="116">
        <f>+'2.1.sz.mell  '!C27+'2.2.sz.mell  '!C30</f>
        <v>135880</v>
      </c>
      <c r="E7" s="114">
        <f t="shared" si="0"/>
        <v>0</v>
      </c>
    </row>
    <row r="8" spans="1:5" ht="12.75">
      <c r="A8" s="113" t="s">
        <v>411</v>
      </c>
      <c r="B8" s="114">
        <f>+'1.1.sz.mell.'!C84</f>
        <v>572472</v>
      </c>
      <c r="C8" s="113" t="s">
        <v>412</v>
      </c>
      <c r="D8" s="116">
        <f>+'2.1.sz.mell  '!C28+'2.2.sz.mell  '!C31</f>
        <v>572472</v>
      </c>
      <c r="E8" s="114">
        <f t="shared" si="0"/>
        <v>0</v>
      </c>
    </row>
    <row r="9" spans="1:5" ht="12.75">
      <c r="A9" s="113"/>
      <c r="B9" s="114"/>
      <c r="C9" s="113"/>
      <c r="D9" s="116"/>
      <c r="E9" s="114"/>
    </row>
    <row r="10" spans="1:5" ht="12.75">
      <c r="A10" s="113"/>
      <c r="B10" s="114"/>
      <c r="C10" s="113"/>
      <c r="D10" s="116"/>
      <c r="E10" s="114"/>
    </row>
    <row r="11" spans="1:5" ht="15.75">
      <c r="A11" s="65" t="s">
        <v>406</v>
      </c>
      <c r="B11" s="115"/>
      <c r="C11" s="123"/>
      <c r="D11" s="116"/>
      <c r="E11" s="114"/>
    </row>
    <row r="12" spans="1:5" ht="12.75">
      <c r="A12" s="113"/>
      <c r="B12" s="114"/>
      <c r="C12" s="113"/>
      <c r="D12" s="116"/>
      <c r="E12" s="114"/>
    </row>
    <row r="13" spans="1:5" ht="12.75">
      <c r="A13" s="113" t="s">
        <v>416</v>
      </c>
      <c r="B13" s="114">
        <f>+'1.1.sz.mell.'!C123</f>
        <v>572472</v>
      </c>
      <c r="C13" s="113" t="s">
        <v>415</v>
      </c>
      <c r="D13" s="116">
        <f>+'2.1.sz.mell  '!E18+'2.2.sz.mell  '!E17</f>
        <v>572472</v>
      </c>
      <c r="E13" s="114">
        <f t="shared" si="0"/>
        <v>0</v>
      </c>
    </row>
    <row r="14" spans="1:5" ht="12.75">
      <c r="A14" s="113" t="s">
        <v>216</v>
      </c>
      <c r="B14" s="114">
        <f>+'1.1.sz.mell.'!C143</f>
        <v>0</v>
      </c>
      <c r="C14" s="113" t="s">
        <v>414</v>
      </c>
      <c r="D14" s="116">
        <f>+'2.1.sz.mell  '!E27+'2.2.sz.mell  '!E30</f>
        <v>0</v>
      </c>
      <c r="E14" s="114">
        <f t="shared" si="0"/>
        <v>0</v>
      </c>
    </row>
    <row r="15" spans="1:5" ht="12.75">
      <c r="A15" s="113" t="s">
        <v>417</v>
      </c>
      <c r="B15" s="114">
        <f>+'1.1.sz.mell.'!C144</f>
        <v>572472</v>
      </c>
      <c r="C15" s="113" t="s">
        <v>413</v>
      </c>
      <c r="D15" s="116">
        <f>+'2.1.sz.mell  '!E28+'2.2.sz.mell  '!E31</f>
        <v>572472</v>
      </c>
      <c r="E15" s="114">
        <f t="shared" si="0"/>
        <v>0</v>
      </c>
    </row>
    <row r="16" spans="1:5" ht="12.75">
      <c r="A16" s="109"/>
      <c r="B16" s="109"/>
      <c r="C16" s="113"/>
      <c r="D16" s="116"/>
      <c r="E16" s="110"/>
    </row>
    <row r="17" spans="1:5" ht="12.75">
      <c r="A17" s="109"/>
      <c r="B17" s="109"/>
      <c r="C17" s="109"/>
      <c r="D17" s="109"/>
      <c r="E17" s="109"/>
    </row>
    <row r="18" spans="1:5" ht="12.75">
      <c r="A18" s="109"/>
      <c r="B18" s="109"/>
      <c r="C18" s="109"/>
      <c r="D18" s="109"/>
      <c r="E18" s="109"/>
    </row>
    <row r="19" spans="1:5" ht="12.75">
      <c r="A19" s="109"/>
      <c r="B19" s="109"/>
      <c r="C19" s="109"/>
      <c r="D19" s="109"/>
      <c r="E19" s="109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C3" sqref="C3:E3"/>
    </sheetView>
  </sheetViews>
  <sheetFormatPr defaultColWidth="9.00390625" defaultRowHeight="12.75"/>
  <cols>
    <col min="1" max="1" width="5.625" style="125" customWidth="1"/>
    <col min="2" max="2" width="35.625" style="125" customWidth="1"/>
    <col min="3" max="6" width="14.00390625" style="125" customWidth="1"/>
    <col min="7" max="16384" width="9.375" style="125" customWidth="1"/>
  </cols>
  <sheetData>
    <row r="1" spans="1:6" ht="33" customHeight="1">
      <c r="A1" s="404" t="s">
        <v>473</v>
      </c>
      <c r="B1" s="404"/>
      <c r="C1" s="404"/>
      <c r="D1" s="404"/>
      <c r="E1" s="404"/>
      <c r="F1" s="404"/>
    </row>
    <row r="2" spans="1:7" ht="15.75" customHeight="1" thickBot="1">
      <c r="A2" s="126"/>
      <c r="B2" s="126"/>
      <c r="C2" s="405"/>
      <c r="D2" s="405"/>
      <c r="E2" s="412" t="s">
        <v>47</v>
      </c>
      <c r="F2" s="412"/>
      <c r="G2" s="133"/>
    </row>
    <row r="3" spans="1:6" ht="63" customHeight="1">
      <c r="A3" s="408" t="s">
        <v>10</v>
      </c>
      <c r="B3" s="410" t="s">
        <v>172</v>
      </c>
      <c r="C3" s="410" t="s">
        <v>217</v>
      </c>
      <c r="D3" s="410"/>
      <c r="E3" s="410"/>
      <c r="F3" s="406" t="s">
        <v>212</v>
      </c>
    </row>
    <row r="4" spans="1:6" ht="15.75" thickBot="1">
      <c r="A4" s="409"/>
      <c r="B4" s="411"/>
      <c r="C4" s="128" t="s">
        <v>210</v>
      </c>
      <c r="D4" s="128" t="s">
        <v>211</v>
      </c>
      <c r="E4" s="128" t="s">
        <v>418</v>
      </c>
      <c r="F4" s="407"/>
    </row>
    <row r="5" spans="1:6" ht="15.75" thickBot="1">
      <c r="A5" s="130">
        <v>1</v>
      </c>
      <c r="B5" s="131">
        <v>2</v>
      </c>
      <c r="C5" s="131">
        <v>3</v>
      </c>
      <c r="D5" s="131">
        <v>4</v>
      </c>
      <c r="E5" s="131">
        <v>5</v>
      </c>
      <c r="F5" s="132">
        <v>6</v>
      </c>
    </row>
    <row r="6" spans="1:6" ht="15">
      <c r="A6" s="129" t="s">
        <v>12</v>
      </c>
      <c r="B6" s="139"/>
      <c r="C6" s="140"/>
      <c r="D6" s="140"/>
      <c r="E6" s="140"/>
      <c r="F6" s="136">
        <f>SUM(C6:E6)</f>
        <v>0</v>
      </c>
    </row>
    <row r="7" spans="1:6" ht="15">
      <c r="A7" s="127" t="s">
        <v>13</v>
      </c>
      <c r="B7" s="141"/>
      <c r="C7" s="142"/>
      <c r="D7" s="142"/>
      <c r="E7" s="142"/>
      <c r="F7" s="137">
        <f>SUM(C7:E7)</f>
        <v>0</v>
      </c>
    </row>
    <row r="8" spans="1:6" ht="15">
      <c r="A8" s="127" t="s">
        <v>14</v>
      </c>
      <c r="B8" s="141"/>
      <c r="C8" s="142"/>
      <c r="D8" s="142"/>
      <c r="E8" s="142"/>
      <c r="F8" s="137">
        <f>SUM(C8:E8)</f>
        <v>0</v>
      </c>
    </row>
    <row r="9" spans="1:6" ht="15">
      <c r="A9" s="127" t="s">
        <v>15</v>
      </c>
      <c r="B9" s="141"/>
      <c r="C9" s="142"/>
      <c r="D9" s="142"/>
      <c r="E9" s="142"/>
      <c r="F9" s="137">
        <f>SUM(C9:E9)</f>
        <v>0</v>
      </c>
    </row>
    <row r="10" spans="1:6" ht="15.75" thickBot="1">
      <c r="A10" s="134" t="s">
        <v>16</v>
      </c>
      <c r="B10" s="143"/>
      <c r="C10" s="144"/>
      <c r="D10" s="144"/>
      <c r="E10" s="144"/>
      <c r="F10" s="137">
        <f>SUM(C10:E10)</f>
        <v>0</v>
      </c>
    </row>
    <row r="11" spans="1:6" s="380" customFormat="1" ht="15" thickBot="1">
      <c r="A11" s="377" t="s">
        <v>17</v>
      </c>
      <c r="B11" s="135" t="s">
        <v>174</v>
      </c>
      <c r="C11" s="378">
        <f>SUM(C6:C10)</f>
        <v>0</v>
      </c>
      <c r="D11" s="378">
        <f>SUM(D6:D10)</f>
        <v>0</v>
      </c>
      <c r="E11" s="378">
        <f>SUM(E6:E10)</f>
        <v>0</v>
      </c>
      <c r="F11" s="37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5/2014. (IV.30.)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bajnaine</cp:lastModifiedBy>
  <cp:lastPrinted>2014-05-06T12:58:44Z</cp:lastPrinted>
  <dcterms:created xsi:type="dcterms:W3CDTF">1999-10-30T10:30:45Z</dcterms:created>
  <dcterms:modified xsi:type="dcterms:W3CDTF">2014-05-06T13:41:07Z</dcterms:modified>
  <cp:category/>
  <cp:version/>
  <cp:contentType/>
  <cp:contentStatus/>
</cp:coreProperties>
</file>