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63" activeTab="14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</sheets>
  <definedNames>
    <definedName name="_xlnm.Print_Titles" localSheetId="9">'10'!$1:$1</definedName>
    <definedName name="_xlnm.Print_Titles" localSheetId="10">'11'!$1:$1</definedName>
    <definedName name="_xlnm.Print_Titles" localSheetId="11">'12'!$1:$1</definedName>
    <definedName name="_xlnm.Print_Titles" localSheetId="12">'13'!$1:$1</definedName>
    <definedName name="_xlnm.Print_Titles" localSheetId="14">'15'!$2:$2</definedName>
    <definedName name="_xlnm.Print_Titles" localSheetId="1">'2'!$1:$1</definedName>
    <definedName name="_xlnm.Print_Titles" localSheetId="4">'5'!$1:$5</definedName>
    <definedName name="_xlnm.Print_Titles" localSheetId="5">'6'!$1:$4</definedName>
    <definedName name="_xlnm.Print_Titles" localSheetId="7">'8'!$1:$5</definedName>
    <definedName name="_xlnm.Print_Titles" localSheetId="8">'9'!$1:$4</definedName>
    <definedName name="_xlnm.Print_Area" localSheetId="5">'6'!$A$1:$M$44</definedName>
    <definedName name="_xlnm.Print_Area" localSheetId="8">'9'!$A$1:$M$44</definedName>
  </definedNames>
  <calcPr fullCalcOnLoad="1"/>
</workbook>
</file>

<file path=xl/sharedStrings.xml><?xml version="1.0" encoding="utf-8"?>
<sst xmlns="http://schemas.openxmlformats.org/spreadsheetml/2006/main" count="952" uniqueCount="621">
  <si>
    <t>Személyi juttatások</t>
  </si>
  <si>
    <t>Összesen</t>
  </si>
  <si>
    <t>I. Működési bevételek</t>
  </si>
  <si>
    <t>II. Felhalmozási bevételek</t>
  </si>
  <si>
    <t>Cím</t>
  </si>
  <si>
    <t>Lét-szám-keret</t>
  </si>
  <si>
    <t>Állami támogatás</t>
  </si>
  <si>
    <t>Egyéb működési célú kiadások</t>
  </si>
  <si>
    <t>I. Működési költségvetés</t>
  </si>
  <si>
    <t>Kiadások összesen</t>
  </si>
  <si>
    <t>Dologi kiadások</t>
  </si>
  <si>
    <t>Felújí-tások</t>
  </si>
  <si>
    <t>Költségvetési bevételek</t>
  </si>
  <si>
    <t>II. Felhalmozási költségvetés</t>
  </si>
  <si>
    <t>Sor-szám</t>
  </si>
  <si>
    <t>Megnevezés</t>
  </si>
  <si>
    <t>Ellátottak pénzbeli juttatása</t>
  </si>
  <si>
    <t>Általános tartalék</t>
  </si>
  <si>
    <t>Működési céltartalék</t>
  </si>
  <si>
    <t>Fejlesztési céltartalék</t>
  </si>
  <si>
    <t>Költségvetési hiány külső finanszírozása:</t>
  </si>
  <si>
    <t xml:space="preserve">Finanszírozási bevételek </t>
  </si>
  <si>
    <t xml:space="preserve">Felhalmozási célú hitel felvétele </t>
  </si>
  <si>
    <t>Finanszírozási kiadások</t>
  </si>
  <si>
    <t>Összesen:</t>
  </si>
  <si>
    <t>Közhatalmi bevételek</t>
  </si>
  <si>
    <t>Gépjárműadó</t>
  </si>
  <si>
    <t>Bevételek</t>
  </si>
  <si>
    <t>Kiadások</t>
  </si>
  <si>
    <t>I. Működési célú bevételek</t>
  </si>
  <si>
    <t>I. Működési célú kiadások</t>
  </si>
  <si>
    <t>1. Személyi juttatások</t>
  </si>
  <si>
    <t>7. Működési tartalék</t>
  </si>
  <si>
    <t>Működési célú kiadások összesen:</t>
  </si>
  <si>
    <t>II. Felhalmozási célú kiadások</t>
  </si>
  <si>
    <t>Működési célú bevételek összesen:</t>
  </si>
  <si>
    <t>II. Felhalmozási célú bevételek</t>
  </si>
  <si>
    <t>Felhalmozási célú kiadások összesen:</t>
  </si>
  <si>
    <t>Mind összesen:</t>
  </si>
  <si>
    <t>1. Közhatalmi bevételek</t>
  </si>
  <si>
    <t xml:space="preserve">8. Működési célú hitel felvétele </t>
  </si>
  <si>
    <t>3. Dologi kiadások</t>
  </si>
  <si>
    <t>Felhal-mozási célra</t>
  </si>
  <si>
    <t>Költségvetési szerv megnevezése</t>
  </si>
  <si>
    <t>Finanszírozási bevételek</t>
  </si>
  <si>
    <t>Bevételek összesen</t>
  </si>
  <si>
    <t>Személyi jutta-tások</t>
  </si>
  <si>
    <t>Egyéb működési kiadások</t>
  </si>
  <si>
    <t>Ellátot-tak pénz-beli jutta-tása</t>
  </si>
  <si>
    <t>Felhal-mozási tartalék</t>
  </si>
  <si>
    <t>Költségvetési kiadások</t>
  </si>
  <si>
    <t xml:space="preserve">Összesen </t>
  </si>
  <si>
    <t>Beruházás megnevezése</t>
  </si>
  <si>
    <t>Mozgás Háza beruházás részlet</t>
  </si>
  <si>
    <t>Önkormányzat összesen:</t>
  </si>
  <si>
    <t>Keszthely Város Önkormányzata:</t>
  </si>
  <si>
    <t>Költségvetési szervek</t>
  </si>
  <si>
    <t>Felújítás megnevezése</t>
  </si>
  <si>
    <t>Keszthely Város Önkormányzata</t>
  </si>
  <si>
    <t>Castrum Camping értéknövelő beruházás</t>
  </si>
  <si>
    <t>Bursa Hungarica</t>
  </si>
  <si>
    <t>Szent Erzsébet Alapítvány</t>
  </si>
  <si>
    <t>Keszthelyi Turisztikai Egyesület</t>
  </si>
  <si>
    <t>Keszthelyi Polgárőr Egyesület</t>
  </si>
  <si>
    <t xml:space="preserve">VÜZ Kft - Csik F. Tanuszoda </t>
  </si>
  <si>
    <t>Egyéb felhalmozási kiadások</t>
  </si>
  <si>
    <t>Része-sedések értéke-sítése</t>
  </si>
  <si>
    <t>Keszthelyi Kilóméterek Egyesület</t>
  </si>
  <si>
    <t>Hiány belső finanszírozása:</t>
  </si>
  <si>
    <t>Tervezés, lebonyolítás, műszaki ellenőrzés</t>
  </si>
  <si>
    <t>II. Felhalmozási  költségvetés</t>
  </si>
  <si>
    <t>ebből: kötelező feladat</t>
  </si>
  <si>
    <t>önként vállalt feladat</t>
  </si>
  <si>
    <t xml:space="preserve">Költségvetési bevételek </t>
  </si>
  <si>
    <t>A.</t>
  </si>
  <si>
    <t>B.</t>
  </si>
  <si>
    <t xml:space="preserve">Költségvetési kiadások </t>
  </si>
  <si>
    <t>C.</t>
  </si>
  <si>
    <t>D.</t>
  </si>
  <si>
    <t>Engedélyezett létszám:</t>
  </si>
  <si>
    <t>Működési bevételek összesen (A + D)</t>
  </si>
  <si>
    <t>Működési kiadások összesen (B + C)</t>
  </si>
  <si>
    <t>Beruházások</t>
  </si>
  <si>
    <t>Felhalmozási bevételek összesen (A + D)</t>
  </si>
  <si>
    <t>Felhalmozási kiadások összesen (B + C)</t>
  </si>
  <si>
    <t>Működési bevételek</t>
  </si>
  <si>
    <t xml:space="preserve">2. Munkaadókat terhelő járulékok </t>
  </si>
  <si>
    <t>6. Felhalmozási célú hitelek felvétele</t>
  </si>
  <si>
    <t>Karácsonyi díszkivilágítás bővítése</t>
  </si>
  <si>
    <t>Gazdasági Ellátó Szervezet Keszthely</t>
  </si>
  <si>
    <t>Keszthely Város Önkormányzata Egyesített Szociális Intézménye</t>
  </si>
  <si>
    <t>Arany János Tehetséggondozó Program</t>
  </si>
  <si>
    <t>Telekadó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</si>
  <si>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</si>
  <si>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</si>
  <si>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</si>
  <si>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</si>
  <si>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</si>
  <si>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</si>
  <si>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</si>
  <si>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</si>
  <si>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</si>
  <si>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</si>
  <si>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</si>
  <si>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</si>
  <si>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Nyitó pénzkészlet</t>
  </si>
  <si>
    <t xml:space="preserve">Bevételek összesen </t>
  </si>
  <si>
    <t xml:space="preserve"> Kiadások összesen</t>
  </si>
  <si>
    <t>Záró pénzkészlet</t>
  </si>
  <si>
    <t>Keszthelyi Vöröskeresztes Vizimentő Egyesület</t>
  </si>
  <si>
    <t>2. Felújítások</t>
  </si>
  <si>
    <t>Felhalmozási hiány (A-B) :</t>
  </si>
  <si>
    <t>Parkoló üz. 045170</t>
  </si>
  <si>
    <t>Nem lakóing.bérbeadás 013350</t>
  </si>
  <si>
    <t>Önk.jogalkotás 011130</t>
  </si>
  <si>
    <t>Közterület 031030</t>
  </si>
  <si>
    <t>Közvilágítás 064010</t>
  </si>
  <si>
    <t>Város-és község-gazd. szolg. (főép.) 066020</t>
  </si>
  <si>
    <t>Közcélú fogl. 041233</t>
  </si>
  <si>
    <t>Erdősítés 042220</t>
  </si>
  <si>
    <t>Tel.hull. kez. 051030</t>
  </si>
  <si>
    <t>Utak, üz. 045160</t>
  </si>
  <si>
    <t>Zöldter.kez. 066010</t>
  </si>
  <si>
    <t>Tartalékok 900070</t>
  </si>
  <si>
    <t>Közter.rendj. 031030</t>
  </si>
  <si>
    <t>Fogorvosi szakell. 072313</t>
  </si>
  <si>
    <t>Egyházak köz. és hitél. tev.084040</t>
  </si>
  <si>
    <t>Köztemető fennt., műk. 013320</t>
  </si>
  <si>
    <t>Út, autópálya építés ( 045120 )</t>
  </si>
  <si>
    <t>Nem lakóingatlan bérbeadása ( 013350 )</t>
  </si>
  <si>
    <t>Zöldterület kezelés ( 066010 )</t>
  </si>
  <si>
    <t>Közvilágítás ( 064010 )</t>
  </si>
  <si>
    <t>Nem lakóingatlan bérbeadás ( 013350 )</t>
  </si>
  <si>
    <t>Közterület rendjének fenntartása ( 031030 )</t>
  </si>
  <si>
    <t>Szociális ösztöndíjak ( 094260 )</t>
  </si>
  <si>
    <t>4. Felhalmozási tartalék</t>
  </si>
  <si>
    <t>6. Felhalmozási célú hitel törlesztése</t>
  </si>
  <si>
    <t>Felhalmozási célú bevételek összesen:</t>
  </si>
  <si>
    <t>eből: köt.feladat</t>
  </si>
  <si>
    <t>ebból: köt.feladat</t>
  </si>
  <si>
    <t>ebből: köt.feladat</t>
  </si>
  <si>
    <t>Kötelező feladatok</t>
  </si>
  <si>
    <t>Önként vállalt feladatok</t>
  </si>
  <si>
    <t>Kötelező feladat</t>
  </si>
  <si>
    <t>Önként vállalt feladat</t>
  </si>
  <si>
    <t xml:space="preserve">Működési bevételek </t>
  </si>
  <si>
    <t>ebből: Önkormányzat - 2 fő választott tisztségviselő</t>
  </si>
  <si>
    <t>1. Működési bevételek</t>
  </si>
  <si>
    <t>Ellátottak pénzbeli jutt.</t>
  </si>
  <si>
    <t>Maradvány igénybevétele</t>
  </si>
  <si>
    <t xml:space="preserve">Kormányzati funkciók </t>
  </si>
  <si>
    <t xml:space="preserve">Munka-adókat terhelő járulékok </t>
  </si>
  <si>
    <t>Támogatás ÁHT-n belülre</t>
  </si>
  <si>
    <t>Támogatás ÁHT-n kivülre</t>
  </si>
  <si>
    <t>Beruházás</t>
  </si>
  <si>
    <t>Felújítás</t>
  </si>
  <si>
    <t>Tartalék</t>
  </si>
  <si>
    <t>3. Működési bevételek</t>
  </si>
  <si>
    <t>Termőföld bérbeadásból származó SZJA</t>
  </si>
  <si>
    <t xml:space="preserve">Építményadó </t>
  </si>
  <si>
    <t>Magánszemélyek kommunális adója</t>
  </si>
  <si>
    <t>Idegenforgalmi adó tartózkodás után</t>
  </si>
  <si>
    <t>Bírság, pótlék, közigazgatási bírság</t>
  </si>
  <si>
    <t>Önkormányzat működési támogatásai</t>
  </si>
  <si>
    <t xml:space="preserve">Felhalmozási célú támogatások ÁHT-n belüről </t>
  </si>
  <si>
    <t>Egyéb tárgyieszköz értékesítés</t>
  </si>
  <si>
    <t>Ingatlan értékesítése</t>
  </si>
  <si>
    <t>Részesedések értékesítése</t>
  </si>
  <si>
    <t>Felhalmozási bevételek</t>
  </si>
  <si>
    <t>Működési célú átvett pénzeszközök</t>
  </si>
  <si>
    <t>Kölcsön visszatérülése</t>
  </si>
  <si>
    <t xml:space="preserve">Egyéb működési célú átvett pénzeszközök </t>
  </si>
  <si>
    <t xml:space="preserve">Felhalmozási célú átvett pénzeszközök </t>
  </si>
  <si>
    <t>Egyéb felhalmozási célú átvett pénzeszközök</t>
  </si>
  <si>
    <t>Munkaadókat terhelő járulékok és szociális hozzájárulási adó</t>
  </si>
  <si>
    <t>Egyéb működési célú támogatások ÁHT-n kívülre</t>
  </si>
  <si>
    <t>Egyéb felhalmozási célú kiadások</t>
  </si>
  <si>
    <t>Kölcsön nyújtása ÁHT-n kívülre</t>
  </si>
  <si>
    <t>Egyéb felhalm. célú támogatások ÁHT-n kívülre</t>
  </si>
  <si>
    <t>Egyéb felhalm. célú támogatások ÁHT-n belülre</t>
  </si>
  <si>
    <t xml:space="preserve">Beruházások </t>
  </si>
  <si>
    <t xml:space="preserve">Felújítások </t>
  </si>
  <si>
    <t>Ingatlan értékesítés</t>
  </si>
  <si>
    <t xml:space="preserve">Felhalm. célú támog. ÁHT-n belülről </t>
  </si>
  <si>
    <t>IV. Hitelek felvétele</t>
  </si>
  <si>
    <t>Működési célú támog. ÁHT-n belülről</t>
  </si>
  <si>
    <t>Felhalm. célú támog. ÁHT-n belülről</t>
  </si>
  <si>
    <t>Felhalmozási célú átvett pénzeszközök</t>
  </si>
  <si>
    <t>III. Pénzforgalom nélk.bev.</t>
  </si>
  <si>
    <t>Műk. célú támogatások ÁHT-n belülről</t>
  </si>
  <si>
    <t>Egyéb tárgyi eszköz értékesítés</t>
  </si>
  <si>
    <t>Működési célu átvett pénzeszközök</t>
  </si>
  <si>
    <t>Kölcsön</t>
  </si>
  <si>
    <t>Egyéb működési célú támogatás ÁHT-n belülre</t>
  </si>
  <si>
    <t>Egyéb működési célú támogatások ÁHT-n kivülre</t>
  </si>
  <si>
    <t>Egyéb felhalm. támogatás ÁHT-belülre</t>
  </si>
  <si>
    <t xml:space="preserve">Egyéb felhalm. célú támog. ÁHT-n kivülre </t>
  </si>
  <si>
    <t xml:space="preserve">Kölcsön </t>
  </si>
  <si>
    <t>Kölcsön vissza-térülés</t>
  </si>
  <si>
    <t>Önkormány-zatok működési támogatásai</t>
  </si>
  <si>
    <t>Hallgatói és okt. ösztöndíjak 094260</t>
  </si>
  <si>
    <t>Egyéb szoc.term.beni és pénzb.ell. 107060</t>
  </si>
  <si>
    <t>Elvonások</t>
  </si>
  <si>
    <t>Önkormányzatok működési támogatásai</t>
  </si>
  <si>
    <t xml:space="preserve">Működési </t>
  </si>
  <si>
    <t xml:space="preserve">Felhal-mozási </t>
  </si>
  <si>
    <t xml:space="preserve">Kölcsön nyújtása </t>
  </si>
  <si>
    <t>Óvodai nevelés 091140</t>
  </si>
  <si>
    <t>ebből: köt. Feladat</t>
  </si>
  <si>
    <t>Köztemető fenntartása, működtetése (013320)</t>
  </si>
  <si>
    <t xml:space="preserve">Csapadékelvezető rendszer tervezése és kivitelezése lakossági felvetés megoldására </t>
  </si>
  <si>
    <t>Telekvásárlás sportcsarnokhoz</t>
  </si>
  <si>
    <t xml:space="preserve">Mazsola Kerékpáros Sportegyesület (épületek + KRESZ park) </t>
  </si>
  <si>
    <t>Balatoni Múzeum</t>
  </si>
  <si>
    <t>Ingatlanfelújítás</t>
  </si>
  <si>
    <t>Fejér György Városi Könyvtár</t>
  </si>
  <si>
    <t>Egyesített Szociális Intézmény</t>
  </si>
  <si>
    <t>Keszthelyi Életfa Óvoda</t>
  </si>
  <si>
    <t xml:space="preserve">ingatlan felújítás (Kísérleti u. fafelület) </t>
  </si>
  <si>
    <t>Munkaadókat terhelő járulékok és szha</t>
  </si>
  <si>
    <t xml:space="preserve">SUN Teniszklub </t>
  </si>
  <si>
    <t>Sportlétesítmények, edzőtáborok 081030</t>
  </si>
  <si>
    <t xml:space="preserve">Keszthely és Környéke Kistérségi Többcélú Társulás ebből: </t>
  </si>
  <si>
    <t xml:space="preserve">Z.M. Rendőrfőkapitányság - nyári közös járőrszolgálat </t>
  </si>
  <si>
    <t>Egyéb működési célú támogatások ÁHT-n belülre</t>
  </si>
  <si>
    <t>Egyéb felhalmozási célú kiadások ÁHT-n kívülre</t>
  </si>
  <si>
    <t>2. Önkormányzatok működési támogatásai</t>
  </si>
  <si>
    <t>7. Maradvány igénybevétele</t>
  </si>
  <si>
    <t>1. Beruházások</t>
  </si>
  <si>
    <t>5. Maradvány igénybevétele</t>
  </si>
  <si>
    <t>6. Ellátottak pénzbeli juttatásai</t>
  </si>
  <si>
    <t>6.Kölcsönök visszatérülése</t>
  </si>
  <si>
    <t>4. Kölcsön visszatérülése</t>
  </si>
  <si>
    <t>8. Kölcsön nyújtása</t>
  </si>
  <si>
    <t>5. Kölcsön nyújtása</t>
  </si>
  <si>
    <t>4. Működési célú támogatás ÁHT-n belülről</t>
  </si>
  <si>
    <t>4. Egyéb működési célú támogatások ÁHT-n belülre</t>
  </si>
  <si>
    <t>5. Egyéb működési célú támogatások ÁHT-n kívülre</t>
  </si>
  <si>
    <t>2. Felhalmozási célú támogatások ÁHT-n belülről</t>
  </si>
  <si>
    <t>3. Felhalmozási célú átvett pénzeszközök</t>
  </si>
  <si>
    <t>1. Felhalmozási bevételek</t>
  </si>
  <si>
    <t>5. Működési célú átvett pénzeszközök</t>
  </si>
  <si>
    <t>III. Maradány igénybevétele</t>
  </si>
  <si>
    <t>Műkö-dési</t>
  </si>
  <si>
    <t>Egyéb működési célú átvett pénzeszközök</t>
  </si>
  <si>
    <t>Egyéb felhalmozási célú átvett pénzeszköz</t>
  </si>
  <si>
    <t>Működési hiány-/többlet+ (A-B) :</t>
  </si>
  <si>
    <t>Talajterhelési díj</t>
  </si>
  <si>
    <t>Iparűzési adó</t>
  </si>
  <si>
    <t>Magyar Vöröskereszt Zala Megyei Szervezete</t>
  </si>
  <si>
    <t>Civil szervezetek működési támogatása (084031)</t>
  </si>
  <si>
    <t>Sportlétesítmények, edzőtáborok működtetése és fejlesztése (081030)</t>
  </si>
  <si>
    <t>2.Önkormányzatok működési támogatásai</t>
  </si>
  <si>
    <t>3. Közhatalmi bevételek</t>
  </si>
  <si>
    <t>4. Működési és felhalmozási célú támogatások</t>
  </si>
  <si>
    <t>5. Felhalmozási bevételek</t>
  </si>
  <si>
    <t>6. Kölcsön visszatérülés</t>
  </si>
  <si>
    <t>8. Maradvány</t>
  </si>
  <si>
    <t>9. Személyi juttatások</t>
  </si>
  <si>
    <t>10. Munkaadót terhelő járulékok</t>
  </si>
  <si>
    <t>11. Dologi kiadások</t>
  </si>
  <si>
    <t>12. Működési és felhalmozási célú támogatások</t>
  </si>
  <si>
    <t>13. Ellátottak pénzbeli juttatásai</t>
  </si>
  <si>
    <t>14. Felújítás</t>
  </si>
  <si>
    <t>15. Beruházás</t>
  </si>
  <si>
    <t xml:space="preserve">16.Kölcsön nyújtása </t>
  </si>
  <si>
    <t xml:space="preserve">Felhalmozási </t>
  </si>
  <si>
    <t xml:space="preserve">ebből: kötelező feladat </t>
  </si>
  <si>
    <t>IV. Költségvetési maradvány</t>
  </si>
  <si>
    <t>Út, autópálya ép.,(fejl)  045120</t>
  </si>
  <si>
    <t>Hitelek</t>
  </si>
  <si>
    <t>Irányító szervi támogatások folyósítása</t>
  </si>
  <si>
    <t xml:space="preserve">ÁHT- belüli megelőlegezés visszafiz. </t>
  </si>
  <si>
    <t>Strand 081061</t>
  </si>
  <si>
    <t>Önkor. elsz. kp. kv 018010</t>
  </si>
  <si>
    <t>ÁHT-n belüli megelőlegezés visszafiz.</t>
  </si>
  <si>
    <t>Bérfőzési szeszadó</t>
  </si>
  <si>
    <t>Államháztartáson belüli megelőlegezések</t>
  </si>
  <si>
    <t>9. Államháztartáson belüli megelőlegezés visszafizetése</t>
  </si>
  <si>
    <t>3. Egyéb felhalmozási célú támogatások ÁHT-n kivülre</t>
  </si>
  <si>
    <t>Bölcsőde fűtési rendszer leválasztása</t>
  </si>
  <si>
    <t>Kemence</t>
  </si>
  <si>
    <t>ingatlan felújítás (Zöldterület, Műhely)</t>
  </si>
  <si>
    <t xml:space="preserve">ingatlan felújítás (Zöldterület) </t>
  </si>
  <si>
    <t xml:space="preserve">Sétáló utca szökőkút </t>
  </si>
  <si>
    <t xml:space="preserve">Keszthelyi Család- és Gyermekjóléti Központ </t>
  </si>
  <si>
    <t xml:space="preserve">Goldmark Károly Művelődési Központ </t>
  </si>
  <si>
    <t xml:space="preserve">Bútor beszerzés </t>
  </si>
  <si>
    <t xml:space="preserve">Keszthelyi Életfa Óvoda </t>
  </si>
  <si>
    <t>Életfa Óvoda-nyílászárócsere</t>
  </si>
  <si>
    <t>Keszthelyi Polgármesteri Hivatal</t>
  </si>
  <si>
    <t>Kisértékű informatikai eszközök</t>
  </si>
  <si>
    <t xml:space="preserve">Szerver </t>
  </si>
  <si>
    <t xml:space="preserve">Szalagfüggöny </t>
  </si>
  <si>
    <t>számítógép, nyomtató</t>
  </si>
  <si>
    <t xml:space="preserve">Irattár kialakítása </t>
  </si>
  <si>
    <t xml:space="preserve">Mobiltelefonok </t>
  </si>
  <si>
    <t xml:space="preserve">Fénymásoló </t>
  </si>
  <si>
    <t xml:space="preserve">Keszthelyi Polgármesteri Hivatal </t>
  </si>
  <si>
    <t xml:space="preserve">Libás strandi parkoló burkolása (kavicsos parkoló, aszfaltos átvezető) </t>
  </si>
  <si>
    <t>Szent Miklós utca felső buszmegálló megközelítő útjának kiépítése</t>
  </si>
  <si>
    <t>Fodor utcában a kis posta előtt gyalogátkelőhely létesítés, tervfelülvizsgálat és engedélyeztetés</t>
  </si>
  <si>
    <t xml:space="preserve">Vaszary Kolos utcában óvoda előtt gyalogátkelőhely tervezés, engedélyeztetés </t>
  </si>
  <si>
    <t xml:space="preserve">Kertváros Tulipán utca aszfaltozása és vízelvezetése (Vízmű alatti utca) </t>
  </si>
  <si>
    <t>Erzsébet királyné út kerékpárút biztonságossá tétele, járda javítással</t>
  </si>
  <si>
    <t>Szent Miklós köztemető temető kapu átalakítás</t>
  </si>
  <si>
    <t xml:space="preserve">Új köztemető ravatalozó torony acélváz felújítása </t>
  </si>
  <si>
    <t>Új köztemető új parcella úthálózatának befejezése</t>
  </si>
  <si>
    <t>Új köztemető utak kavicsozása</t>
  </si>
  <si>
    <t>Új köztemető urnafal építés</t>
  </si>
  <si>
    <t>Városi fogadótáblák felújítása</t>
  </si>
  <si>
    <t>Petőfi utcán két db víznyelő kiépítése (áthúzódó)</t>
  </si>
  <si>
    <t>Fő téri Jet Vill aknák vízelvezetésének kiépítése (áthúzódó)</t>
  </si>
  <si>
    <t>Kertvárosi Ifjúság  útja szennyvízcsatorna átépítése (áthúzódó)</t>
  </si>
  <si>
    <t xml:space="preserve">Damjanich utca alatti átkötés a garázssori ágba </t>
  </si>
  <si>
    <t xml:space="preserve">IV. Béla park közvilágítása </t>
  </si>
  <si>
    <t xml:space="preserve">Közvilágítás tervezése </t>
  </si>
  <si>
    <t>Napelemes kiserőmű létesítés</t>
  </si>
  <si>
    <t xml:space="preserve">Kossuth u. 2. - Kisfaludy utca tető </t>
  </si>
  <si>
    <t>Kossuth u. 24. tetőfelújítás</t>
  </si>
  <si>
    <t>Kossuth u. 5. - Nádor utca közötti területen épület bontása</t>
  </si>
  <si>
    <t xml:space="preserve">Napsugár utca 8. A.B. C. (24 lakásos társasház) </t>
  </si>
  <si>
    <t xml:space="preserve">Keszthelyi HUSZ Nonprofit Kft. pótbefizetés </t>
  </si>
  <si>
    <t xml:space="preserve">Kossuth utca 30. szám alatti ingatlan felújítása </t>
  </si>
  <si>
    <t>Sopron utcai óvoda bővítése (áthúzódó)</t>
  </si>
  <si>
    <t xml:space="preserve">Keszthelyi Életfa Óvoda tetőfelújítása </t>
  </si>
  <si>
    <t xml:space="preserve">Kisértékű tárgyi eszköz </t>
  </si>
  <si>
    <t xml:space="preserve">Bölcsőde - udvari játékok cseréje </t>
  </si>
  <si>
    <t>Idősek Otthona - bútorzat csere</t>
  </si>
  <si>
    <t xml:space="preserve">Vak Bottyán - Deák Ferenc utca összekötő szakasz vízelvezetés terve (Földhivatal mellett) </t>
  </si>
  <si>
    <t>Keszthely város vízjogi üzemeltetési engedélye (Büdösárok)</t>
  </si>
  <si>
    <t>Fűnyíró beszerzés</t>
  </si>
  <si>
    <t>Vásár téren a X. emeletestől járda építés a Schwarz lakótelepig  200m</t>
  </si>
  <si>
    <t xml:space="preserve">Kossuth utca 5. - Nádor utca közötti területen parkoló kialakítása, átkötő út kiépítés </t>
  </si>
  <si>
    <t>Petőfi utca - Rákóczi utca kereszteződés aszfaltozása (áthúzódó)</t>
  </si>
  <si>
    <t xml:space="preserve">Zala Megyei Polgárvédelmi Szövetség </t>
  </si>
  <si>
    <t xml:space="preserve">Belvárosi Kereskedők Egyesülete Keszthely Történeti Belváros Kulturális Életéért </t>
  </si>
  <si>
    <t xml:space="preserve">Rákóczi Szövetség </t>
  </si>
  <si>
    <t xml:space="preserve">Morzsa Állatvédő Alapítvány </t>
  </si>
  <si>
    <t xml:space="preserve">Siketek Sport Clubja </t>
  </si>
  <si>
    <t xml:space="preserve">Bencés Diákszövetség Zala Megyei Szervezete - Vaszary Kolos bíboros emlékműve </t>
  </si>
  <si>
    <t xml:space="preserve">Keszthelyi Televízió Nonprofit Kft. </t>
  </si>
  <si>
    <t>Koraszülött Mentő és Gyermekintenzív Alapítvány</t>
  </si>
  <si>
    <t xml:space="preserve">Polgármesteri hivatal felújítása (fűtési elzáró szerelvény, emléktábla (áthúzódó), </t>
  </si>
  <si>
    <t>Polgármesteri hivatal tetőszerkezet felújítása, tervezése</t>
  </si>
  <si>
    <t xml:space="preserve">Hévízi - Csapás úti kerékpárút terv felüvizsgálata, kiegészítése és egyéb díjak </t>
  </si>
  <si>
    <t xml:space="preserve">ÉNYKK Északnyugat-magyarországi Közlekedési Központ Zrt. - helyijárat </t>
  </si>
  <si>
    <t xml:space="preserve">ÉNYKK Északnyugat-magyarországi Közlekedési Központ Zrt. - veszteség kiegyenlítés </t>
  </si>
  <si>
    <t xml:space="preserve">Sörház utca 9. szám alatti ingatlan vásárlás </t>
  </si>
  <si>
    <t>Toldi M. utca szélesítése 550m hosszan, 0,7m szélességben</t>
  </si>
  <si>
    <t>ebből: köt. feladat</t>
  </si>
  <si>
    <t>Módosítás</t>
  </si>
  <si>
    <t>Módosított előirányzat</t>
  </si>
  <si>
    <r>
      <t xml:space="preserve">    </t>
    </r>
    <r>
      <rPr>
        <sz val="9"/>
        <rFont val="Book Antiqua"/>
        <family val="1"/>
      </rPr>
      <t>Módosítás</t>
    </r>
  </si>
  <si>
    <r>
      <t xml:space="preserve">    </t>
    </r>
    <r>
      <rPr>
        <sz val="9"/>
        <rFont val="Book Antiqua"/>
        <family val="1"/>
      </rPr>
      <t>Módosított előirányzat</t>
    </r>
  </si>
  <si>
    <r>
      <t xml:space="preserve">    </t>
    </r>
    <r>
      <rPr>
        <sz val="10"/>
        <rFont val="Book Antiqua"/>
        <family val="1"/>
      </rPr>
      <t>Módosítás</t>
    </r>
  </si>
  <si>
    <r>
      <t xml:space="preserve">    </t>
    </r>
    <r>
      <rPr>
        <sz val="10"/>
        <rFont val="Book Antiqua"/>
        <family val="1"/>
      </rPr>
      <t>Módosított előirányzat</t>
    </r>
  </si>
  <si>
    <t xml:space="preserve">    Módosítás</t>
  </si>
  <si>
    <t xml:space="preserve">    Módosított előirányzat</t>
  </si>
  <si>
    <t>Árnyékoló</t>
  </si>
  <si>
    <t>Működési célra</t>
  </si>
  <si>
    <t>Önk.funkcióra nem sorolható bev. 900020</t>
  </si>
  <si>
    <t>Tám.célú fin. műveletek 018030</t>
  </si>
  <si>
    <t>Ár- és belvízvéd.tev. 047410</t>
  </si>
  <si>
    <t>Civil szerv.műk.tám. 084031</t>
  </si>
  <si>
    <t>Hőcserélős bojler</t>
  </si>
  <si>
    <t>kisértékű tárgyi eszköz</t>
  </si>
  <si>
    <t>Keszthely Város Önkormányzata Alapellátási Intézete</t>
  </si>
  <si>
    <t>Gimnáziumi klíma</t>
  </si>
  <si>
    <t>Zöldterületi gépfejlesztés</t>
  </si>
  <si>
    <t>Asztalosipari gép alkatrész</t>
  </si>
  <si>
    <t>2 db számítógép és szerver beszerzése</t>
  </si>
  <si>
    <t>Déli szabadstrand</t>
  </si>
  <si>
    <t>Számítógép, szerver csere, operációs rendszerrel</t>
  </si>
  <si>
    <t>ingatlan felújítás (Gagarin utcai konyha-villany)</t>
  </si>
  <si>
    <t>Szociális ágazati pótlék</t>
  </si>
  <si>
    <t>Szociális ágazati kiegészítő pótlék</t>
  </si>
  <si>
    <t>Kompenzáció</t>
  </si>
  <si>
    <t>Házi segítségnyújtás (107052)</t>
  </si>
  <si>
    <t>Jelzőrendszeres házi segítségnyújtás (107053)</t>
  </si>
  <si>
    <t>Keszthely és Környéke Kistérségi Többcélú Társulás</t>
  </si>
  <si>
    <t>Apát u. szennyvíz nyomóvezeték kiépítése</t>
  </si>
  <si>
    <t>Nemzeti Táncszínház Nonprofit Kft</t>
  </si>
  <si>
    <t>VÜZ Nonprofit Kft. - Szigetfürdő tornyok felújítása</t>
  </si>
  <si>
    <t>Keszthelyi Televízió Szolgáltató Kft - pótbefizetés</t>
  </si>
  <si>
    <t>KLIK Keszthelyi Tankerület - pm.cél</t>
  </si>
  <si>
    <t>Mély u. csapadékcsatorna - TOP-2.1.3-15. pályázat</t>
  </si>
  <si>
    <t>Városi Strand fejlesztés - TOP-1.2.1-15. pályázat</t>
  </si>
  <si>
    <t>Életfa Óvoda Kísérleti u. Tagóvoda - TOP-1.4.1-15. pályázat</t>
  </si>
  <si>
    <t>Centrál Színház Nonprofit Kft</t>
  </si>
  <si>
    <t>Vuelta Kft - Tour de Hongrie</t>
  </si>
  <si>
    <t>Fodor u. 43. ingatlanon műfüves futball pálya</t>
  </si>
  <si>
    <t>VÜZ Kft - EEB 239</t>
  </si>
  <si>
    <t xml:space="preserve">Georgikon DSE Kézilabda Szakosztály </t>
  </si>
  <si>
    <t>BEFAG Erdész Lövészklub</t>
  </si>
  <si>
    <t>Pelso Sportegyesület</t>
  </si>
  <si>
    <t>KESOTE</t>
  </si>
  <si>
    <t>Keszthelyi Haladás SC</t>
  </si>
  <si>
    <t>Futball Club Keszthely</t>
  </si>
  <si>
    <t>Keszthelyi Yacht Klub</t>
  </si>
  <si>
    <t>Vajda János Keszthelyi DSE</t>
  </si>
  <si>
    <t>Keszthelyi Tollaslabda Egyesület</t>
  </si>
  <si>
    <t>SZL-Bau Egyesület</t>
  </si>
  <si>
    <t>Mazsola SE</t>
  </si>
  <si>
    <t>Balaton Triatlon és Szabadidő SE</t>
  </si>
  <si>
    <t>Keszthelyi Szív- és Érbetegek Egyesülete - EEB</t>
  </si>
  <si>
    <t>Ranolder János Római Kat.Általános Iskola - EEB</t>
  </si>
  <si>
    <t>Farkas Edit Római Kat.Szakképző Iskola - EEB</t>
  </si>
  <si>
    <t>Keszthely Város Roma Nemzetiségi Önkormányzata - EEB</t>
  </si>
  <si>
    <t>Zalaegerszegi Szakképzési Centrum - EEB</t>
  </si>
  <si>
    <t>Bethlen Gábor Nyugdíjas Klub - EEB 85</t>
  </si>
  <si>
    <t>Helikon Kórus és Baráti Köre Egyesület - EEB</t>
  </si>
  <si>
    <t>Nagycsaládosok Keszthelyi Egyesülete - EEB</t>
  </si>
  <si>
    <t>Nők a Balatonért Közhasznú Egyesület - EEB</t>
  </si>
  <si>
    <t>Salve Regina Kulturális Egyesület - EEB</t>
  </si>
  <si>
    <t>Szép Magyar Beszédért Alapítvány - EEB</t>
  </si>
  <si>
    <t>Zámor Térségéért Egyesület - EEB</t>
  </si>
  <si>
    <t>Zalaegerszegi Szimfónius Zenekar Egyesület - EEB</t>
  </si>
  <si>
    <t>Keszthelyi Kiscápák Sportegyesület - pm.ált. 55, EEB 60, sporttámogatás</t>
  </si>
  <si>
    <t>Tagdíj</t>
  </si>
  <si>
    <t>Keszthelyi Feltámadás Cserkészcsapat Alapítvány - pm.ált.</t>
  </si>
  <si>
    <t>Magyarországi Politikai Foglyok Szövetsége Zala Megyei Szervezete - pm.ált.</t>
  </si>
  <si>
    <t>ÉFOÉSZ Zala Megyei Közhasznú Egyesület - pm.ált. 100, EEB 50</t>
  </si>
  <si>
    <t>Peter Cerny Alapítvány a Beteg Koraszülöttek Gyógyításáért - pm.ált.</t>
  </si>
  <si>
    <t>Országos Mentőszolgálat Alapítvány - pm.ált.</t>
  </si>
  <si>
    <t>Otta Lili Alapítvány - pm.ált.</t>
  </si>
  <si>
    <t xml:space="preserve"> Óvodai nevelés, ellátás műk. feladatai  (091140)</t>
  </si>
  <si>
    <t>Ár- és belvízvédelemmel összefüggő tev. ( 047410 )</t>
  </si>
  <si>
    <t>Munkácsy u. fakadó vizek bekötése a ligeti árokba</t>
  </si>
  <si>
    <t xml:space="preserve">Szabadidős park, fürdő és strandszolg. (081061) </t>
  </si>
  <si>
    <t>Középfokú okt.int.programjainak komplex tám. (092211 )</t>
  </si>
  <si>
    <t xml:space="preserve">Településfejlesztési projektek és tám. (062020) </t>
  </si>
  <si>
    <t xml:space="preserve">Működési célú támogatások ÁHT-n belülről </t>
  </si>
  <si>
    <t>Települési önkorm.egyes köznevelési fel.tám.</t>
  </si>
  <si>
    <t>Települési önkorm.szociális, gyermekjóléti és gyermekétkeztetési feladatainak támogatása</t>
  </si>
  <si>
    <t>Települési önk. kulturális feladatainak tám.</t>
  </si>
  <si>
    <t>Helyi önkormányzatok kiegészítő tám.</t>
  </si>
  <si>
    <t>Helyi önkorm.működésének ált.támogatása</t>
  </si>
  <si>
    <t xml:space="preserve">Egyéb műk.célú támogatások ÁHT-n belülről </t>
  </si>
  <si>
    <t xml:space="preserve">Egyéb műk.célú támogatások ÁHT-n belülre </t>
  </si>
  <si>
    <t>Egyéb műk.célú támogatások ÁHT-n kívülre</t>
  </si>
  <si>
    <t>Óvodai nevelés, ellátás műk. feladatai  (091140)</t>
  </si>
  <si>
    <t xml:space="preserve">HUN-Téka </t>
  </si>
  <si>
    <t>Egry József Általános Iskola és AMI "b" épület tornaterem felújítása</t>
  </si>
  <si>
    <t>Keszthelyi HUSZ Kft</t>
  </si>
  <si>
    <t>TÁMOP pályázati elszámolás visszafizetése</t>
  </si>
  <si>
    <t>Közfogl. létszáma</t>
  </si>
  <si>
    <t>Tám.áht-n kivülre</t>
  </si>
  <si>
    <t>Tám.áht-n belülre</t>
  </si>
  <si>
    <t>III. Irányító-szervi támogatás</t>
  </si>
  <si>
    <t>IV. Műk. hitelek felvétele</t>
  </si>
  <si>
    <t>V. Érték-papír vásárlás</t>
  </si>
  <si>
    <t>Érték-papír vásárlás</t>
  </si>
  <si>
    <t>Óvodai nevelés műk.091140</t>
  </si>
  <si>
    <t>Köznevelési intézményben tanulók oktatásának működtetési feldatai (092120)</t>
  </si>
  <si>
    <t>Csány-Szendrey AMI tetőfelújítás</t>
  </si>
  <si>
    <t>Egry J.Ált. és Művészeti Iskola Alapítvány-pm.ált.</t>
  </si>
  <si>
    <t>Látásfogyatékosok Keszthelyi Kistérs.Egy. - EEB</t>
  </si>
  <si>
    <t>Spartacus SK - pm.ált. 150, EEB 100, sporttám.</t>
  </si>
  <si>
    <t>Egyházak közösségi és hitéleti tev. (084040)</t>
  </si>
  <si>
    <t>Önkorm.elsz. 018010</t>
  </si>
  <si>
    <t>Tám.célú fin.műv. 018030</t>
  </si>
  <si>
    <t xml:space="preserve"> </t>
  </si>
  <si>
    <t>Központi kvetési befizetések (018020)</t>
  </si>
  <si>
    <t>2014.évi állami támogatás visszafizetése</t>
  </si>
  <si>
    <t>Valcum Nyugat-Balatoni Fejlesztési Ügynökség Nonprofit Kft - üzletrész</t>
  </si>
  <si>
    <t xml:space="preserve">Mezőgazdasági támogatások  ( 042120 ) </t>
  </si>
  <si>
    <t xml:space="preserve">Kisértékű eszköz vásárlás - HUNG-2015. pályázat </t>
  </si>
  <si>
    <t>Elektromos autóbusz vásárlás - IKOP-3.2.0-15.pály.</t>
  </si>
  <si>
    <t>Mandula utcai ivóvíz vezeték tervezése, hatósági díj</t>
  </si>
  <si>
    <t xml:space="preserve">Nagy Lajos kir.u. burkolat és É-i járda felújítása </t>
  </si>
  <si>
    <t>állami támogatás (családsegítés, gyermekjóléti szolg., házisegítségnyújtás)</t>
  </si>
  <si>
    <t>Közutak,hidak üzemeltetése, fenntartása (045160)</t>
  </si>
  <si>
    <t>Zalaegerszegi Mentőállomásért Alapítvány-pm.ált.</t>
  </si>
  <si>
    <t>Értékpapír vásárlás</t>
  </si>
  <si>
    <t>Ady Endre u 11-41. ingatlanok Ny-i oldalán lévő 433.hrsz út közvilágítása</t>
  </si>
  <si>
    <t>Nullfordulókörös fűnyíró</t>
  </si>
  <si>
    <t>Városi kistraktor részű kaszával</t>
  </si>
  <si>
    <t>Karos rézsű kasza</t>
  </si>
  <si>
    <t>Értékpapír eladás</t>
  </si>
  <si>
    <t>10. Értékpapír vásárlás</t>
  </si>
  <si>
    <t>9. Értékpapír eladás</t>
  </si>
  <si>
    <t>7. Hitelek, értékpapír</t>
  </si>
  <si>
    <t>18. Tartalék</t>
  </si>
  <si>
    <r>
      <rPr>
        <strike/>
        <sz val="11"/>
        <rFont val="Book Antiqua"/>
        <family val="1"/>
      </rPr>
      <t>Szent József u. Hévízi út kereszteződés vízelvezetése</t>
    </r>
    <r>
      <rPr>
        <sz val="11"/>
        <rFont val="Book Antiqua"/>
        <family val="1"/>
      </rPr>
      <t xml:space="preserve"> Goldmark utca torkolatának csapadékvíz elvezetése</t>
    </r>
  </si>
  <si>
    <t>Balaton-part optikai internet csatlakozási pont</t>
  </si>
  <si>
    <t>"Zöld város kialakítása" TOP-2.1.2-15 pályázat</t>
  </si>
  <si>
    <t xml:space="preserve">"Fenntartható települési közlekedés fejlesztés" TOP-3.1.1-15 pályázat (Georgikon u. 25. parkoló) </t>
  </si>
  <si>
    <t xml:space="preserve">"Ipari parkok, ipari területek fejlesztése"- TOP-1.1.15 pályázat (Epreskert u., Gyöpi u., Pajtaalja u., Jankó J. u., Csapás u.) </t>
  </si>
  <si>
    <t>"Leromlott városi területek rehabilitációja - TOP-4-3.1-15. pályázat</t>
  </si>
  <si>
    <t xml:space="preserve">Barnamezős területek rehabilitációja - TOP-2.1.1-15. pályázat (Deák u. 30.) </t>
  </si>
  <si>
    <t>Bűnmegelőzés 031060</t>
  </si>
  <si>
    <t>Mezőgazd.tám. 042120</t>
  </si>
  <si>
    <t xml:space="preserve">Közcélú fogl. 041233 </t>
  </si>
  <si>
    <t xml:space="preserve">Forg.és bef.célú fin.műv.900060 </t>
  </si>
  <si>
    <t xml:space="preserve">Ár- és belvízvéd.tev. 047410 </t>
  </si>
  <si>
    <t xml:space="preserve">Közvilágítás 064010 </t>
  </si>
  <si>
    <t>Központi kv-i befiz. 018020</t>
  </si>
  <si>
    <t>Házi segítségnyújtás 107052</t>
  </si>
  <si>
    <t xml:space="preserve">17. Értékpapír vásárlás </t>
  </si>
  <si>
    <t>Keszthelyi HUSZ Kft - kezességvállalás</t>
  </si>
  <si>
    <t>Pénztárgép</t>
  </si>
  <si>
    <t>Számítógép</t>
  </si>
  <si>
    <t>Pedelec - 2 db</t>
  </si>
  <si>
    <t>Menetvágó - 2 db</t>
  </si>
  <si>
    <t>Kisértékű tárgyi eszközök - hűtőszekrény, nyomtató, mosogatógép, állványok, játékok</t>
  </si>
  <si>
    <t>Pavilon, agyagformázó készlet</t>
  </si>
  <si>
    <t>Könyvek</t>
  </si>
  <si>
    <t>Hűtőszekrények</t>
  </si>
  <si>
    <t>Betegrögzítő</t>
  </si>
  <si>
    <t>Elektromos ágy</t>
  </si>
  <si>
    <t>Notebook</t>
  </si>
  <si>
    <t>Tablet</t>
  </si>
  <si>
    <t>Vitrin</t>
  </si>
  <si>
    <t>Wifi hálózat bővítése</t>
  </si>
  <si>
    <t>Visialguide kialakítása</t>
  </si>
  <si>
    <t>Egry József Általános Iskola belső nyílászárók</t>
  </si>
  <si>
    <t>Csány-Szendrey AMI - Forfa vizesblokk</t>
  </si>
  <si>
    <t xml:space="preserve">Zöldmező u. Óvoda </t>
  </si>
  <si>
    <t>John Deree alkatrész</t>
  </si>
  <si>
    <t>Telephely</t>
  </si>
  <si>
    <t>Várkert kőfal</t>
  </si>
  <si>
    <t>Önkor-mánzyatok felhalm. támo-gatásai</t>
  </si>
  <si>
    <t>Önkormányzatok felhalmozási támogatása</t>
  </si>
  <si>
    <t>Felhalmo-zási célú átvett pénzeszközök</t>
  </si>
  <si>
    <t>Gyermekvéd.pénzbeli és term.beni ell. 104051 mód.</t>
  </si>
  <si>
    <t>Családsegítő és gyermekjóléti szolg.(104042)</t>
  </si>
  <si>
    <t>Család és gyermekjóléti szolg. 104042 módosítás</t>
  </si>
  <si>
    <r>
      <t xml:space="preserve">Keszthelyi Polgármesteri Hivatal </t>
    </r>
    <r>
      <rPr>
        <sz val="10"/>
        <rFont val="Book Antiqua"/>
        <family val="1"/>
      </rPr>
      <t>mód.ei</t>
    </r>
  </si>
  <si>
    <r>
      <rPr>
        <b/>
        <sz val="10"/>
        <rFont val="Book Antiqua"/>
        <family val="1"/>
      </rPr>
      <t>Keszthelyi</t>
    </r>
    <r>
      <rPr>
        <sz val="10"/>
        <rFont val="Book Antiqua"/>
        <family val="1"/>
      </rPr>
      <t xml:space="preserve"> </t>
    </r>
    <r>
      <rPr>
        <b/>
        <sz val="10"/>
        <rFont val="Book Antiqua"/>
        <family val="1"/>
      </rPr>
      <t>Életfa Óvoda</t>
    </r>
    <r>
      <rPr>
        <sz val="10"/>
        <rFont val="Book Antiqua"/>
        <family val="1"/>
      </rPr>
      <t xml:space="preserve"> mód.előirányzat</t>
    </r>
  </si>
  <si>
    <r>
      <rPr>
        <b/>
        <sz val="10"/>
        <rFont val="Book Antiqua"/>
        <family val="1"/>
      </rPr>
      <t>Goldmark Károly Művelődési Központ</t>
    </r>
    <r>
      <rPr>
        <sz val="10"/>
        <rFont val="Book Antiqua"/>
        <family val="1"/>
      </rPr>
      <t xml:space="preserve"> módosított előirányzat</t>
    </r>
  </si>
  <si>
    <r>
      <rPr>
        <b/>
        <sz val="10"/>
        <rFont val="Book Antiqua"/>
        <family val="1"/>
      </rPr>
      <t>F.Gy. Városi Könyvtár</t>
    </r>
    <r>
      <rPr>
        <sz val="10"/>
        <rFont val="Book Antiqua"/>
        <family val="1"/>
      </rPr>
      <t xml:space="preserve"> módosított előir.</t>
    </r>
  </si>
  <si>
    <r>
      <rPr>
        <b/>
        <sz val="10"/>
        <rFont val="Book Antiqua"/>
        <family val="1"/>
      </rPr>
      <t>Keszthely Város Önk. Alapellátási Intézete</t>
    </r>
    <r>
      <rPr>
        <sz val="10"/>
        <rFont val="Book Antiqua"/>
        <family val="1"/>
      </rPr>
      <t xml:space="preserve"> mód.előirányzat</t>
    </r>
  </si>
  <si>
    <r>
      <rPr>
        <b/>
        <sz val="10"/>
        <rFont val="Book Antiqua"/>
        <family val="1"/>
      </rPr>
      <t xml:space="preserve">Keszthely Város Önk. Egyesített Szociális Intézménye </t>
    </r>
    <r>
      <rPr>
        <sz val="10"/>
        <rFont val="Book Antiqua"/>
        <family val="1"/>
      </rPr>
      <t>módosított  ei.</t>
    </r>
  </si>
  <si>
    <r>
      <rPr>
        <b/>
        <sz val="10"/>
        <rFont val="Book Antiqua"/>
        <family val="1"/>
      </rPr>
      <t xml:space="preserve">Balatoni Múzeum </t>
    </r>
    <r>
      <rPr>
        <sz val="10"/>
        <rFont val="Book Antiqua"/>
        <family val="1"/>
      </rPr>
      <t xml:space="preserve"> módosított ei.</t>
    </r>
  </si>
  <si>
    <r>
      <rPr>
        <b/>
        <sz val="10"/>
        <rFont val="Book Antiqua"/>
        <family val="1"/>
      </rPr>
      <t>Keszthelyi Család- és Gyermekjóléti Központ</t>
    </r>
    <r>
      <rPr>
        <sz val="10"/>
        <rFont val="Book Antiqua"/>
        <family val="1"/>
      </rPr>
      <t xml:space="preserve"> módosított előirányzat</t>
    </r>
  </si>
  <si>
    <r>
      <rPr>
        <b/>
        <sz val="10"/>
        <rFont val="Book Antiqua"/>
        <family val="1"/>
      </rPr>
      <t xml:space="preserve">Gazdasági Ellátó Szervezet Keszthely </t>
    </r>
    <r>
      <rPr>
        <sz val="10"/>
        <rFont val="Book Antiqua"/>
        <family val="1"/>
      </rPr>
      <t>módosított előirányzat</t>
    </r>
  </si>
  <si>
    <t>Költségvetési szervek módosított előirányzata összesen</t>
  </si>
  <si>
    <r>
      <t xml:space="preserve">Keszthelyi Polgármesteri  Hivatal </t>
    </r>
    <r>
      <rPr>
        <sz val="9"/>
        <rFont val="Book Antiqua"/>
        <family val="1"/>
      </rPr>
      <t>mód.előirányzat</t>
    </r>
  </si>
  <si>
    <r>
      <rPr>
        <b/>
        <sz val="9"/>
        <rFont val="Book Antiqua"/>
        <family val="1"/>
      </rPr>
      <t>Keszthelyi Életfa Óvoda</t>
    </r>
    <r>
      <rPr>
        <sz val="9"/>
        <rFont val="Book Antiqua"/>
        <family val="1"/>
      </rPr>
      <t xml:space="preserve"> mód.előir.</t>
    </r>
  </si>
  <si>
    <r>
      <rPr>
        <b/>
        <sz val="9"/>
        <rFont val="Book Antiqua"/>
        <family val="1"/>
      </rPr>
      <t xml:space="preserve">Goldmark Károly Művelődési Központ </t>
    </r>
    <r>
      <rPr>
        <sz val="9"/>
        <rFont val="Book Antiqua"/>
        <family val="1"/>
      </rPr>
      <t xml:space="preserve"> mód.előirányzat</t>
    </r>
  </si>
  <si>
    <r>
      <rPr>
        <b/>
        <sz val="9"/>
        <rFont val="Book Antiqua"/>
        <family val="1"/>
      </rPr>
      <t xml:space="preserve">F.Gy. Városi Könyvtár </t>
    </r>
    <r>
      <rPr>
        <sz val="9"/>
        <rFont val="Book Antiqua"/>
        <family val="1"/>
      </rPr>
      <t xml:space="preserve"> mód.ei.</t>
    </r>
  </si>
  <si>
    <r>
      <rPr>
        <b/>
        <sz val="9"/>
        <rFont val="Book Antiqua"/>
        <family val="1"/>
      </rPr>
      <t xml:space="preserve">Keszthely Város Önkorm. Alapellátási Intézete </t>
    </r>
    <r>
      <rPr>
        <sz val="9"/>
        <rFont val="Book Antiqua"/>
        <family val="1"/>
      </rPr>
      <t>mód.előir.</t>
    </r>
  </si>
  <si>
    <r>
      <rPr>
        <b/>
        <sz val="9"/>
        <rFont val="Book Antiqua"/>
        <family val="1"/>
      </rPr>
      <t>Keszthely Város Önkorm. Egyesített Szociális Intézménye</t>
    </r>
    <r>
      <rPr>
        <sz val="9"/>
        <rFont val="Book Antiqua"/>
        <family val="1"/>
      </rPr>
      <t xml:space="preserve"> mód.előirányzat</t>
    </r>
  </si>
  <si>
    <r>
      <rPr>
        <b/>
        <sz val="9"/>
        <rFont val="Book Antiqua"/>
        <family val="1"/>
      </rPr>
      <t>Balatoni Múzeum</t>
    </r>
    <r>
      <rPr>
        <sz val="9"/>
        <rFont val="Book Antiqua"/>
        <family val="1"/>
      </rPr>
      <t xml:space="preserve"> mód.előirányzat</t>
    </r>
  </si>
  <si>
    <r>
      <t xml:space="preserve">Keszthelyi Család- Gyermekjóléti Központ </t>
    </r>
    <r>
      <rPr>
        <sz val="9"/>
        <rFont val="Book Antiqua"/>
        <family val="1"/>
      </rPr>
      <t>mód.előirányzat</t>
    </r>
    <r>
      <rPr>
        <b/>
        <sz val="9"/>
        <rFont val="Book Antiqua"/>
        <family val="1"/>
      </rPr>
      <t xml:space="preserve"> </t>
    </r>
  </si>
  <si>
    <r>
      <rPr>
        <b/>
        <sz val="9"/>
        <rFont val="Book Antiqua"/>
        <family val="1"/>
      </rPr>
      <t>Gazdasági Ellátó Szervezet Keszthely</t>
    </r>
    <r>
      <rPr>
        <sz val="9"/>
        <rFont val="Book Antiqua"/>
        <family val="1"/>
      </rPr>
      <t xml:space="preserve"> módosított előirányzat</t>
    </r>
  </si>
  <si>
    <t>Elszámolásból adódó bevételek</t>
  </si>
  <si>
    <t xml:space="preserve">Köznev.int.műk.felad.  092120 </t>
  </si>
  <si>
    <t xml:space="preserve">Forg.és bef. célú fin.műv. 900060 </t>
  </si>
  <si>
    <t>Jelzőr.házi seg. nyújtás 107053</t>
  </si>
  <si>
    <t>Önkorm. felhalm. támo-gatásai</t>
  </si>
  <si>
    <t xml:space="preserve">DRV Zrt </t>
  </si>
  <si>
    <t>Magyar Légimentő Nonprofit Kft</t>
  </si>
  <si>
    <t>Csók István u 1/a. ingatlan értékkülönbözet</t>
  </si>
  <si>
    <t>Zala Megyei Katasztrófavédelmi Igazgatóság</t>
  </si>
  <si>
    <t>Magyar Máltai Szeretetszolgálat Keszthelyi Csoportja - EEB 150, pm.ált. 100</t>
  </si>
  <si>
    <t>Helikon Tenisz Klub - pm.ált.</t>
  </si>
  <si>
    <t>Palatinus Polgári Társulás - pm.ált.</t>
  </si>
  <si>
    <t>Épületek energetikai korszerűsítés - Életfa Óvoda Sopron u.Tagóvoda - TOP-3-2.1-15. pályázat</t>
  </si>
  <si>
    <t>Épületek energetikai korszerűsítés - F.Gy. Zeneiskola - TOP-3-2.1-15. pályázat</t>
  </si>
  <si>
    <t>"Leromlott városi területek rehab. - Csapás u.- Kárpát u. kerékpárút - TOP-4.3.1-15.pályázat</t>
  </si>
  <si>
    <t>Épületek energetikai korszerűsítés - Zöldmező u. Általános Iskola - TOP-3-2.1-15. pályázat</t>
  </si>
  <si>
    <t>"Leromlott városi területek rehab. - 020/36. hrsz. Ingatlan vásárlás - TOP-4.3.1-15.pályázat</t>
  </si>
  <si>
    <t>Magyar Zsidó Kulturális Egyesület - EEB</t>
  </si>
  <si>
    <t>Keszthely Városi DSE - EEB</t>
  </si>
  <si>
    <t>Medirpid Kft - EEB</t>
  </si>
  <si>
    <t>Értelmi Fogyatékos Gyermekekért Alapítvány - pm.ált. 50, EEB 50</t>
  </si>
  <si>
    <t>Keszthely és Környéke Egészségügyéért Közhasznú Alapítvány - EEB 100</t>
  </si>
  <si>
    <t>Keszthely Kertvárosért Egyesület - EEB</t>
  </si>
  <si>
    <t>Ár- és belvízvéd.tev. (047410)</t>
  </si>
  <si>
    <t>Település hulladék kezelés (051030)</t>
  </si>
  <si>
    <t>Szemétszállító gépjármű vásárlás</t>
  </si>
  <si>
    <t xml:space="preserve">Utak, üzemeltetése ( 045160) </t>
  </si>
  <si>
    <t>Kontérnerszállító gépjármű vásárlás</t>
  </si>
  <si>
    <t>Balogh F.u., óvoda melletti sáv aszfaltozása II. ütem</t>
  </si>
  <si>
    <t>Arany J.u. K-i oldalán lévő járda felújítása (I.ütem)</t>
  </si>
  <si>
    <t>Béri Balogh Ádám u.5. társasház belső parkoló aszfaltozása</t>
  </si>
  <si>
    <t xml:space="preserve">Tomaji sor 26-28. hiányzó közvil. mező kiépítése </t>
  </si>
  <si>
    <t>Kossuth u. 45. iroda kialakítása</t>
  </si>
  <si>
    <t>Lóczy utca, Zámor utca - Toldi utca közötti keleti szakaszának tervezése</t>
  </si>
  <si>
    <t>Sz.Miklós temető sövény pótlás, új sövény telepítés</t>
  </si>
  <si>
    <t xml:space="preserve">Sz.Miklós temető vízvezeték rendszer korszerűsítés </t>
  </si>
  <si>
    <t>Sz.Miklós temető történelmi síremlékek felújítása</t>
  </si>
  <si>
    <t>Újkori Középiskolás Helikoni Ünn. Alapítvány</t>
  </si>
  <si>
    <t>Balatoni Borbarát Hölgyek Egyesülete-Kh.karnevál</t>
  </si>
  <si>
    <t>Keszthelyi Néptánc Hagyományokért Al. - EEB</t>
  </si>
  <si>
    <t>Ny.-Balatoni Regionális Sportcentrum Egy.-pm.ált.</t>
  </si>
  <si>
    <t>Szeghalmi Bálint Ref.Egyh.Közhasznú Al.- pm.ált.</t>
  </si>
  <si>
    <r>
      <t>Keszthelyi Városvédő Egyesület</t>
    </r>
    <r>
      <rPr>
        <sz val="11"/>
        <rFont val="Book Antiqua"/>
        <family val="1"/>
      </rPr>
      <t xml:space="preserve"> - Balaton Fesztivál Alapítvány - Szent Márton templom helyén emlékkő állítására </t>
    </r>
  </si>
  <si>
    <t xml:space="preserve">Keszthelyi Turisztikai Egyesület - TDM pály. önerő </t>
  </si>
  <si>
    <t>Bölcsőde - műfű</t>
  </si>
  <si>
    <r>
      <t>VÜZ Nonprofit Kft. -</t>
    </r>
    <r>
      <rPr>
        <strike/>
        <sz val="11"/>
        <rFont val="Book Antiqua"/>
        <family val="1"/>
      </rPr>
      <t xml:space="preserve"> Napvédők U.V. vitorlák</t>
    </r>
    <r>
      <rPr>
        <sz val="11"/>
        <rFont val="Book Antiqua"/>
        <family val="1"/>
      </rPr>
      <t xml:space="preserve"> - kerítés építés a strand délkeleti területrészén és a szigetfürdő napozófelület felújítása</t>
    </r>
  </si>
  <si>
    <t>Nyugat-Balatoni Turisztikai Iroda Nonprofit Kft</t>
  </si>
  <si>
    <r>
      <t xml:space="preserve">Keszthelyi Turisztikai Egyesület - Verkli fesztivál 1.000, </t>
    </r>
    <r>
      <rPr>
        <strike/>
        <sz val="11"/>
        <rFont val="Book Antiqua"/>
        <family val="1"/>
      </rPr>
      <t>Nyári játékok 500</t>
    </r>
  </si>
  <si>
    <t>Ingatlan felújítás</t>
  </si>
  <si>
    <r>
      <rPr>
        <strike/>
        <sz val="11"/>
        <rFont val="Book Antiqua"/>
        <family val="1"/>
      </rPr>
      <t>Udvari tárgyaló</t>
    </r>
    <r>
      <rPr>
        <sz val="11"/>
        <rFont val="Book Antiqua"/>
        <family val="1"/>
      </rPr>
      <t xml:space="preserve">, irodák bútor, padlózat  </t>
    </r>
  </si>
  <si>
    <t>Kossuth u. 24. homlokzat felújítása</t>
  </si>
  <si>
    <t>Sz.Miklós u. garázssor közvilágítási rendszer bővítés</t>
  </si>
  <si>
    <t xml:space="preserve">Vaszary K.u. 14. társasház parkoló burkolat </t>
  </si>
  <si>
    <t>Kutyafuttató kialakítása Fodor u. 40-nél</t>
  </si>
  <si>
    <t>Toldi Miklós u. - Cholnoky u. kereszteződésben, a 3116.hrsz-en belvízvédelmi létesítmény</t>
  </si>
  <si>
    <t xml:space="preserve">Településfejl. projektek tám. 062020 </t>
  </si>
  <si>
    <t>Balatoni Múzeum fűtéskorszerűsítése, hőmérséklet-szabályozó radiátorszelep csere</t>
  </si>
  <si>
    <t>Önkormányzatok jogalkotó és ig.  tev.(011130)</t>
  </si>
  <si>
    <t>Önkormányzatok jogalkotó és ig. tev. (011130)</t>
  </si>
  <si>
    <t>Egyházak, közösségi és hitéleti tev.tám. (084040 )</t>
  </si>
  <si>
    <t xml:space="preserve">Informatikai hálózat kiépítése, számítástechnikai eszközök </t>
  </si>
  <si>
    <t>Közvilágítási lámpák elhelyezése meglévő oszlopokra, egyedi bővítések (Tomaji sor 26-28., Gyöngyvirág u. hiányzó szakasz, Vaszary K. u-i CBA közvilágítása)</t>
  </si>
  <si>
    <t>Gimnáziumi int.szakmai tám.092211</t>
  </si>
  <si>
    <t>Billenő platós autó</t>
  </si>
  <si>
    <t>Kis rakodó és földmunka gép</t>
  </si>
  <si>
    <t>Kisértékű tárgyi eszközök (faipari és egyéb kisgépek)</t>
  </si>
  <si>
    <t xml:space="preserve">  </t>
  </si>
  <si>
    <t>Napelem telep területvásárlás</t>
  </si>
  <si>
    <t xml:space="preserve">Tehergépjármű </t>
  </si>
  <si>
    <t>Rájnis József emléktábla</t>
  </si>
  <si>
    <t>Önkormányzat módosított  előirányzat</t>
  </si>
  <si>
    <t>Költségvetési szervek módosított  előirányzata</t>
  </si>
  <si>
    <t>Önkormányzat módosított előirányzat</t>
  </si>
  <si>
    <t>Költségvetési szervek módosított előirányzata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</si>
</sst>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0\ _F_t_-;\-* #,##0.00\ _F_t_-;_-* \-??\ _F_t_-;_-@_-"/>
    <numFmt numFmtId="165" formatCode="_-* #,##0\ _F_t_-;\-* #,##0\ _F_t_-;_-* \-??\ _F_t_-;_-@_-"/>
    <numFmt numFmtId="166" formatCode="_-* #,##0\ _F_t_-;\-* #,##0\ _F_t_-;_-* &quot;-&quot;??\ _F_t_-;_-@_-"/>
    <numFmt numFmtId="167" formatCode="#,##0_ ;\-#,##0\ "/>
    <numFmt numFmtId="168" formatCode="_-* #,##0.0\ _F_t_-;\-* #,##0.0\ _F_t_-;_-* \-??\ _F_t_-;_-@_-"/>
    <numFmt numFmtId="169" formatCode="[$-40E]yyyy\.\ mmmm\ d\."/>
    <numFmt numFmtId="170" formatCode="0.0"/>
    <numFmt numFmtId="171" formatCode="_-* #,##0.000\ _F_t_-;\-* #,##0.000\ _F_t_-;_-* \-??\ _F_t_-;_-@_-"/>
    <numFmt numFmtId="172" formatCode="_-* #,##0.0000\ _F_t_-;\-* #,##0.0000\ _F_t_-;_-* \-??\ _F_t_-;_-@_-"/>
    <numFmt numFmtId="173" formatCode="_-* #,##0.00000\ _F_t_-;\-* #,##0.00000\ _F_t_-;_-* \-??\ _F_t_-;_-@_-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[$€-2]\ #\ ##,000_);[Red]\([$€-2]\ #\ ##,000\)"/>
  </numFmts>
  <fonts count="53">
    <font>
      <sz val="10"/>
      <name val="Arial"/>
      <family val="2"/>
    </font>
    <font>
      <sz val="11"/>
      <color indexed="8"/>
      <name val="Calibri"/>
      <family val="2"/>
    </font>
    <font>
      <sz val="10"/>
      <name val="Book Antiqua"/>
      <family val="1"/>
    </font>
    <font>
      <b/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i/>
      <sz val="16"/>
      <name val="Arial"/>
      <family val="2"/>
    </font>
    <font>
      <sz val="7"/>
      <name val="Book Antiqua"/>
      <family val="1"/>
    </font>
    <font>
      <b/>
      <sz val="9"/>
      <name val="Book Antiqua"/>
      <family val="1"/>
    </font>
    <font>
      <sz val="8"/>
      <name val="Book Antiqua"/>
      <family val="1"/>
    </font>
    <font>
      <sz val="9"/>
      <name val="Book Antiqua"/>
      <family val="1"/>
    </font>
    <font>
      <b/>
      <sz val="10"/>
      <name val="Arial"/>
      <family val="2"/>
    </font>
    <font>
      <sz val="10"/>
      <name val="Arial CE"/>
      <family val="0"/>
    </font>
    <font>
      <b/>
      <sz val="10"/>
      <name val="Arial CE"/>
      <family val="0"/>
    </font>
    <font>
      <b/>
      <sz val="8"/>
      <name val="Book Antiqua"/>
      <family val="1"/>
    </font>
    <font>
      <b/>
      <sz val="7"/>
      <name val="Book Antiqua"/>
      <family val="1"/>
    </font>
    <font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name val="Arial"/>
      <family val="2"/>
    </font>
    <font>
      <b/>
      <sz val="14"/>
      <name val="Book Antiqua"/>
      <family val="1"/>
    </font>
    <font>
      <strike/>
      <sz val="11"/>
      <name val="Book Antiqu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9"/>
      <name val="Book Antiqua"/>
      <family val="1"/>
    </font>
    <font>
      <b/>
      <sz val="11"/>
      <color indexed="9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0"/>
      <name val="Book Antiqua"/>
      <family val="1"/>
    </font>
    <font>
      <b/>
      <sz val="11"/>
      <color theme="0"/>
      <name val="Book Antiqua"/>
      <family val="1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1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/>
      <top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 style="thin"/>
      <right style="thin"/>
      <top/>
      <bottom style="medium"/>
    </border>
    <border>
      <left/>
      <right/>
      <top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/>
      <top style="medium"/>
      <bottom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medium"/>
      <right style="thin"/>
      <top style="thin"/>
      <bottom style="medium"/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 style="thin"/>
      <right style="thin"/>
      <top style="medium"/>
      <bottom/>
    </border>
    <border>
      <left style="thin"/>
      <right/>
      <top/>
      <bottom style="medium"/>
    </border>
    <border>
      <left style="medium"/>
      <right/>
      <top/>
      <bottom/>
    </border>
    <border>
      <left style="thin"/>
      <right style="medium"/>
      <top style="medium"/>
      <bottom style="thin"/>
    </border>
    <border>
      <left style="thin"/>
      <right style="medium"/>
      <top/>
      <bottom/>
    </border>
    <border>
      <left/>
      <right style="medium"/>
      <top style="medium"/>
      <bottom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/>
      <right style="medium"/>
      <top/>
      <bottom style="medium"/>
    </border>
    <border>
      <left style="thin"/>
      <right style="medium"/>
      <top style="medium"/>
      <bottom/>
    </border>
    <border>
      <left style="medium"/>
      <right style="thin"/>
      <top/>
      <bottom/>
    </border>
    <border>
      <left style="thin"/>
      <right style="medium"/>
      <top/>
      <bottom style="thin"/>
    </border>
    <border>
      <left style="thin"/>
      <right/>
      <top style="medium"/>
      <bottom style="thin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/>
    </border>
    <border>
      <left style="thin">
        <color indexed="8"/>
      </left>
      <right/>
      <top style="medium"/>
      <bottom style="thin">
        <color indexed="8"/>
      </bottom>
    </border>
    <border>
      <left style="thin">
        <color indexed="8"/>
      </left>
      <right>
        <color indexed="63"/>
      </right>
      <top/>
      <bottom/>
    </border>
    <border>
      <left/>
      <right style="thin"/>
      <top/>
      <bottom style="thin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/>
      <right/>
      <top style="medium"/>
      <bottom style="medium"/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/>
      <bottom style="thin">
        <color indexed="8"/>
      </bottom>
    </border>
    <border>
      <left style="thin">
        <color indexed="8"/>
      </left>
      <right style="thin"/>
      <top style="medium"/>
      <bottom style="medium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 style="thin"/>
    </border>
    <border>
      <left/>
      <right style="thin"/>
      <top/>
      <bottom style="medium"/>
    </border>
    <border>
      <left/>
      <right style="thin"/>
      <top/>
      <bottom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/>
      <right style="medium"/>
      <top/>
      <bottom/>
    </border>
    <border>
      <left style="medium"/>
      <right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thin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/>
      <bottom style="thin"/>
    </border>
    <border>
      <left/>
      <right style="thin">
        <color indexed="8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/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thin"/>
    </border>
    <border>
      <left/>
      <right/>
      <top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medium"/>
      <right/>
      <top style="thin">
        <color indexed="8"/>
      </top>
      <bottom>
        <color indexed="63"/>
      </bottom>
    </border>
    <border>
      <left style="medium"/>
      <right/>
      <top style="thin"/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thin"/>
      <right style="medium"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 style="medium"/>
      <right/>
      <top style="thin">
        <color indexed="8"/>
      </top>
      <bottom style="medium"/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/>
      <right/>
      <top style="medium"/>
      <bottom style="thin">
        <color indexed="8"/>
      </bottom>
    </border>
    <border>
      <left/>
      <right/>
      <top style="thin"/>
      <bottom style="thin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/>
      <right style="thin">
        <color indexed="8"/>
      </right>
      <top/>
      <bottom style="medium"/>
    </border>
    <border>
      <left/>
      <right style="thin"/>
      <top style="thin"/>
      <bottom/>
    </border>
    <border>
      <left style="medium"/>
      <right/>
      <top style="medium"/>
      <bottom/>
    </border>
    <border>
      <left style="medium"/>
      <right/>
      <top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thin">
        <color indexed="8"/>
      </bottom>
    </border>
    <border>
      <left style="medium"/>
      <right/>
      <top style="thin">
        <color indexed="8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2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7" borderId="0" applyNumberFormat="0" applyBorder="0" applyAlignment="0" applyProtection="0"/>
    <xf numFmtId="0" fontId="38" fillId="10" borderId="0" applyNumberFormat="0" applyBorder="0" applyAlignment="0" applyProtection="0"/>
    <xf numFmtId="0" fontId="38" fillId="3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7" borderId="0" applyNumberFormat="0" applyBorder="0" applyAlignment="0" applyProtection="0"/>
    <xf numFmtId="0" fontId="39" fillId="13" borderId="0" applyNumberFormat="0" applyBorder="0" applyAlignment="0" applyProtection="0"/>
    <xf numFmtId="0" fontId="39" fillId="3" borderId="0" applyNumberFormat="0" applyBorder="0" applyAlignment="0" applyProtection="0"/>
    <xf numFmtId="0" fontId="40" fillId="14" borderId="1" applyNumberFormat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Protection="0">
      <alignment horizontal="center"/>
    </xf>
    <xf numFmtId="0" fontId="18" fillId="0" borderId="2" applyNumberFormat="0" applyFill="0" applyAlignment="0" applyProtection="0"/>
    <xf numFmtId="0" fontId="25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0" applyNumberFormat="0" applyFill="0" applyBorder="0" applyAlignment="0" applyProtection="0"/>
    <xf numFmtId="0" fontId="41" fillId="15" borderId="5" applyNumberFormat="0" applyAlignment="0" applyProtection="0"/>
    <xf numFmtId="164" fontId="0" fillId="0" borderId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0" fillId="16" borderId="7" applyNumberFormat="0" applyFont="0" applyAlignment="0" applyProtection="0"/>
    <xf numFmtId="0" fontId="39" fillId="11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44" fillId="22" borderId="0" applyNumberFormat="0" applyBorder="0" applyAlignment="0" applyProtection="0"/>
    <xf numFmtId="0" fontId="45" fillId="2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2" borderId="1" applyNumberFormat="0" applyAlignment="0" applyProtection="0"/>
    <xf numFmtId="9" fontId="0" fillId="0" borderId="0" applyFont="0" applyFill="0" applyBorder="0" applyAlignment="0" applyProtection="0"/>
  </cellStyleXfs>
  <cellXfs count="87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2" fillId="0" borderId="0" xfId="0" applyFont="1" applyFill="1" applyAlignment="1">
      <alignment/>
    </xf>
    <xf numFmtId="166" fontId="2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left" vertical="top" wrapText="1" indent="1"/>
    </xf>
    <xf numFmtId="0" fontId="9" fillId="0" borderId="0" xfId="0" applyFont="1" applyAlignment="1">
      <alignment/>
    </xf>
    <xf numFmtId="166" fontId="4" fillId="0" borderId="0" xfId="41" applyNumberFormat="1" applyFont="1" applyFill="1" applyBorder="1" applyAlignment="1">
      <alignment/>
    </xf>
    <xf numFmtId="0" fontId="10" fillId="0" borderId="12" xfId="0" applyFont="1" applyFill="1" applyBorder="1" applyAlignment="1">
      <alignment horizontal="left" wrapText="1" indent="1"/>
    </xf>
    <xf numFmtId="0" fontId="10" fillId="0" borderId="0" xfId="0" applyFont="1" applyFill="1" applyAlignment="1">
      <alignment wrapText="1"/>
    </xf>
    <xf numFmtId="166" fontId="2" fillId="0" borderId="13" xfId="41" applyNumberFormat="1" applyFont="1" applyFill="1" applyBorder="1" applyAlignment="1">
      <alignment/>
    </xf>
    <xf numFmtId="166" fontId="2" fillId="0" borderId="14" xfId="41" applyNumberFormat="1" applyFont="1" applyFill="1" applyBorder="1" applyAlignment="1">
      <alignment/>
    </xf>
    <xf numFmtId="166" fontId="2" fillId="0" borderId="15" xfId="41" applyNumberFormat="1" applyFont="1" applyFill="1" applyBorder="1" applyAlignment="1">
      <alignment/>
    </xf>
    <xf numFmtId="166" fontId="2" fillId="0" borderId="16" xfId="41" applyNumberFormat="1" applyFont="1" applyFill="1" applyBorder="1" applyAlignment="1">
      <alignment horizontal="right"/>
    </xf>
    <xf numFmtId="166" fontId="2" fillId="0" borderId="14" xfId="41" applyNumberFormat="1" applyFont="1" applyFill="1" applyBorder="1" applyAlignment="1">
      <alignment horizontal="right"/>
    </xf>
    <xf numFmtId="166" fontId="2" fillId="0" borderId="17" xfId="41" applyNumberFormat="1" applyFont="1" applyFill="1" applyBorder="1" applyAlignment="1">
      <alignment/>
    </xf>
    <xf numFmtId="166" fontId="2" fillId="0" borderId="18" xfId="41" applyNumberFormat="1" applyFont="1" applyFill="1" applyBorder="1" applyAlignment="1">
      <alignment horizontal="right"/>
    </xf>
    <xf numFmtId="166" fontId="3" fillId="0" borderId="16" xfId="41" applyNumberFormat="1" applyFont="1" applyFill="1" applyBorder="1" applyAlignment="1">
      <alignment horizontal="right"/>
    </xf>
    <xf numFmtId="3" fontId="2" fillId="0" borderId="13" xfId="0" applyNumberFormat="1" applyFont="1" applyFill="1" applyBorder="1" applyAlignment="1">
      <alignment/>
    </xf>
    <xf numFmtId="3" fontId="3" fillId="0" borderId="15" xfId="0" applyNumberFormat="1" applyFont="1" applyFill="1" applyBorder="1" applyAlignment="1">
      <alignment/>
    </xf>
    <xf numFmtId="3" fontId="2" fillId="0" borderId="15" xfId="0" applyNumberFormat="1" applyFont="1" applyFill="1" applyBorder="1" applyAlignment="1">
      <alignment/>
    </xf>
    <xf numFmtId="3" fontId="2" fillId="0" borderId="17" xfId="0" applyNumberFormat="1" applyFont="1" applyFill="1" applyBorder="1" applyAlignment="1">
      <alignment/>
    </xf>
    <xf numFmtId="0" fontId="10" fillId="0" borderId="19" xfId="0" applyFont="1" applyFill="1" applyBorder="1" applyAlignment="1">
      <alignment horizontal="center" wrapText="1"/>
    </xf>
    <xf numFmtId="0" fontId="10" fillId="0" borderId="20" xfId="0" applyFont="1" applyFill="1" applyBorder="1" applyAlignment="1">
      <alignment horizontal="center" wrapText="1"/>
    </xf>
    <xf numFmtId="0" fontId="10" fillId="0" borderId="21" xfId="0" applyFont="1" applyFill="1" applyBorder="1" applyAlignment="1">
      <alignment horizontal="center" wrapText="1"/>
    </xf>
    <xf numFmtId="0" fontId="2" fillId="0" borderId="22" xfId="0" applyFont="1" applyFill="1" applyBorder="1" applyAlignment="1">
      <alignment horizontal="center"/>
    </xf>
    <xf numFmtId="165" fontId="8" fillId="0" borderId="23" xfId="41" applyNumberFormat="1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4" fillId="0" borderId="24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5" fillId="0" borderId="24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5" xfId="0" applyFont="1" applyBorder="1" applyAlignment="1">
      <alignment horizontal="left" indent="2"/>
    </xf>
    <xf numFmtId="0" fontId="5" fillId="0" borderId="15" xfId="0" applyFont="1" applyBorder="1" applyAlignment="1">
      <alignment wrapText="1"/>
    </xf>
    <xf numFmtId="0" fontId="4" fillId="0" borderId="0" xfId="0" applyFont="1" applyAlignment="1">
      <alignment horizontal="center"/>
    </xf>
    <xf numFmtId="0" fontId="3" fillId="0" borderId="25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12" fillId="0" borderId="0" xfId="0" applyFont="1" applyAlignment="1">
      <alignment/>
    </xf>
    <xf numFmtId="0" fontId="2" fillId="0" borderId="12" xfId="0" applyFont="1" applyBorder="1" applyAlignment="1">
      <alignment vertical="top" wrapText="1"/>
    </xf>
    <xf numFmtId="166" fontId="2" fillId="0" borderId="15" xfId="41" applyNumberFormat="1" applyFont="1" applyBorder="1" applyAlignment="1">
      <alignment wrapText="1"/>
    </xf>
    <xf numFmtId="0" fontId="3" fillId="0" borderId="12" xfId="0" applyFont="1" applyBorder="1" applyAlignment="1">
      <alignment horizontal="center" vertical="top" wrapText="1"/>
    </xf>
    <xf numFmtId="166" fontId="3" fillId="0" borderId="22" xfId="41" applyNumberFormat="1" applyFont="1" applyBorder="1" applyAlignment="1">
      <alignment vertical="center" wrapText="1"/>
    </xf>
    <xf numFmtId="166" fontId="3" fillId="0" borderId="22" xfId="41" applyNumberFormat="1" applyFont="1" applyBorder="1" applyAlignment="1">
      <alignment horizontal="center" vertical="center"/>
    </xf>
    <xf numFmtId="166" fontId="3" fillId="0" borderId="20" xfId="41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vertical="top" wrapText="1"/>
    </xf>
    <xf numFmtId="166" fontId="12" fillId="0" borderId="0" xfId="41" applyNumberFormat="1" applyFont="1" applyAlignment="1">
      <alignment/>
    </xf>
    <xf numFmtId="166" fontId="3" fillId="0" borderId="15" xfId="41" applyNumberFormat="1" applyFont="1" applyBorder="1" applyAlignment="1">
      <alignment wrapText="1"/>
    </xf>
    <xf numFmtId="0" fontId="3" fillId="0" borderId="10" xfId="0" applyFont="1" applyBorder="1" applyAlignment="1">
      <alignment horizontal="left" vertical="center" wrapText="1"/>
    </xf>
    <xf numFmtId="166" fontId="3" fillId="0" borderId="26" xfId="0" applyNumberFormat="1" applyFont="1" applyBorder="1" applyAlignment="1">
      <alignment horizontal="center" vertical="center" wrapText="1"/>
    </xf>
    <xf numFmtId="0" fontId="3" fillId="0" borderId="26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1" fontId="7" fillId="0" borderId="29" xfId="0" applyNumberFormat="1" applyFont="1" applyFill="1" applyBorder="1" applyAlignment="1">
      <alignment horizontal="center"/>
    </xf>
    <xf numFmtId="0" fontId="9" fillId="0" borderId="30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41" applyNumberFormat="1" applyFont="1" applyAlignment="1">
      <alignment/>
    </xf>
    <xf numFmtId="0" fontId="9" fillId="0" borderId="12" xfId="0" applyFont="1" applyBorder="1" applyAlignment="1">
      <alignment horizontal="left" vertical="center" wrapText="1"/>
    </xf>
    <xf numFmtId="0" fontId="2" fillId="0" borderId="15" xfId="0" applyFont="1" applyBorder="1" applyAlignment="1">
      <alignment vertical="center" wrapText="1"/>
    </xf>
    <xf numFmtId="0" fontId="2" fillId="0" borderId="15" xfId="41" applyNumberFormat="1" applyFont="1" applyBorder="1" applyAlignment="1">
      <alignment vertical="center" wrapText="1"/>
    </xf>
    <xf numFmtId="0" fontId="2" fillId="0" borderId="0" xfId="0" applyFont="1" applyAlignment="1">
      <alignment horizontal="left"/>
    </xf>
    <xf numFmtId="0" fontId="9" fillId="0" borderId="15" xfId="0" applyFont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1" fontId="7" fillId="0" borderId="29" xfId="41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9" fillId="0" borderId="12" xfId="0" applyFont="1" applyFill="1" applyBorder="1" applyAlignment="1">
      <alignment wrapText="1"/>
    </xf>
    <xf numFmtId="0" fontId="9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1" fontId="15" fillId="0" borderId="29" xfId="41" applyNumberFormat="1" applyFont="1" applyFill="1" applyBorder="1" applyAlignment="1">
      <alignment horizontal="center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/>
    </xf>
    <xf numFmtId="0" fontId="5" fillId="0" borderId="36" xfId="0" applyFont="1" applyBorder="1" applyAlignment="1">
      <alignment wrapText="1"/>
    </xf>
    <xf numFmtId="165" fontId="5" fillId="0" borderId="37" xfId="41" applyNumberFormat="1" applyFont="1" applyFill="1" applyBorder="1" applyAlignment="1" applyProtection="1">
      <alignment/>
      <protection/>
    </xf>
    <xf numFmtId="0" fontId="4" fillId="0" borderId="36" xfId="0" applyFont="1" applyBorder="1" applyAlignment="1">
      <alignment horizontal="left" wrapText="1" indent="1"/>
    </xf>
    <xf numFmtId="0" fontId="5" fillId="0" borderId="0" xfId="0" applyFont="1" applyAlignment="1">
      <alignment horizontal="left"/>
    </xf>
    <xf numFmtId="0" fontId="5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left" wrapText="1" indent="1"/>
    </xf>
    <xf numFmtId="0" fontId="5" fillId="0" borderId="40" xfId="0" applyFont="1" applyBorder="1" applyAlignment="1">
      <alignment horizontal="center"/>
    </xf>
    <xf numFmtId="0" fontId="5" fillId="0" borderId="41" xfId="0" applyFont="1" applyBorder="1" applyAlignment="1">
      <alignment horizontal="center" wrapText="1"/>
    </xf>
    <xf numFmtId="0" fontId="5" fillId="0" borderId="36" xfId="0" applyFont="1" applyBorder="1" applyAlignment="1">
      <alignment horizontal="left" wrapText="1"/>
    </xf>
    <xf numFmtId="0" fontId="4" fillId="0" borderId="0" xfId="0" applyFont="1" applyAlignment="1">
      <alignment horizontal="left" indent="3"/>
    </xf>
    <xf numFmtId="0" fontId="5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5" fillId="0" borderId="42" xfId="0" applyFont="1" applyBorder="1" applyAlignment="1">
      <alignment horizontal="center"/>
    </xf>
    <xf numFmtId="0" fontId="5" fillId="0" borderId="43" xfId="0" applyFont="1" applyBorder="1" applyAlignment="1">
      <alignment horizontal="center" wrapText="1"/>
    </xf>
    <xf numFmtId="0" fontId="5" fillId="0" borderId="41" xfId="0" applyFont="1" applyBorder="1" applyAlignment="1">
      <alignment wrapText="1"/>
    </xf>
    <xf numFmtId="0" fontId="4" fillId="0" borderId="41" xfId="0" applyFont="1" applyBorder="1" applyAlignment="1">
      <alignment horizontal="left" wrapText="1" indent="1"/>
    </xf>
    <xf numFmtId="0" fontId="5" fillId="0" borderId="41" xfId="0" applyFont="1" applyBorder="1" applyAlignment="1">
      <alignment horizontal="left" wrapText="1"/>
    </xf>
    <xf numFmtId="0" fontId="5" fillId="0" borderId="0" xfId="0" applyFont="1" applyAlignment="1">
      <alignment horizontal="left" indent="3"/>
    </xf>
    <xf numFmtId="0" fontId="4" fillId="0" borderId="41" xfId="0" applyFont="1" applyBorder="1" applyAlignment="1">
      <alignment wrapText="1"/>
    </xf>
    <xf numFmtId="0" fontId="5" fillId="0" borderId="44" xfId="0" applyFont="1" applyBorder="1" applyAlignment="1">
      <alignment horizontal="center"/>
    </xf>
    <xf numFmtId="0" fontId="5" fillId="0" borderId="45" xfId="0" applyFont="1" applyBorder="1" applyAlignment="1">
      <alignment wrapText="1"/>
    </xf>
    <xf numFmtId="0" fontId="4" fillId="0" borderId="46" xfId="0" applyFont="1" applyBorder="1" applyAlignment="1">
      <alignment horizontal="left" wrapText="1" indent="1"/>
    </xf>
    <xf numFmtId="165" fontId="5" fillId="0" borderId="37" xfId="41" applyNumberFormat="1" applyFont="1" applyFill="1" applyBorder="1" applyAlignment="1" applyProtection="1">
      <alignment horizontal="center"/>
      <protection/>
    </xf>
    <xf numFmtId="0" fontId="5" fillId="0" borderId="38" xfId="0" applyFont="1" applyBorder="1" applyAlignment="1">
      <alignment horizontal="left" wrapText="1"/>
    </xf>
    <xf numFmtId="0" fontId="5" fillId="0" borderId="46" xfId="0" applyFont="1" applyBorder="1" applyAlignment="1">
      <alignment horizontal="left" wrapText="1"/>
    </xf>
    <xf numFmtId="165" fontId="5" fillId="0" borderId="37" xfId="41" applyNumberFormat="1" applyFont="1" applyFill="1" applyBorder="1" applyAlignment="1" applyProtection="1">
      <alignment horizontal="left" wrapText="1"/>
      <protection/>
    </xf>
    <xf numFmtId="0" fontId="4" fillId="0" borderId="36" xfId="0" applyFont="1" applyBorder="1" applyAlignment="1">
      <alignment horizontal="left" wrapText="1"/>
    </xf>
    <xf numFmtId="0" fontId="5" fillId="0" borderId="47" xfId="0" applyFont="1" applyBorder="1" applyAlignment="1">
      <alignment wrapText="1"/>
    </xf>
    <xf numFmtId="166" fontId="2" fillId="0" borderId="26" xfId="41" applyNumberFormat="1" applyFont="1" applyFill="1" applyBorder="1" applyAlignment="1">
      <alignment/>
    </xf>
    <xf numFmtId="0" fontId="4" fillId="0" borderId="15" xfId="0" applyFont="1" applyBorder="1" applyAlignment="1">
      <alignment wrapText="1"/>
    </xf>
    <xf numFmtId="0" fontId="2" fillId="0" borderId="26" xfId="0" applyFont="1" applyBorder="1" applyAlignment="1">
      <alignment/>
    </xf>
    <xf numFmtId="0" fontId="3" fillId="0" borderId="48" xfId="0" applyFont="1" applyBorder="1" applyAlignment="1">
      <alignment/>
    </xf>
    <xf numFmtId="0" fontId="2" fillId="0" borderId="26" xfId="0" applyFont="1" applyFill="1" applyBorder="1" applyAlignment="1">
      <alignment/>
    </xf>
    <xf numFmtId="166" fontId="2" fillId="0" borderId="13" xfId="41" applyNumberFormat="1" applyFont="1" applyFill="1" applyBorder="1" applyAlignment="1">
      <alignment wrapText="1"/>
    </xf>
    <xf numFmtId="166" fontId="2" fillId="0" borderId="15" xfId="41" applyNumberFormat="1" applyFont="1" applyFill="1" applyBorder="1" applyAlignment="1">
      <alignment wrapText="1"/>
    </xf>
    <xf numFmtId="166" fontId="2" fillId="0" borderId="48" xfId="41" applyNumberFormat="1" applyFont="1" applyFill="1" applyBorder="1" applyAlignment="1">
      <alignment/>
    </xf>
    <xf numFmtId="166" fontId="2" fillId="0" borderId="15" xfId="41" applyNumberFormat="1" applyFont="1" applyFill="1" applyBorder="1" applyAlignment="1">
      <alignment vertical="top" wrapText="1"/>
    </xf>
    <xf numFmtId="166" fontId="3" fillId="0" borderId="15" xfId="41" applyNumberFormat="1" applyFont="1" applyFill="1" applyBorder="1" applyAlignment="1">
      <alignment wrapText="1"/>
    </xf>
    <xf numFmtId="166" fontId="3" fillId="0" borderId="15" xfId="41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/>
    </xf>
    <xf numFmtId="166" fontId="12" fillId="0" borderId="48" xfId="41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2" fillId="0" borderId="26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3" fillId="0" borderId="23" xfId="0" applyFont="1" applyBorder="1" applyAlignment="1">
      <alignment/>
    </xf>
    <xf numFmtId="1" fontId="2" fillId="0" borderId="26" xfId="41" applyNumberFormat="1" applyFont="1" applyFill="1" applyBorder="1" applyAlignment="1">
      <alignment/>
    </xf>
    <xf numFmtId="1" fontId="2" fillId="0" borderId="15" xfId="41" applyNumberFormat="1" applyFont="1" applyFill="1" applyBorder="1" applyAlignment="1">
      <alignment/>
    </xf>
    <xf numFmtId="1" fontId="2" fillId="0" borderId="48" xfId="41" applyNumberFormat="1" applyFont="1" applyFill="1" applyBorder="1" applyAlignment="1">
      <alignment/>
    </xf>
    <xf numFmtId="0" fontId="8" fillId="0" borderId="10" xfId="0" applyFont="1" applyFill="1" applyBorder="1" applyAlignment="1">
      <alignment wrapText="1"/>
    </xf>
    <xf numFmtId="0" fontId="4" fillId="0" borderId="13" xfId="0" applyFont="1" applyBorder="1" applyAlignment="1">
      <alignment/>
    </xf>
    <xf numFmtId="0" fontId="5" fillId="0" borderId="25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0" fillId="0" borderId="12" xfId="0" applyBorder="1" applyAlignment="1">
      <alignment/>
    </xf>
    <xf numFmtId="0" fontId="11" fillId="0" borderId="12" xfId="0" applyFont="1" applyBorder="1" applyAlignment="1">
      <alignment/>
    </xf>
    <xf numFmtId="166" fontId="2" fillId="0" borderId="49" xfId="41" applyNumberFormat="1" applyFont="1" applyFill="1" applyBorder="1" applyAlignment="1">
      <alignment/>
    </xf>
    <xf numFmtId="2" fontId="4" fillId="0" borderId="0" xfId="0" applyNumberFormat="1" applyFont="1" applyAlignment="1">
      <alignment/>
    </xf>
    <xf numFmtId="0" fontId="2" fillId="0" borderId="12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wrapText="1"/>
    </xf>
    <xf numFmtId="0" fontId="5" fillId="0" borderId="10" xfId="0" applyFont="1" applyBorder="1" applyAlignment="1">
      <alignment horizontal="center"/>
    </xf>
    <xf numFmtId="0" fontId="5" fillId="0" borderId="26" xfId="0" applyFont="1" applyBorder="1" applyAlignment="1">
      <alignment/>
    </xf>
    <xf numFmtId="0" fontId="3" fillId="0" borderId="50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9" fillId="0" borderId="10" xfId="0" applyFont="1" applyBorder="1" applyAlignment="1">
      <alignment horizontal="left" vertical="center" wrapText="1"/>
    </xf>
    <xf numFmtId="0" fontId="3" fillId="0" borderId="48" xfId="0" applyFont="1" applyBorder="1" applyAlignment="1">
      <alignment wrapText="1"/>
    </xf>
    <xf numFmtId="0" fontId="14" fillId="0" borderId="12" xfId="0" applyFont="1" applyBorder="1" applyAlignment="1">
      <alignment horizontal="left" vertical="center" wrapText="1" indent="1"/>
    </xf>
    <xf numFmtId="0" fontId="3" fillId="0" borderId="15" xfId="0" applyFont="1" applyBorder="1" applyAlignment="1">
      <alignment/>
    </xf>
    <xf numFmtId="0" fontId="9" fillId="0" borderId="24" xfId="0" applyFont="1" applyFill="1" applyBorder="1" applyAlignment="1">
      <alignment wrapText="1"/>
    </xf>
    <xf numFmtId="1" fontId="2" fillId="0" borderId="17" xfId="41" applyNumberFormat="1" applyFont="1" applyFill="1" applyBorder="1" applyAlignment="1">
      <alignment/>
    </xf>
    <xf numFmtId="166" fontId="2" fillId="0" borderId="51" xfId="41" applyNumberFormat="1" applyFont="1" applyFill="1" applyBorder="1" applyAlignment="1">
      <alignment/>
    </xf>
    <xf numFmtId="0" fontId="10" fillId="0" borderId="11" xfId="0" applyFont="1" applyFill="1" applyBorder="1" applyAlignment="1">
      <alignment horizontal="left" wrapText="1" indent="1"/>
    </xf>
    <xf numFmtId="166" fontId="2" fillId="0" borderId="48" xfId="41" applyNumberFormat="1" applyFont="1" applyFill="1" applyBorder="1" applyAlignment="1">
      <alignment/>
    </xf>
    <xf numFmtId="166" fontId="2" fillId="0" borderId="52" xfId="41" applyNumberFormat="1" applyFont="1" applyFill="1" applyBorder="1" applyAlignment="1">
      <alignment horizontal="right"/>
    </xf>
    <xf numFmtId="166" fontId="3" fillId="0" borderId="16" xfId="41" applyNumberFormat="1" applyFont="1" applyFill="1" applyBorder="1" applyAlignment="1">
      <alignment/>
    </xf>
    <xf numFmtId="3" fontId="3" fillId="0" borderId="31" xfId="0" applyNumberFormat="1" applyFont="1" applyFill="1" applyBorder="1" applyAlignment="1">
      <alignment/>
    </xf>
    <xf numFmtId="0" fontId="8" fillId="0" borderId="53" xfId="0" applyFont="1" applyFill="1" applyBorder="1" applyAlignment="1">
      <alignment horizontal="left" vertical="center" wrapText="1"/>
    </xf>
    <xf numFmtId="165" fontId="3" fillId="0" borderId="54" xfId="41" applyNumberFormat="1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vertical="center" wrapText="1"/>
    </xf>
    <xf numFmtId="0" fontId="8" fillId="0" borderId="55" xfId="0" applyFont="1" applyFill="1" applyBorder="1" applyAlignment="1">
      <alignment horizontal="left" vertical="center" wrapText="1" indent="2"/>
    </xf>
    <xf numFmtId="0" fontId="4" fillId="0" borderId="56" xfId="0" applyFont="1" applyBorder="1" applyAlignment="1">
      <alignment horizontal="left" wrapText="1" indent="1"/>
    </xf>
    <xf numFmtId="0" fontId="14" fillId="0" borderId="27" xfId="0" applyFont="1" applyBorder="1" applyAlignment="1">
      <alignment horizontal="left" vertical="center" wrapText="1" indent="1"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wrapText="1"/>
    </xf>
    <xf numFmtId="0" fontId="8" fillId="0" borderId="10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 indent="1"/>
    </xf>
    <xf numFmtId="0" fontId="8" fillId="0" borderId="27" xfId="0" applyFont="1" applyBorder="1" applyAlignment="1">
      <alignment horizontal="left" vertical="center" wrapText="1" indent="1"/>
    </xf>
    <xf numFmtId="165" fontId="3" fillId="0" borderId="15" xfId="41" applyNumberFormat="1" applyFont="1" applyFill="1" applyBorder="1" applyAlignment="1">
      <alignment vertical="center" wrapText="1"/>
    </xf>
    <xf numFmtId="165" fontId="3" fillId="0" borderId="48" xfId="41" applyNumberFormat="1" applyFont="1" applyFill="1" applyBorder="1" applyAlignment="1">
      <alignment vertical="center" wrapText="1"/>
    </xf>
    <xf numFmtId="165" fontId="3" fillId="0" borderId="23" xfId="41" applyNumberFormat="1" applyFont="1" applyFill="1" applyBorder="1" applyAlignment="1">
      <alignment vertical="center" wrapText="1"/>
    </xf>
    <xf numFmtId="165" fontId="3" fillId="0" borderId="29" xfId="41" applyNumberFormat="1" applyFont="1" applyFill="1" applyBorder="1" applyAlignment="1">
      <alignment vertical="center" wrapText="1"/>
    </xf>
    <xf numFmtId="0" fontId="4" fillId="0" borderId="55" xfId="0" applyFont="1" applyBorder="1" applyAlignment="1">
      <alignment horizontal="center"/>
    </xf>
    <xf numFmtId="0" fontId="5" fillId="0" borderId="23" xfId="0" applyFont="1" applyBorder="1" applyAlignment="1">
      <alignment horizontal="left" indent="4"/>
    </xf>
    <xf numFmtId="0" fontId="11" fillId="0" borderId="55" xfId="0" applyFont="1" applyBorder="1" applyAlignment="1">
      <alignment/>
    </xf>
    <xf numFmtId="0" fontId="5" fillId="0" borderId="44" xfId="0" applyFont="1" applyBorder="1" applyAlignment="1">
      <alignment horizontal="left" wrapText="1"/>
    </xf>
    <xf numFmtId="0" fontId="3" fillId="0" borderId="48" xfId="0" applyFont="1" applyFill="1" applyBorder="1" applyAlignment="1">
      <alignment vertical="center" wrapText="1"/>
    </xf>
    <xf numFmtId="0" fontId="3" fillId="0" borderId="25" xfId="0" applyFont="1" applyBorder="1" applyAlignment="1">
      <alignment horizontal="center" vertical="center" wrapText="1"/>
    </xf>
    <xf numFmtId="0" fontId="11" fillId="0" borderId="24" xfId="0" applyFont="1" applyBorder="1" applyAlignment="1">
      <alignment/>
    </xf>
    <xf numFmtId="0" fontId="5" fillId="0" borderId="22" xfId="0" applyFont="1" applyBorder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12" fillId="0" borderId="12" xfId="0" applyFont="1" applyBorder="1" applyAlignment="1">
      <alignment vertical="top" wrapText="1"/>
    </xf>
    <xf numFmtId="0" fontId="12" fillId="0" borderId="15" xfId="0" applyFont="1" applyBorder="1" applyAlignment="1">
      <alignment/>
    </xf>
    <xf numFmtId="0" fontId="3" fillId="0" borderId="12" xfId="0" applyFont="1" applyBorder="1" applyAlignment="1">
      <alignment vertical="top" wrapText="1"/>
    </xf>
    <xf numFmtId="0" fontId="2" fillId="0" borderId="59" xfId="0" applyFont="1" applyBorder="1" applyAlignment="1">
      <alignment/>
    </xf>
    <xf numFmtId="0" fontId="5" fillId="0" borderId="44" xfId="0" applyFont="1" applyBorder="1" applyAlignment="1">
      <alignment horizontal="center" wrapText="1"/>
    </xf>
    <xf numFmtId="0" fontId="4" fillId="0" borderId="45" xfId="0" applyFont="1" applyBorder="1" applyAlignment="1">
      <alignment horizontal="left" wrapText="1" indent="1"/>
    </xf>
    <xf numFmtId="0" fontId="4" fillId="0" borderId="46" xfId="0" applyFont="1" applyBorder="1" applyAlignment="1">
      <alignment horizontal="left" wrapText="1" indent="2"/>
    </xf>
    <xf numFmtId="0" fontId="5" fillId="0" borderId="15" xfId="0" applyFont="1" applyBorder="1" applyAlignment="1">
      <alignment horizontal="left" wrapText="1"/>
    </xf>
    <xf numFmtId="166" fontId="5" fillId="0" borderId="48" xfId="41" applyNumberFormat="1" applyFont="1" applyFill="1" applyBorder="1" applyAlignment="1">
      <alignment/>
    </xf>
    <xf numFmtId="166" fontId="5" fillId="0" borderId="29" xfId="41" applyNumberFormat="1" applyFont="1" applyFill="1" applyBorder="1" applyAlignment="1">
      <alignment/>
    </xf>
    <xf numFmtId="166" fontId="2" fillId="0" borderId="60" xfId="41" applyNumberFormat="1" applyFont="1" applyFill="1" applyBorder="1" applyAlignment="1">
      <alignment/>
    </xf>
    <xf numFmtId="166" fontId="2" fillId="0" borderId="61" xfId="41" applyNumberFormat="1" applyFont="1" applyFill="1" applyBorder="1" applyAlignment="1">
      <alignment/>
    </xf>
    <xf numFmtId="166" fontId="2" fillId="0" borderId="29" xfId="41" applyNumberFormat="1" applyFont="1" applyFill="1" applyBorder="1" applyAlignment="1">
      <alignment/>
    </xf>
    <xf numFmtId="165" fontId="3" fillId="0" borderId="62" xfId="41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166" fontId="4" fillId="0" borderId="15" xfId="41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10" fillId="0" borderId="0" xfId="0" applyFont="1" applyAlignment="1">
      <alignment wrapText="1"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166" fontId="4" fillId="25" borderId="15" xfId="41" applyNumberFormat="1" applyFont="1" applyFill="1" applyBorder="1" applyAlignment="1">
      <alignment/>
    </xf>
    <xf numFmtId="0" fontId="5" fillId="0" borderId="63" xfId="0" applyFont="1" applyBorder="1" applyAlignment="1">
      <alignment horizontal="left" wrapText="1"/>
    </xf>
    <xf numFmtId="0" fontId="5" fillId="0" borderId="64" xfId="0" applyFont="1" applyBorder="1" applyAlignment="1">
      <alignment horizontal="left" wrapText="1"/>
    </xf>
    <xf numFmtId="0" fontId="3" fillId="0" borderId="65" xfId="0" applyFont="1" applyBorder="1" applyAlignment="1">
      <alignment/>
    </xf>
    <xf numFmtId="0" fontId="2" fillId="0" borderId="15" xfId="0" applyFont="1" applyBorder="1" applyAlignment="1">
      <alignment/>
    </xf>
    <xf numFmtId="0" fontId="9" fillId="0" borderId="12" xfId="0" applyFont="1" applyFill="1" applyBorder="1" applyAlignment="1">
      <alignment horizontal="left" wrapText="1" indent="1"/>
    </xf>
    <xf numFmtId="1" fontId="2" fillId="0" borderId="51" xfId="41" applyNumberFormat="1" applyFont="1" applyFill="1" applyBorder="1" applyAlignment="1">
      <alignment/>
    </xf>
    <xf numFmtId="1" fontId="2" fillId="0" borderId="13" xfId="41" applyNumberFormat="1" applyFont="1" applyFill="1" applyBorder="1" applyAlignment="1">
      <alignment/>
    </xf>
    <xf numFmtId="1" fontId="2" fillId="0" borderId="66" xfId="41" applyNumberFormat="1" applyFont="1" applyFill="1" applyBorder="1" applyAlignment="1">
      <alignment/>
    </xf>
    <xf numFmtId="0" fontId="9" fillId="0" borderId="12" xfId="0" applyFont="1" applyBorder="1" applyAlignment="1">
      <alignment horizontal="left" vertical="center" wrapText="1" indent="1"/>
    </xf>
    <xf numFmtId="0" fontId="3" fillId="0" borderId="53" xfId="0" applyFont="1" applyBorder="1" applyAlignment="1">
      <alignment horizontal="left" vertical="center" wrapText="1"/>
    </xf>
    <xf numFmtId="0" fontId="3" fillId="0" borderId="23" xfId="0" applyFont="1" applyBorder="1" applyAlignment="1">
      <alignment wrapText="1"/>
    </xf>
    <xf numFmtId="0" fontId="8" fillId="0" borderId="67" xfId="0" applyFont="1" applyBorder="1" applyAlignment="1">
      <alignment horizontal="left" vertical="center" wrapText="1"/>
    </xf>
    <xf numFmtId="0" fontId="2" fillId="0" borderId="51" xfId="0" applyFont="1" applyFill="1" applyBorder="1" applyAlignment="1">
      <alignment/>
    </xf>
    <xf numFmtId="0" fontId="2" fillId="0" borderId="51" xfId="0" applyFont="1" applyBorder="1" applyAlignment="1">
      <alignment/>
    </xf>
    <xf numFmtId="0" fontId="8" fillId="0" borderId="12" xfId="0" applyFont="1" applyBorder="1" applyAlignment="1">
      <alignment horizontal="left" vertical="center" wrapText="1"/>
    </xf>
    <xf numFmtId="0" fontId="2" fillId="0" borderId="15" xfId="0" applyFont="1" applyFill="1" applyBorder="1" applyAlignment="1">
      <alignment/>
    </xf>
    <xf numFmtId="0" fontId="3" fillId="0" borderId="68" xfId="0" applyFont="1" applyBorder="1" applyAlignment="1">
      <alignment/>
    </xf>
    <xf numFmtId="0" fontId="8" fillId="0" borderId="27" xfId="0" applyFont="1" applyBorder="1" applyAlignment="1">
      <alignment horizontal="left" vertical="center" wrapText="1"/>
    </xf>
    <xf numFmtId="0" fontId="2" fillId="0" borderId="31" xfId="0" applyFont="1" applyFill="1" applyBorder="1" applyAlignment="1">
      <alignment/>
    </xf>
    <xf numFmtId="0" fontId="2" fillId="0" borderId="31" xfId="0" applyFont="1" applyBorder="1" applyAlignment="1">
      <alignment/>
    </xf>
    <xf numFmtId="0" fontId="2" fillId="0" borderId="52" xfId="0" applyFont="1" applyBorder="1" applyAlignment="1">
      <alignment vertical="center" wrapText="1"/>
    </xf>
    <xf numFmtId="0" fontId="2" fillId="0" borderId="52" xfId="41" applyNumberFormat="1" applyFont="1" applyBorder="1" applyAlignment="1">
      <alignment vertical="center" wrapText="1"/>
    </xf>
    <xf numFmtId="0" fontId="9" fillId="0" borderId="11" xfId="0" applyFont="1" applyBorder="1" applyAlignment="1">
      <alignment horizontal="left" vertical="center" wrapText="1" indent="1"/>
    </xf>
    <xf numFmtId="0" fontId="9" fillId="0" borderId="67" xfId="0" applyFont="1" applyBorder="1" applyAlignment="1">
      <alignment horizontal="left" vertical="center" wrapText="1" indent="1"/>
    </xf>
    <xf numFmtId="0" fontId="3" fillId="0" borderId="49" xfId="0" applyFont="1" applyBorder="1" applyAlignment="1">
      <alignment vertical="center" wrapText="1"/>
    </xf>
    <xf numFmtId="0" fontId="3" fillId="0" borderId="65" xfId="0" applyFont="1" applyBorder="1" applyAlignment="1">
      <alignment wrapText="1"/>
    </xf>
    <xf numFmtId="166" fontId="5" fillId="0" borderId="22" xfId="41" applyNumberFormat="1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166" fontId="5" fillId="0" borderId="14" xfId="41" applyNumberFormat="1" applyFont="1" applyFill="1" applyBorder="1" applyAlignment="1">
      <alignment/>
    </xf>
    <xf numFmtId="166" fontId="4" fillId="0" borderId="16" xfId="41" applyNumberFormat="1" applyFont="1" applyFill="1" applyBorder="1" applyAlignment="1">
      <alignment/>
    </xf>
    <xf numFmtId="166" fontId="4" fillId="0" borderId="18" xfId="41" applyNumberFormat="1" applyFont="1" applyFill="1" applyBorder="1" applyAlignment="1">
      <alignment/>
    </xf>
    <xf numFmtId="166" fontId="5" fillId="0" borderId="14" xfId="41" applyNumberFormat="1" applyFont="1" applyFill="1" applyBorder="1" applyAlignment="1">
      <alignment/>
    </xf>
    <xf numFmtId="166" fontId="5" fillId="0" borderId="16" xfId="41" applyNumberFormat="1" applyFont="1" applyFill="1" applyBorder="1" applyAlignment="1">
      <alignment/>
    </xf>
    <xf numFmtId="166" fontId="5" fillId="0" borderId="18" xfId="41" applyNumberFormat="1" applyFont="1" applyFill="1" applyBorder="1" applyAlignment="1">
      <alignment/>
    </xf>
    <xf numFmtId="166" fontId="4" fillId="0" borderId="28" xfId="41" applyNumberFormat="1" applyFont="1" applyFill="1" applyBorder="1" applyAlignment="1">
      <alignment/>
    </xf>
    <xf numFmtId="166" fontId="5" fillId="0" borderId="21" xfId="41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/>
    </xf>
    <xf numFmtId="166" fontId="5" fillId="0" borderId="28" xfId="41" applyNumberFormat="1" applyFont="1" applyFill="1" applyBorder="1" applyAlignment="1">
      <alignment/>
    </xf>
    <xf numFmtId="166" fontId="5" fillId="0" borderId="69" xfId="41" applyNumberFormat="1" applyFont="1" applyFill="1" applyBorder="1" applyAlignment="1">
      <alignment/>
    </xf>
    <xf numFmtId="0" fontId="4" fillId="0" borderId="26" xfId="0" applyFont="1" applyBorder="1" applyAlignment="1">
      <alignment/>
    </xf>
    <xf numFmtId="0" fontId="4" fillId="0" borderId="60" xfId="0" applyFont="1" applyBorder="1" applyAlignment="1">
      <alignment/>
    </xf>
    <xf numFmtId="0" fontId="4" fillId="0" borderId="48" xfId="0" applyFont="1" applyBorder="1" applyAlignment="1">
      <alignment/>
    </xf>
    <xf numFmtId="0" fontId="5" fillId="0" borderId="70" xfId="0" applyFont="1" applyBorder="1" applyAlignment="1">
      <alignment horizontal="center" vertical="center" wrapText="1"/>
    </xf>
    <xf numFmtId="165" fontId="4" fillId="0" borderId="71" xfId="41" applyNumberFormat="1" applyFont="1" applyFill="1" applyBorder="1" applyAlignment="1" applyProtection="1">
      <alignment/>
      <protection/>
    </xf>
    <xf numFmtId="165" fontId="5" fillId="0" borderId="71" xfId="41" applyNumberFormat="1" applyFont="1" applyFill="1" applyBorder="1" applyAlignment="1" applyProtection="1">
      <alignment/>
      <protection/>
    </xf>
    <xf numFmtId="165" fontId="5" fillId="0" borderId="72" xfId="41" applyNumberFormat="1" applyFont="1" applyFill="1" applyBorder="1" applyAlignment="1" applyProtection="1">
      <alignment/>
      <protection/>
    </xf>
    <xf numFmtId="165" fontId="4" fillId="0" borderId="72" xfId="41" applyNumberFormat="1" applyFont="1" applyFill="1" applyBorder="1" applyAlignment="1" applyProtection="1">
      <alignment/>
      <protection/>
    </xf>
    <xf numFmtId="165" fontId="4" fillId="0" borderId="71" xfId="41" applyNumberFormat="1" applyFont="1" applyFill="1" applyBorder="1" applyAlignment="1" applyProtection="1">
      <alignment horizontal="left"/>
      <protection/>
    </xf>
    <xf numFmtId="165" fontId="4" fillId="0" borderId="73" xfId="41" applyNumberFormat="1" applyFont="1" applyFill="1" applyBorder="1" applyAlignment="1" applyProtection="1">
      <alignment/>
      <protection/>
    </xf>
    <xf numFmtId="165" fontId="5" fillId="0" borderId="74" xfId="41" applyNumberFormat="1" applyFont="1" applyFill="1" applyBorder="1" applyAlignment="1" applyProtection="1">
      <alignment/>
      <protection/>
    </xf>
    <xf numFmtId="165" fontId="4" fillId="0" borderId="71" xfId="41" applyNumberFormat="1" applyFont="1" applyFill="1" applyBorder="1" applyAlignment="1" applyProtection="1">
      <alignment horizontal="left" indent="3"/>
      <protection/>
    </xf>
    <xf numFmtId="165" fontId="5" fillId="0" borderId="75" xfId="41" applyNumberFormat="1" applyFont="1" applyFill="1" applyBorder="1" applyAlignment="1" applyProtection="1">
      <alignment/>
      <protection/>
    </xf>
    <xf numFmtId="0" fontId="5" fillId="0" borderId="16" xfId="0" applyFont="1" applyBorder="1" applyAlignment="1">
      <alignment horizontal="left" wrapText="1"/>
    </xf>
    <xf numFmtId="0" fontId="4" fillId="0" borderId="76" xfId="0" applyFont="1" applyBorder="1" applyAlignment="1">
      <alignment/>
    </xf>
    <xf numFmtId="0" fontId="4" fillId="0" borderId="72" xfId="0" applyFont="1" applyBorder="1" applyAlignment="1">
      <alignment/>
    </xf>
    <xf numFmtId="165" fontId="5" fillId="0" borderId="71" xfId="41" applyNumberFormat="1" applyFont="1" applyFill="1" applyBorder="1" applyAlignment="1" applyProtection="1">
      <alignment horizontal="center"/>
      <protection/>
    </xf>
    <xf numFmtId="165" fontId="4" fillId="0" borderId="71" xfId="41" applyNumberFormat="1" applyFont="1" applyFill="1" applyBorder="1" applyAlignment="1" applyProtection="1">
      <alignment horizontal="center"/>
      <protection/>
    </xf>
    <xf numFmtId="165" fontId="5" fillId="0" borderId="71" xfId="41" applyNumberFormat="1" applyFont="1" applyFill="1" applyBorder="1" applyAlignment="1" applyProtection="1">
      <alignment horizontal="left" wrapText="1"/>
      <protection/>
    </xf>
    <xf numFmtId="165" fontId="4" fillId="0" borderId="71" xfId="41" applyNumberFormat="1" applyFont="1" applyFill="1" applyBorder="1" applyAlignment="1" applyProtection="1">
      <alignment horizontal="left" wrapText="1"/>
      <protection/>
    </xf>
    <xf numFmtId="165" fontId="5" fillId="0" borderId="74" xfId="41" applyNumberFormat="1" applyFont="1" applyFill="1" applyBorder="1" applyAlignment="1" applyProtection="1">
      <alignment horizontal="center"/>
      <protection/>
    </xf>
    <xf numFmtId="0" fontId="5" fillId="0" borderId="21" xfId="0" applyFont="1" applyFill="1" applyBorder="1" applyAlignment="1">
      <alignment horizontal="center" vertical="center" wrapText="1"/>
    </xf>
    <xf numFmtId="0" fontId="4" fillId="0" borderId="71" xfId="0" applyFont="1" applyFill="1" applyBorder="1" applyAlignment="1">
      <alignment/>
    </xf>
    <xf numFmtId="165" fontId="4" fillId="0" borderId="72" xfId="41" applyNumberFormat="1" applyFont="1" applyFill="1" applyBorder="1" applyAlignment="1" applyProtection="1">
      <alignment horizontal="left" wrapText="1"/>
      <protection/>
    </xf>
    <xf numFmtId="165" fontId="4" fillId="0" borderId="73" xfId="41" applyNumberFormat="1" applyFont="1" applyFill="1" applyBorder="1" applyAlignment="1" applyProtection="1">
      <alignment horizontal="left" wrapText="1"/>
      <protection/>
    </xf>
    <xf numFmtId="165" fontId="4" fillId="0" borderId="77" xfId="41" applyNumberFormat="1" applyFont="1" applyFill="1" applyBorder="1" applyAlignment="1" applyProtection="1">
      <alignment horizontal="left" wrapText="1"/>
      <protection/>
    </xf>
    <xf numFmtId="165" fontId="5" fillId="0" borderId="72" xfId="41" applyNumberFormat="1" applyFont="1" applyFill="1" applyBorder="1" applyAlignment="1" applyProtection="1">
      <alignment horizontal="left" wrapText="1"/>
      <protection/>
    </xf>
    <xf numFmtId="0" fontId="4" fillId="0" borderId="71" xfId="0" applyFont="1" applyBorder="1" applyAlignment="1">
      <alignment/>
    </xf>
    <xf numFmtId="165" fontId="5" fillId="0" borderId="74" xfId="41" applyNumberFormat="1" applyFont="1" applyFill="1" applyBorder="1" applyAlignment="1" applyProtection="1">
      <alignment horizontal="left" wrapText="1"/>
      <protection/>
    </xf>
    <xf numFmtId="0" fontId="8" fillId="0" borderId="25" xfId="0" applyFont="1" applyBorder="1" applyAlignment="1">
      <alignment horizontal="center" wrapText="1"/>
    </xf>
    <xf numFmtId="0" fontId="8" fillId="0" borderId="22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5" xfId="0" applyFont="1" applyBorder="1" applyAlignment="1">
      <alignment horizontal="left" wrapText="1"/>
    </xf>
    <xf numFmtId="165" fontId="20" fillId="0" borderId="0" xfId="41" applyNumberFormat="1" applyFont="1" applyAlignment="1">
      <alignment/>
    </xf>
    <xf numFmtId="1" fontId="10" fillId="0" borderId="0" xfId="0" applyNumberFormat="1" applyFont="1" applyAlignment="1">
      <alignment/>
    </xf>
    <xf numFmtId="0" fontId="9" fillId="0" borderId="78" xfId="0" applyFont="1" applyBorder="1" applyAlignment="1">
      <alignment horizontal="center" vertical="center" wrapText="1"/>
    </xf>
    <xf numFmtId="0" fontId="9" fillId="0" borderId="15" xfId="0" applyFont="1" applyBorder="1" applyAlignment="1">
      <alignment vertical="center" wrapText="1"/>
    </xf>
    <xf numFmtId="0" fontId="4" fillId="0" borderId="15" xfId="0" applyFont="1" applyBorder="1" applyAlignment="1">
      <alignment horizontal="left" wrapText="1" indent="2"/>
    </xf>
    <xf numFmtId="0" fontId="4" fillId="25" borderId="15" xfId="0" applyFont="1" applyFill="1" applyBorder="1" applyAlignment="1">
      <alignment/>
    </xf>
    <xf numFmtId="0" fontId="5" fillId="0" borderId="16" xfId="0" applyFont="1" applyBorder="1" applyAlignment="1">
      <alignment/>
    </xf>
    <xf numFmtId="0" fontId="4" fillId="25" borderId="15" xfId="0" applyFont="1" applyFill="1" applyBorder="1" applyAlignment="1">
      <alignment horizontal="left" indent="2"/>
    </xf>
    <xf numFmtId="166" fontId="4" fillId="0" borderId="48" xfId="41" applyNumberFormat="1" applyFont="1" applyFill="1" applyBorder="1" applyAlignment="1">
      <alignment/>
    </xf>
    <xf numFmtId="0" fontId="9" fillId="0" borderId="13" xfId="0" applyFont="1" applyBorder="1" applyAlignment="1">
      <alignment vertical="center" wrapText="1"/>
    </xf>
    <xf numFmtId="165" fontId="8" fillId="0" borderId="31" xfId="41" applyNumberFormat="1" applyFont="1" applyFill="1" applyBorder="1" applyAlignment="1">
      <alignment horizontal="center" vertical="center" wrapText="1"/>
    </xf>
    <xf numFmtId="166" fontId="5" fillId="0" borderId="68" xfId="41" applyNumberFormat="1" applyFont="1" applyFill="1" applyBorder="1" applyAlignment="1">
      <alignment/>
    </xf>
    <xf numFmtId="165" fontId="8" fillId="0" borderId="31" xfId="41" applyNumberFormat="1" applyFont="1" applyFill="1" applyBorder="1" applyAlignment="1">
      <alignment vertical="center" wrapText="1"/>
    </xf>
    <xf numFmtId="0" fontId="2" fillId="0" borderId="27" xfId="0" applyFont="1" applyFill="1" applyBorder="1" applyAlignment="1">
      <alignment horizontal="left" vertical="top" wrapText="1" indent="1"/>
    </xf>
    <xf numFmtId="3" fontId="2" fillId="0" borderId="31" xfId="0" applyNumberFormat="1" applyFont="1" applyFill="1" applyBorder="1" applyAlignment="1">
      <alignment/>
    </xf>
    <xf numFmtId="166" fontId="2" fillId="25" borderId="28" xfId="41" applyNumberFormat="1" applyFont="1" applyFill="1" applyBorder="1" applyAlignment="1">
      <alignment horizontal="right"/>
    </xf>
    <xf numFmtId="166" fontId="2" fillId="25" borderId="23" xfId="41" applyNumberFormat="1" applyFont="1" applyFill="1" applyBorder="1" applyAlignment="1">
      <alignment/>
    </xf>
    <xf numFmtId="0" fontId="2" fillId="25" borderId="13" xfId="0" applyFont="1" applyFill="1" applyBorder="1" applyAlignment="1">
      <alignment vertical="center" wrapText="1"/>
    </xf>
    <xf numFmtId="165" fontId="4" fillId="25" borderId="71" xfId="41" applyNumberFormat="1" applyFont="1" applyFill="1" applyBorder="1" applyAlignment="1" applyProtection="1">
      <alignment/>
      <protection/>
    </xf>
    <xf numFmtId="0" fontId="5" fillId="0" borderId="79" xfId="0" applyFont="1" applyBorder="1" applyAlignment="1">
      <alignment horizontal="center"/>
    </xf>
    <xf numFmtId="165" fontId="4" fillId="0" borderId="77" xfId="41" applyNumberFormat="1" applyFont="1" applyFill="1" applyBorder="1" applyAlignment="1" applyProtection="1">
      <alignment/>
      <protection/>
    </xf>
    <xf numFmtId="165" fontId="2" fillId="0" borderId="71" xfId="41" applyNumberFormat="1" applyFont="1" applyFill="1" applyBorder="1" applyAlignment="1" applyProtection="1">
      <alignment/>
      <protection/>
    </xf>
    <xf numFmtId="165" fontId="4" fillId="0" borderId="37" xfId="41" applyNumberFormat="1" applyFont="1" applyFill="1" applyBorder="1" applyAlignment="1" applyProtection="1">
      <alignment/>
      <protection/>
    </xf>
    <xf numFmtId="165" fontId="4" fillId="0" borderId="15" xfId="41" applyNumberFormat="1" applyFont="1" applyFill="1" applyBorder="1" applyAlignment="1" applyProtection="1">
      <alignment/>
      <protection/>
    </xf>
    <xf numFmtId="0" fontId="2" fillId="0" borderId="80" xfId="0" applyFont="1" applyBorder="1" applyAlignment="1">
      <alignment/>
    </xf>
    <xf numFmtId="0" fontId="2" fillId="0" borderId="81" xfId="0" applyFont="1" applyBorder="1" applyAlignment="1">
      <alignment/>
    </xf>
    <xf numFmtId="0" fontId="2" fillId="0" borderId="81" xfId="0" applyFont="1" applyFill="1" applyBorder="1" applyAlignment="1">
      <alignment/>
    </xf>
    <xf numFmtId="0" fontId="2" fillId="0" borderId="82" xfId="0" applyFont="1" applyBorder="1" applyAlignment="1">
      <alignment/>
    </xf>
    <xf numFmtId="0" fontId="3" fillId="0" borderId="27" xfId="0" applyFont="1" applyFill="1" applyBorder="1" applyAlignment="1">
      <alignment horizontal="left" vertical="top" wrapText="1" indent="4"/>
    </xf>
    <xf numFmtId="1" fontId="2" fillId="25" borderId="26" xfId="41" applyNumberFormat="1" applyFont="1" applyFill="1" applyBorder="1" applyAlignment="1">
      <alignment/>
    </xf>
    <xf numFmtId="1" fontId="2" fillId="25" borderId="15" xfId="41" applyNumberFormat="1" applyFont="1" applyFill="1" applyBorder="1" applyAlignment="1">
      <alignment/>
    </xf>
    <xf numFmtId="1" fontId="2" fillId="25" borderId="13" xfId="41" applyNumberFormat="1" applyFont="1" applyFill="1" applyBorder="1" applyAlignment="1">
      <alignment/>
    </xf>
    <xf numFmtId="0" fontId="3" fillId="25" borderId="48" xfId="0" applyFont="1" applyFill="1" applyBorder="1" applyAlignment="1">
      <alignment vertical="center" wrapText="1"/>
    </xf>
    <xf numFmtId="0" fontId="4" fillId="0" borderId="15" xfId="0" applyFont="1" applyBorder="1" applyAlignment="1">
      <alignment horizontal="left" wrapText="1" indent="1"/>
    </xf>
    <xf numFmtId="165" fontId="5" fillId="0" borderId="15" xfId="41" applyNumberFormat="1" applyFont="1" applyFill="1" applyBorder="1" applyAlignment="1" applyProtection="1">
      <alignment/>
      <protection/>
    </xf>
    <xf numFmtId="165" fontId="4" fillId="0" borderId="15" xfId="41" applyNumberFormat="1" applyFont="1" applyFill="1" applyBorder="1" applyAlignment="1" applyProtection="1">
      <alignment horizontal="center"/>
      <protection/>
    </xf>
    <xf numFmtId="165" fontId="4" fillId="0" borderId="47" xfId="41" applyNumberFormat="1" applyFont="1" applyFill="1" applyBorder="1" applyAlignment="1" applyProtection="1">
      <alignment/>
      <protection/>
    </xf>
    <xf numFmtId="0" fontId="4" fillId="0" borderId="41" xfId="0" applyFont="1" applyBorder="1" applyAlignment="1">
      <alignment horizontal="left" wrapText="1"/>
    </xf>
    <xf numFmtId="165" fontId="4" fillId="0" borderId="37" xfId="41" applyNumberFormat="1" applyFont="1" applyFill="1" applyBorder="1" applyAlignment="1" applyProtection="1">
      <alignment horizontal="left" wrapText="1"/>
      <protection/>
    </xf>
    <xf numFmtId="0" fontId="12" fillId="0" borderId="59" xfId="0" applyFont="1" applyBorder="1" applyAlignment="1">
      <alignment/>
    </xf>
    <xf numFmtId="0" fontId="2" fillId="25" borderId="11" xfId="0" applyFont="1" applyFill="1" applyBorder="1" applyAlignment="1">
      <alignment vertical="top" wrapText="1"/>
    </xf>
    <xf numFmtId="0" fontId="2" fillId="25" borderId="12" xfId="0" applyFont="1" applyFill="1" applyBorder="1" applyAlignment="1">
      <alignment vertical="top" wrapText="1"/>
    </xf>
    <xf numFmtId="3" fontId="2" fillId="25" borderId="23" xfId="0" applyNumberFormat="1" applyFont="1" applyFill="1" applyBorder="1" applyAlignment="1">
      <alignment/>
    </xf>
    <xf numFmtId="166" fontId="4" fillId="0" borderId="68" xfId="41" applyNumberFormat="1" applyFont="1" applyFill="1" applyBorder="1" applyAlignment="1">
      <alignment/>
    </xf>
    <xf numFmtId="166" fontId="4" fillId="25" borderId="16" xfId="41" applyNumberFormat="1" applyFont="1" applyFill="1" applyBorder="1" applyAlignment="1">
      <alignment/>
    </xf>
    <xf numFmtId="166" fontId="4" fillId="25" borderId="14" xfId="41" applyNumberFormat="1" applyFont="1" applyFill="1" applyBorder="1" applyAlignment="1">
      <alignment/>
    </xf>
    <xf numFmtId="166" fontId="4" fillId="25" borderId="18" xfId="41" applyNumberFormat="1" applyFont="1" applyFill="1" applyBorder="1" applyAlignment="1">
      <alignment/>
    </xf>
    <xf numFmtId="166" fontId="4" fillId="25" borderId="16" xfId="41" applyNumberFormat="1" applyFont="1" applyFill="1" applyBorder="1" applyAlignment="1">
      <alignment/>
    </xf>
    <xf numFmtId="166" fontId="5" fillId="0" borderId="60" xfId="41" applyNumberFormat="1" applyFont="1" applyFill="1" applyBorder="1" applyAlignment="1">
      <alignment/>
    </xf>
    <xf numFmtId="166" fontId="5" fillId="25" borderId="14" xfId="41" applyNumberFormat="1" applyFont="1" applyFill="1" applyBorder="1" applyAlignment="1">
      <alignment/>
    </xf>
    <xf numFmtId="166" fontId="21" fillId="0" borderId="0" xfId="0" applyNumberFormat="1" applyFont="1" applyAlignment="1">
      <alignment/>
    </xf>
    <xf numFmtId="166" fontId="21" fillId="0" borderId="0" xfId="41" applyNumberFormat="1" applyFont="1" applyAlignment="1">
      <alignment/>
    </xf>
    <xf numFmtId="166" fontId="5" fillId="25" borderId="16" xfId="41" applyNumberFormat="1" applyFont="1" applyFill="1" applyBorder="1" applyAlignment="1">
      <alignment/>
    </xf>
    <xf numFmtId="1" fontId="2" fillId="0" borderId="22" xfId="41" applyNumberFormat="1" applyFont="1" applyBorder="1" applyAlignment="1">
      <alignment/>
    </xf>
    <xf numFmtId="166" fontId="3" fillId="0" borderId="13" xfId="41" applyNumberFormat="1" applyFont="1" applyFill="1" applyBorder="1" applyAlignment="1">
      <alignment/>
    </xf>
    <xf numFmtId="0" fontId="10" fillId="0" borderId="22" xfId="0" applyFont="1" applyFill="1" applyBorder="1" applyAlignment="1">
      <alignment horizontal="center" wrapText="1"/>
    </xf>
    <xf numFmtId="166" fontId="3" fillId="0" borderId="0" xfId="0" applyNumberFormat="1" applyFont="1" applyAlignment="1">
      <alignment/>
    </xf>
    <xf numFmtId="0" fontId="9" fillId="0" borderId="12" xfId="0" applyFont="1" applyBorder="1" applyAlignment="1">
      <alignment vertical="center" wrapText="1"/>
    </xf>
    <xf numFmtId="0" fontId="7" fillId="25" borderId="23" xfId="0" applyFont="1" applyFill="1" applyBorder="1" applyAlignment="1">
      <alignment horizontal="center"/>
    </xf>
    <xf numFmtId="0" fontId="7" fillId="25" borderId="28" xfId="0" applyFont="1" applyFill="1" applyBorder="1" applyAlignment="1">
      <alignment horizontal="center"/>
    </xf>
    <xf numFmtId="3" fontId="2" fillId="25" borderId="15" xfId="0" applyNumberFormat="1" applyFont="1" applyFill="1" applyBorder="1" applyAlignment="1">
      <alignment/>
    </xf>
    <xf numFmtId="166" fontId="2" fillId="25" borderId="15" xfId="41" applyNumberFormat="1" applyFont="1" applyFill="1" applyBorder="1" applyAlignment="1">
      <alignment/>
    </xf>
    <xf numFmtId="0" fontId="3" fillId="0" borderId="66" xfId="0" applyFont="1" applyBorder="1" applyAlignment="1">
      <alignment/>
    </xf>
    <xf numFmtId="166" fontId="4" fillId="0" borderId="14" xfId="41" applyNumberFormat="1" applyFont="1" applyFill="1" applyBorder="1" applyAlignment="1">
      <alignment/>
    </xf>
    <xf numFmtId="0" fontId="4" fillId="0" borderId="72" xfId="0" applyFont="1" applyBorder="1" applyAlignment="1">
      <alignment horizontal="left" wrapText="1" indent="1"/>
    </xf>
    <xf numFmtId="164" fontId="0" fillId="0" borderId="72" xfId="41" applyFill="1" applyBorder="1" applyAlignment="1" applyProtection="1">
      <alignment horizontal="left" indent="3"/>
      <protection/>
    </xf>
    <xf numFmtId="165" fontId="4" fillId="0" borderId="13" xfId="41" applyNumberFormat="1" applyFont="1" applyFill="1" applyBorder="1" applyAlignment="1" applyProtection="1">
      <alignment/>
      <protection/>
    </xf>
    <xf numFmtId="0" fontId="4" fillId="0" borderId="83" xfId="0" applyFont="1" applyBorder="1" applyAlignment="1">
      <alignment horizontal="left" wrapText="1" indent="1"/>
    </xf>
    <xf numFmtId="165" fontId="5" fillId="0" borderId="72" xfId="41" applyNumberFormat="1" applyFont="1" applyFill="1" applyBorder="1" applyAlignment="1" applyProtection="1">
      <alignment horizontal="center"/>
      <protection/>
    </xf>
    <xf numFmtId="0" fontId="2" fillId="0" borderId="21" xfId="0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3" fillId="0" borderId="29" xfId="0" applyFont="1" applyBorder="1" applyAlignment="1">
      <alignment/>
    </xf>
    <xf numFmtId="0" fontId="9" fillId="0" borderId="11" xfId="0" applyFont="1" applyBorder="1" applyAlignment="1">
      <alignment horizontal="left" vertical="center" wrapText="1"/>
    </xf>
    <xf numFmtId="0" fontId="14" fillId="0" borderId="67" xfId="0" applyFont="1" applyBorder="1" applyAlignment="1">
      <alignment horizontal="left" vertical="center" wrapText="1"/>
    </xf>
    <xf numFmtId="0" fontId="3" fillId="0" borderId="52" xfId="0" applyFont="1" applyBorder="1" applyAlignment="1">
      <alignment wrapText="1"/>
    </xf>
    <xf numFmtId="166" fontId="3" fillId="0" borderId="21" xfId="41" applyNumberFormat="1" applyFont="1" applyBorder="1" applyAlignment="1">
      <alignment horizontal="center" vertical="center" wrapText="1"/>
    </xf>
    <xf numFmtId="166" fontId="3" fillId="0" borderId="69" xfId="41" applyNumberFormat="1" applyFont="1" applyBorder="1" applyAlignment="1">
      <alignment horizontal="center" vertical="center" wrapText="1"/>
    </xf>
    <xf numFmtId="166" fontId="2" fillId="0" borderId="16" xfId="41" applyNumberFormat="1" applyFont="1" applyFill="1" applyBorder="1" applyAlignment="1">
      <alignment/>
    </xf>
    <xf numFmtId="166" fontId="3" fillId="0" borderId="16" xfId="41" applyNumberFormat="1" applyFont="1" applyFill="1" applyBorder="1" applyAlignment="1">
      <alignment vertical="top" wrapText="1"/>
    </xf>
    <xf numFmtId="166" fontId="12" fillId="0" borderId="16" xfId="41" applyNumberFormat="1" applyFont="1" applyFill="1" applyBorder="1" applyAlignment="1">
      <alignment/>
    </xf>
    <xf numFmtId="166" fontId="2" fillId="0" borderId="16" xfId="41" applyNumberFormat="1" applyFont="1" applyBorder="1" applyAlignment="1">
      <alignment/>
    </xf>
    <xf numFmtId="166" fontId="3" fillId="0" borderId="16" xfId="41" applyNumberFormat="1" applyFont="1" applyBorder="1" applyAlignment="1">
      <alignment/>
    </xf>
    <xf numFmtId="166" fontId="2" fillId="0" borderId="15" xfId="41" applyNumberFormat="1" applyFont="1" applyFill="1" applyBorder="1" applyAlignment="1">
      <alignment/>
    </xf>
    <xf numFmtId="166" fontId="3" fillId="0" borderId="15" xfId="41" applyNumberFormat="1" applyFont="1" applyFill="1" applyBorder="1" applyAlignment="1">
      <alignment/>
    </xf>
    <xf numFmtId="166" fontId="12" fillId="0" borderId="15" xfId="41" applyNumberFormat="1" applyFont="1" applyFill="1" applyBorder="1" applyAlignment="1">
      <alignment/>
    </xf>
    <xf numFmtId="0" fontId="3" fillId="0" borderId="65" xfId="0" applyFont="1" applyBorder="1" applyAlignment="1">
      <alignment vertical="center" wrapText="1"/>
    </xf>
    <xf numFmtId="0" fontId="14" fillId="0" borderId="11" xfId="0" applyFont="1" applyBorder="1" applyAlignment="1">
      <alignment horizontal="left" vertical="center" wrapText="1"/>
    </xf>
    <xf numFmtId="0" fontId="3" fillId="0" borderId="13" xfId="0" applyFont="1" applyBorder="1" applyAlignment="1">
      <alignment wrapText="1"/>
    </xf>
    <xf numFmtId="0" fontId="3" fillId="0" borderId="68" xfId="0" applyFont="1" applyBorder="1" applyAlignment="1">
      <alignment wrapText="1"/>
    </xf>
    <xf numFmtId="0" fontId="14" fillId="0" borderId="10" xfId="0" applyFont="1" applyBorder="1" applyAlignment="1">
      <alignment horizontal="left" vertical="center" wrapText="1"/>
    </xf>
    <xf numFmtId="0" fontId="3" fillId="0" borderId="26" xfId="0" applyFont="1" applyBorder="1" applyAlignment="1">
      <alignment wrapText="1"/>
    </xf>
    <xf numFmtId="0" fontId="3" fillId="0" borderId="60" xfId="0" applyFont="1" applyBorder="1" applyAlignment="1">
      <alignment wrapText="1"/>
    </xf>
    <xf numFmtId="0" fontId="3" fillId="0" borderId="60" xfId="0" applyFont="1" applyBorder="1" applyAlignment="1">
      <alignment vertical="center" wrapText="1"/>
    </xf>
    <xf numFmtId="0" fontId="3" fillId="0" borderId="48" xfId="0" applyFont="1" applyBorder="1" applyAlignment="1">
      <alignment vertical="center" wrapText="1"/>
    </xf>
    <xf numFmtId="0" fontId="8" fillId="0" borderId="11" xfId="0" applyFont="1" applyFill="1" applyBorder="1" applyAlignment="1">
      <alignment wrapText="1"/>
    </xf>
    <xf numFmtId="166" fontId="2" fillId="0" borderId="15" xfId="41" applyNumberFormat="1" applyFont="1" applyFill="1" applyBorder="1" applyAlignment="1">
      <alignment horizontal="right"/>
    </xf>
    <xf numFmtId="166" fontId="3" fillId="0" borderId="23" xfId="41" applyNumberFormat="1" applyFont="1" applyFill="1" applyBorder="1" applyAlignment="1">
      <alignment/>
    </xf>
    <xf numFmtId="0" fontId="3" fillId="0" borderId="11" xfId="0" applyFont="1" applyFill="1" applyBorder="1" applyAlignment="1">
      <alignment vertical="top" wrapText="1"/>
    </xf>
    <xf numFmtId="0" fontId="2" fillId="0" borderId="84" xfId="0" applyFont="1" applyBorder="1" applyAlignment="1">
      <alignment/>
    </xf>
    <xf numFmtId="0" fontId="5" fillId="0" borderId="85" xfId="0" applyFont="1" applyBorder="1" applyAlignment="1">
      <alignment horizontal="center" vertical="center" wrapText="1"/>
    </xf>
    <xf numFmtId="165" fontId="4" fillId="0" borderId="0" xfId="41" applyNumberFormat="1" applyFont="1" applyFill="1" applyBorder="1" applyAlignment="1" applyProtection="1">
      <alignment/>
      <protection/>
    </xf>
    <xf numFmtId="0" fontId="5" fillId="0" borderId="26" xfId="0" applyFont="1" applyBorder="1" applyAlignment="1">
      <alignment horizontal="left" wrapText="1"/>
    </xf>
    <xf numFmtId="165" fontId="4" fillId="0" borderId="86" xfId="41" applyNumberFormat="1" applyFont="1" applyFill="1" applyBorder="1" applyAlignment="1" applyProtection="1">
      <alignment/>
      <protection/>
    </xf>
    <xf numFmtId="165" fontId="4" fillId="0" borderId="41" xfId="41" applyNumberFormat="1" applyFont="1" applyFill="1" applyBorder="1" applyAlignment="1" applyProtection="1">
      <alignment/>
      <protection/>
    </xf>
    <xf numFmtId="165" fontId="4" fillId="0" borderId="30" xfId="41" applyNumberFormat="1" applyFont="1" applyFill="1" applyBorder="1" applyAlignment="1" applyProtection="1">
      <alignment/>
      <protection/>
    </xf>
    <xf numFmtId="0" fontId="4" fillId="0" borderId="30" xfId="0" applyFont="1" applyBorder="1" applyAlignment="1">
      <alignment/>
    </xf>
    <xf numFmtId="0" fontId="4" fillId="0" borderId="78" xfId="0" applyFont="1" applyBorder="1" applyAlignment="1">
      <alignment horizontal="left" indent="3"/>
    </xf>
    <xf numFmtId="165" fontId="5" fillId="0" borderId="47" xfId="41" applyNumberFormat="1" applyFont="1" applyFill="1" applyBorder="1" applyAlignment="1" applyProtection="1">
      <alignment/>
      <protection/>
    </xf>
    <xf numFmtId="164" fontId="0" fillId="0" borderId="15" xfId="41" applyFill="1" applyBorder="1" applyAlignment="1" applyProtection="1">
      <alignment horizontal="left" indent="3"/>
      <protection/>
    </xf>
    <xf numFmtId="0" fontId="4" fillId="0" borderId="86" xfId="0" applyFont="1" applyBorder="1" applyAlignment="1">
      <alignment/>
    </xf>
    <xf numFmtId="165" fontId="4" fillId="0" borderId="41" xfId="41" applyNumberFormat="1" applyFont="1" applyFill="1" applyBorder="1" applyAlignment="1" applyProtection="1">
      <alignment horizontal="center"/>
      <protection/>
    </xf>
    <xf numFmtId="165" fontId="4" fillId="0" borderId="41" xfId="41" applyNumberFormat="1" applyFont="1" applyFill="1" applyBorder="1" applyAlignment="1" applyProtection="1">
      <alignment horizontal="left" wrapText="1"/>
      <protection/>
    </xf>
    <xf numFmtId="165" fontId="5" fillId="0" borderId="41" xfId="41" applyNumberFormat="1" applyFont="1" applyFill="1" applyBorder="1" applyAlignment="1" applyProtection="1">
      <alignment horizontal="center"/>
      <protection/>
    </xf>
    <xf numFmtId="0" fontId="4" fillId="0" borderId="26" xfId="0" applyFont="1" applyFill="1" applyBorder="1" applyAlignment="1">
      <alignment/>
    </xf>
    <xf numFmtId="0" fontId="4" fillId="0" borderId="86" xfId="0" applyFont="1" applyFill="1" applyBorder="1" applyAlignment="1">
      <alignment/>
    </xf>
    <xf numFmtId="165" fontId="4" fillId="0" borderId="87" xfId="41" applyNumberFormat="1" applyFont="1" applyFill="1" applyBorder="1" applyAlignment="1" applyProtection="1">
      <alignment horizontal="left" wrapText="1"/>
      <protection/>
    </xf>
    <xf numFmtId="165" fontId="4" fillId="0" borderId="15" xfId="41" applyNumberFormat="1" applyFont="1" applyFill="1" applyBorder="1" applyAlignment="1" applyProtection="1">
      <alignment horizontal="left" wrapText="1"/>
      <protection/>
    </xf>
    <xf numFmtId="0" fontId="4" fillId="0" borderId="41" xfId="0" applyFont="1" applyBorder="1" applyAlignment="1">
      <alignment/>
    </xf>
    <xf numFmtId="0" fontId="4" fillId="0" borderId="88" xfId="0" applyFont="1" applyBorder="1" applyAlignment="1">
      <alignment/>
    </xf>
    <xf numFmtId="166" fontId="4" fillId="0" borderId="14" xfId="41" applyNumberFormat="1" applyFont="1" applyFill="1" applyBorder="1" applyAlignment="1">
      <alignment/>
    </xf>
    <xf numFmtId="166" fontId="51" fillId="0" borderId="14" xfId="41" applyNumberFormat="1" applyFont="1" applyFill="1" applyBorder="1" applyAlignment="1">
      <alignment/>
    </xf>
    <xf numFmtId="166" fontId="51" fillId="0" borderId="68" xfId="41" applyNumberFormat="1" applyFont="1" applyFill="1" applyBorder="1" applyAlignment="1">
      <alignment/>
    </xf>
    <xf numFmtId="166" fontId="5" fillId="0" borderId="26" xfId="41" applyNumberFormat="1" applyFont="1" applyFill="1" applyBorder="1" applyAlignment="1">
      <alignment/>
    </xf>
    <xf numFmtId="166" fontId="5" fillId="0" borderId="50" xfId="41" applyNumberFormat="1" applyFont="1" applyFill="1" applyBorder="1" applyAlignment="1">
      <alignment horizontal="center" vertical="center" wrapText="1"/>
    </xf>
    <xf numFmtId="166" fontId="5" fillId="0" borderId="15" xfId="41" applyNumberFormat="1" applyFont="1" applyFill="1" applyBorder="1" applyAlignment="1">
      <alignment/>
    </xf>
    <xf numFmtId="166" fontId="52" fillId="0" borderId="15" xfId="41" applyNumberFormat="1" applyFont="1" applyFill="1" applyBorder="1" applyAlignment="1">
      <alignment/>
    </xf>
    <xf numFmtId="166" fontId="51" fillId="0" borderId="15" xfId="41" applyNumberFormat="1" applyFont="1" applyFill="1" applyBorder="1" applyAlignment="1">
      <alignment/>
    </xf>
    <xf numFmtId="166" fontId="5" fillId="0" borderId="23" xfId="41" applyNumberFormat="1" applyFont="1" applyFill="1" applyBorder="1" applyAlignment="1">
      <alignment/>
    </xf>
    <xf numFmtId="0" fontId="5" fillId="0" borderId="66" xfId="0" applyFont="1" applyBorder="1" applyAlignment="1">
      <alignment horizontal="center" vertical="center" wrapText="1"/>
    </xf>
    <xf numFmtId="166" fontId="52" fillId="0" borderId="48" xfId="41" applyNumberFormat="1" applyFont="1" applyFill="1" applyBorder="1" applyAlignment="1">
      <alignment/>
    </xf>
    <xf numFmtId="0" fontId="3" fillId="0" borderId="12" xfId="0" applyFont="1" applyFill="1" applyBorder="1" applyAlignment="1">
      <alignment vertical="top" wrapText="1"/>
    </xf>
    <xf numFmtId="3" fontId="3" fillId="0" borderId="26" xfId="0" applyNumberFormat="1" applyFont="1" applyFill="1" applyBorder="1" applyAlignment="1">
      <alignment/>
    </xf>
    <xf numFmtId="3" fontId="3" fillId="0" borderId="60" xfId="0" applyNumberFormat="1" applyFont="1" applyFill="1" applyBorder="1" applyAlignment="1">
      <alignment/>
    </xf>
    <xf numFmtId="3" fontId="3" fillId="0" borderId="48" xfId="0" applyNumberFormat="1" applyFont="1" applyFill="1" applyBorder="1" applyAlignment="1">
      <alignment/>
    </xf>
    <xf numFmtId="165" fontId="5" fillId="0" borderId="89" xfId="41" applyNumberFormat="1" applyFont="1" applyFill="1" applyBorder="1" applyAlignment="1" applyProtection="1">
      <alignment/>
      <protection/>
    </xf>
    <xf numFmtId="165" fontId="52" fillId="0" borderId="89" xfId="41" applyNumberFormat="1" applyFont="1" applyFill="1" applyBorder="1" applyAlignment="1" applyProtection="1">
      <alignment/>
      <protection/>
    </xf>
    <xf numFmtId="165" fontId="52" fillId="0" borderId="71" xfId="41" applyNumberFormat="1" applyFont="1" applyFill="1" applyBorder="1" applyAlignment="1" applyProtection="1">
      <alignment/>
      <protection/>
    </xf>
    <xf numFmtId="165" fontId="51" fillId="0" borderId="71" xfId="41" applyNumberFormat="1" applyFont="1" applyFill="1" applyBorder="1" applyAlignment="1" applyProtection="1">
      <alignment/>
      <protection/>
    </xf>
    <xf numFmtId="165" fontId="52" fillId="0" borderId="41" xfId="41" applyNumberFormat="1" applyFont="1" applyFill="1" applyBorder="1" applyAlignment="1" applyProtection="1">
      <alignment/>
      <protection/>
    </xf>
    <xf numFmtId="165" fontId="52" fillId="0" borderId="72" xfId="41" applyNumberFormat="1" applyFont="1" applyFill="1" applyBorder="1" applyAlignment="1" applyProtection="1">
      <alignment/>
      <protection/>
    </xf>
    <xf numFmtId="165" fontId="52" fillId="0" borderId="71" xfId="41" applyNumberFormat="1" applyFont="1" applyFill="1" applyBorder="1" applyAlignment="1" applyProtection="1">
      <alignment horizontal="center"/>
      <protection/>
    </xf>
    <xf numFmtId="165" fontId="52" fillId="0" borderId="41" xfId="41" applyNumberFormat="1" applyFont="1" applyFill="1" applyBorder="1" applyAlignment="1" applyProtection="1">
      <alignment horizontal="center"/>
      <protection/>
    </xf>
    <xf numFmtId="165" fontId="52" fillId="0" borderId="37" xfId="41" applyNumberFormat="1" applyFont="1" applyFill="1" applyBorder="1" applyAlignment="1" applyProtection="1">
      <alignment horizontal="center"/>
      <protection/>
    </xf>
    <xf numFmtId="165" fontId="52" fillId="0" borderId="37" xfId="41" applyNumberFormat="1" applyFont="1" applyFill="1" applyBorder="1" applyAlignment="1" applyProtection="1">
      <alignment/>
      <protection/>
    </xf>
    <xf numFmtId="165" fontId="51" fillId="0" borderId="37" xfId="41" applyNumberFormat="1" applyFont="1" applyFill="1" applyBorder="1" applyAlignment="1" applyProtection="1">
      <alignment/>
      <protection/>
    </xf>
    <xf numFmtId="165" fontId="51" fillId="0" borderId="90" xfId="41" applyNumberFormat="1" applyFont="1" applyFill="1" applyBorder="1" applyAlignment="1" applyProtection="1">
      <alignment/>
      <protection/>
    </xf>
    <xf numFmtId="165" fontId="52" fillId="0" borderId="71" xfId="41" applyNumberFormat="1" applyFont="1" applyFill="1" applyBorder="1" applyAlignment="1" applyProtection="1">
      <alignment horizontal="left" wrapText="1"/>
      <protection/>
    </xf>
    <xf numFmtId="165" fontId="52" fillId="0" borderId="37" xfId="41" applyNumberFormat="1" applyFont="1" applyFill="1" applyBorder="1" applyAlignment="1" applyProtection="1">
      <alignment horizontal="left" wrapText="1"/>
      <protection/>
    </xf>
    <xf numFmtId="165" fontId="51" fillId="0" borderId="71" xfId="41" applyNumberFormat="1" applyFont="1" applyFill="1" applyBorder="1" applyAlignment="1" applyProtection="1">
      <alignment horizontal="left" wrapText="1"/>
      <protection/>
    </xf>
    <xf numFmtId="0" fontId="5" fillId="0" borderId="91" xfId="0" applyFont="1" applyBorder="1" applyAlignment="1">
      <alignment horizontal="center" vertical="center" wrapText="1"/>
    </xf>
    <xf numFmtId="165" fontId="4" fillId="0" borderId="92" xfId="41" applyNumberFormat="1" applyFont="1" applyFill="1" applyBorder="1" applyAlignment="1" applyProtection="1">
      <alignment/>
      <protection/>
    </xf>
    <xf numFmtId="166" fontId="3" fillId="0" borderId="21" xfId="41" applyNumberFormat="1" applyFont="1" applyBorder="1" applyAlignment="1">
      <alignment horizontal="center" vertical="center"/>
    </xf>
    <xf numFmtId="166" fontId="2" fillId="0" borderId="18" xfId="41" applyNumberFormat="1" applyFont="1" applyFill="1" applyBorder="1" applyAlignment="1">
      <alignment/>
    </xf>
    <xf numFmtId="166" fontId="3" fillId="0" borderId="14" xfId="41" applyNumberFormat="1" applyFont="1" applyFill="1" applyBorder="1" applyAlignment="1">
      <alignment/>
    </xf>
    <xf numFmtId="166" fontId="3" fillId="0" borderId="15" xfId="41" applyNumberFormat="1" applyFont="1" applyBorder="1" applyAlignment="1">
      <alignment horizontal="center" vertical="center"/>
    </xf>
    <xf numFmtId="166" fontId="2" fillId="0" borderId="49" xfId="41" applyNumberFormat="1" applyFont="1" applyFill="1" applyBorder="1" applyAlignment="1">
      <alignment/>
    </xf>
    <xf numFmtId="166" fontId="3" fillId="0" borderId="68" xfId="41" applyNumberFormat="1" applyFont="1" applyFill="1" applyBorder="1" applyAlignment="1">
      <alignment/>
    </xf>
    <xf numFmtId="3" fontId="2" fillId="0" borderId="26" xfId="0" applyNumberFormat="1" applyFont="1" applyFill="1" applyBorder="1" applyAlignment="1">
      <alignment/>
    </xf>
    <xf numFmtId="0" fontId="2" fillId="0" borderId="93" xfId="0" applyFont="1" applyBorder="1" applyAlignment="1">
      <alignment/>
    </xf>
    <xf numFmtId="3" fontId="2" fillId="0" borderId="68" xfId="0" applyNumberFormat="1" applyFont="1" applyFill="1" applyBorder="1" applyAlignment="1">
      <alignment/>
    </xf>
    <xf numFmtId="3" fontId="2" fillId="0" borderId="48" xfId="0" applyNumberFormat="1" applyFont="1" applyFill="1" applyBorder="1" applyAlignment="1">
      <alignment/>
    </xf>
    <xf numFmtId="3" fontId="2" fillId="0" borderId="49" xfId="0" applyNumberFormat="1" applyFont="1" applyFill="1" applyBorder="1" applyAlignment="1">
      <alignment/>
    </xf>
    <xf numFmtId="0" fontId="3" fillId="0" borderId="12" xfId="0" applyFont="1" applyFill="1" applyBorder="1" applyAlignment="1">
      <alignment horizontal="left" vertical="top" wrapText="1" indent="1"/>
    </xf>
    <xf numFmtId="166" fontId="3" fillId="0" borderId="26" xfId="41" applyNumberFormat="1" applyFont="1" applyFill="1" applyBorder="1" applyAlignment="1">
      <alignment/>
    </xf>
    <xf numFmtId="166" fontId="2" fillId="0" borderId="68" xfId="41" applyNumberFormat="1" applyFont="1" applyFill="1" applyBorder="1" applyAlignment="1">
      <alignment/>
    </xf>
    <xf numFmtId="166" fontId="2" fillId="25" borderId="48" xfId="41" applyNumberFormat="1" applyFont="1" applyFill="1" applyBorder="1" applyAlignment="1">
      <alignment/>
    </xf>
    <xf numFmtId="0" fontId="10" fillId="0" borderId="27" xfId="0" applyFont="1" applyFill="1" applyBorder="1" applyAlignment="1">
      <alignment horizontal="left" wrapText="1" indent="1"/>
    </xf>
    <xf numFmtId="166" fontId="2" fillId="25" borderId="94" xfId="41" applyNumberFormat="1" applyFont="1" applyFill="1" applyBorder="1" applyAlignment="1">
      <alignment/>
    </xf>
    <xf numFmtId="166" fontId="2" fillId="25" borderId="32" xfId="41" applyNumberFormat="1" applyFont="1" applyFill="1" applyBorder="1" applyAlignment="1">
      <alignment horizontal="right"/>
    </xf>
    <xf numFmtId="0" fontId="8" fillId="0" borderId="21" xfId="0" applyFont="1" applyFill="1" applyBorder="1" applyAlignment="1">
      <alignment horizontal="center" wrapText="1"/>
    </xf>
    <xf numFmtId="165" fontId="3" fillId="0" borderId="95" xfId="41" applyNumberFormat="1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wrapText="1"/>
    </xf>
    <xf numFmtId="165" fontId="3" fillId="0" borderId="30" xfId="41" applyNumberFormat="1" applyFont="1" applyFill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 indent="1"/>
    </xf>
    <xf numFmtId="0" fontId="3" fillId="0" borderId="27" xfId="0" applyFont="1" applyBorder="1" applyAlignment="1">
      <alignment horizontal="left" vertical="center" wrapText="1" indent="1"/>
    </xf>
    <xf numFmtId="0" fontId="9" fillId="0" borderId="11" xfId="0" applyFont="1" applyFill="1" applyBorder="1" applyAlignment="1">
      <alignment wrapText="1"/>
    </xf>
    <xf numFmtId="165" fontId="5" fillId="0" borderId="15" xfId="41" applyNumberFormat="1" applyFont="1" applyFill="1" applyBorder="1" applyAlignment="1" applyProtection="1">
      <alignment horizontal="center"/>
      <protection/>
    </xf>
    <xf numFmtId="165" fontId="5" fillId="0" borderId="41" xfId="41" applyNumberFormat="1" applyFont="1" applyFill="1" applyBorder="1" applyAlignment="1" applyProtection="1">
      <alignment horizontal="left" wrapText="1"/>
      <protection/>
    </xf>
    <xf numFmtId="165" fontId="4" fillId="0" borderId="37" xfId="41" applyNumberFormat="1" applyFont="1" applyFill="1" applyBorder="1" applyAlignment="1" applyProtection="1">
      <alignment horizontal="center"/>
      <protection/>
    </xf>
    <xf numFmtId="165" fontId="4" fillId="0" borderId="48" xfId="41" applyNumberFormat="1" applyFont="1" applyFill="1" applyBorder="1" applyAlignment="1" applyProtection="1">
      <alignment horizontal="center"/>
      <protection/>
    </xf>
    <xf numFmtId="165" fontId="5" fillId="0" borderId="48" xfId="41" applyNumberFormat="1" applyFont="1" applyFill="1" applyBorder="1" applyAlignment="1" applyProtection="1">
      <alignment horizontal="center"/>
      <protection/>
    </xf>
    <xf numFmtId="165" fontId="5" fillId="0" borderId="43" xfId="41" applyNumberFormat="1" applyFont="1" applyFill="1" applyBorder="1" applyAlignment="1" applyProtection="1">
      <alignment horizontal="center"/>
      <protection/>
    </xf>
    <xf numFmtId="165" fontId="5" fillId="0" borderId="96" xfId="41" applyNumberFormat="1" applyFont="1" applyFill="1" applyBorder="1" applyAlignment="1" applyProtection="1">
      <alignment horizontal="center"/>
      <protection/>
    </xf>
    <xf numFmtId="165" fontId="4" fillId="0" borderId="97" xfId="41" applyNumberFormat="1" applyFont="1" applyFill="1" applyBorder="1" applyAlignment="1" applyProtection="1">
      <alignment horizontal="left" wrapText="1"/>
      <protection/>
    </xf>
    <xf numFmtId="165" fontId="4" fillId="0" borderId="75" xfId="41" applyNumberFormat="1" applyFont="1" applyFill="1" applyBorder="1" applyAlignment="1" applyProtection="1">
      <alignment horizontal="left" wrapText="1"/>
      <protection/>
    </xf>
    <xf numFmtId="165" fontId="4" fillId="0" borderId="64" xfId="41" applyNumberFormat="1" applyFont="1" applyFill="1" applyBorder="1" applyAlignment="1" applyProtection="1">
      <alignment/>
      <protection/>
    </xf>
    <xf numFmtId="165" fontId="4" fillId="0" borderId="75" xfId="41" applyNumberFormat="1" applyFont="1" applyFill="1" applyBorder="1" applyAlignment="1" applyProtection="1">
      <alignment/>
      <protection/>
    </xf>
    <xf numFmtId="165" fontId="4" fillId="0" borderId="17" xfId="41" applyNumberFormat="1" applyFont="1" applyFill="1" applyBorder="1" applyAlignment="1" applyProtection="1">
      <alignment/>
      <protection/>
    </xf>
    <xf numFmtId="165" fontId="5" fillId="0" borderId="98" xfId="41" applyNumberFormat="1" applyFont="1" applyFill="1" applyBorder="1" applyAlignment="1" applyProtection="1">
      <alignment/>
      <protection/>
    </xf>
    <xf numFmtId="165" fontId="4" fillId="0" borderId="71" xfId="41" applyNumberFormat="1" applyFont="1" applyFill="1" applyBorder="1" applyAlignment="1" applyProtection="1">
      <alignment vertical="center"/>
      <protection/>
    </xf>
    <xf numFmtId="165" fontId="4" fillId="0" borderId="41" xfId="41" applyNumberFormat="1" applyFont="1" applyFill="1" applyBorder="1" applyAlignment="1" applyProtection="1">
      <alignment horizontal="left" vertical="center" wrapText="1"/>
      <protection/>
    </xf>
    <xf numFmtId="165" fontId="4" fillId="0" borderId="71" xfId="41" applyNumberFormat="1" applyFont="1" applyFill="1" applyBorder="1" applyAlignment="1" applyProtection="1">
      <alignment horizontal="left" vertical="center" wrapText="1"/>
      <protection/>
    </xf>
    <xf numFmtId="165" fontId="4" fillId="0" borderId="37" xfId="41" applyNumberFormat="1" applyFont="1" applyFill="1" applyBorder="1" applyAlignment="1" applyProtection="1">
      <alignment horizontal="left" vertical="center" wrapText="1"/>
      <protection/>
    </xf>
    <xf numFmtId="0" fontId="22" fillId="0" borderId="41" xfId="0" applyFont="1" applyBorder="1" applyAlignment="1">
      <alignment horizontal="left" wrapText="1" indent="1"/>
    </xf>
    <xf numFmtId="0" fontId="4" fillId="0" borderId="15" xfId="0" applyFont="1" applyBorder="1" applyAlignment="1">
      <alignment vertical="center"/>
    </xf>
    <xf numFmtId="165" fontId="4" fillId="0" borderId="37" xfId="41" applyNumberFormat="1" applyFont="1" applyFill="1" applyBorder="1" applyAlignment="1" applyProtection="1">
      <alignment vertical="center"/>
      <protection/>
    </xf>
    <xf numFmtId="165" fontId="4" fillId="0" borderId="45" xfId="41" applyNumberFormat="1" applyFont="1" applyFill="1" applyBorder="1" applyAlignment="1" applyProtection="1">
      <alignment/>
      <protection/>
    </xf>
    <xf numFmtId="0" fontId="5" fillId="0" borderId="99" xfId="0" applyFont="1" applyBorder="1" applyAlignment="1">
      <alignment horizontal="left" wrapText="1"/>
    </xf>
    <xf numFmtId="165" fontId="5" fillId="0" borderId="48" xfId="41" applyNumberFormat="1" applyFont="1" applyFill="1" applyBorder="1" applyAlignment="1" applyProtection="1">
      <alignment/>
      <protection/>
    </xf>
    <xf numFmtId="165" fontId="5" fillId="0" borderId="96" xfId="41" applyNumberFormat="1" applyFont="1" applyFill="1" applyBorder="1" applyAlignment="1" applyProtection="1">
      <alignment horizontal="left" wrapText="1"/>
      <protection/>
    </xf>
    <xf numFmtId="165" fontId="5" fillId="0" borderId="90" xfId="41" applyNumberFormat="1" applyFont="1" applyFill="1" applyBorder="1" applyAlignment="1" applyProtection="1">
      <alignment horizontal="left" wrapText="1"/>
      <protection/>
    </xf>
    <xf numFmtId="165" fontId="5" fillId="0" borderId="43" xfId="41" applyNumberFormat="1" applyFont="1" applyFill="1" applyBorder="1" applyAlignment="1" applyProtection="1">
      <alignment/>
      <protection/>
    </xf>
    <xf numFmtId="165" fontId="5" fillId="0" borderId="96" xfId="41" applyNumberFormat="1" applyFont="1" applyFill="1" applyBorder="1" applyAlignment="1" applyProtection="1">
      <alignment/>
      <protection/>
    </xf>
    <xf numFmtId="0" fontId="5" fillId="0" borderId="46" xfId="0" applyFont="1" applyBorder="1" applyAlignment="1">
      <alignment horizontal="center" wrapText="1"/>
    </xf>
    <xf numFmtId="165" fontId="5" fillId="0" borderId="13" xfId="41" applyNumberFormat="1" applyFont="1" applyFill="1" applyBorder="1" applyAlignment="1" applyProtection="1">
      <alignment/>
      <protection/>
    </xf>
    <xf numFmtId="0" fontId="5" fillId="0" borderId="87" xfId="0" applyFont="1" applyBorder="1" applyAlignment="1">
      <alignment horizontal="center" wrapText="1"/>
    </xf>
    <xf numFmtId="166" fontId="4" fillId="0" borderId="23" xfId="41" applyNumberFormat="1" applyFont="1" applyFill="1" applyBorder="1" applyAlignment="1">
      <alignment/>
    </xf>
    <xf numFmtId="166" fontId="4" fillId="0" borderId="29" xfId="41" applyNumberFormat="1" applyFont="1" applyFill="1" applyBorder="1" applyAlignment="1">
      <alignment/>
    </xf>
    <xf numFmtId="0" fontId="4" fillId="25" borderId="15" xfId="0" applyFont="1" applyFill="1" applyBorder="1" applyAlignment="1">
      <alignment wrapText="1"/>
    </xf>
    <xf numFmtId="166" fontId="4" fillId="25" borderId="16" xfId="41" applyNumberFormat="1" applyFont="1" applyFill="1" applyBorder="1" applyAlignment="1">
      <alignment vertical="center"/>
    </xf>
    <xf numFmtId="166" fontId="4" fillId="0" borderId="14" xfId="41" applyNumberFormat="1" applyFont="1" applyFill="1" applyBorder="1" applyAlignment="1">
      <alignment vertical="center"/>
    </xf>
    <xf numFmtId="166" fontId="4" fillId="0" borderId="68" xfId="41" applyNumberFormat="1" applyFont="1" applyFill="1" applyBorder="1" applyAlignment="1">
      <alignment vertical="center"/>
    </xf>
    <xf numFmtId="166" fontId="4" fillId="0" borderId="16" xfId="41" applyNumberFormat="1" applyFont="1" applyFill="1" applyBorder="1" applyAlignment="1">
      <alignment vertical="center"/>
    </xf>
    <xf numFmtId="0" fontId="4" fillId="0" borderId="15" xfId="0" applyFont="1" applyBorder="1" applyAlignment="1">
      <alignment horizontal="left" indent="1"/>
    </xf>
    <xf numFmtId="0" fontId="3" fillId="0" borderId="61" xfId="0" applyFont="1" applyBorder="1" applyAlignment="1">
      <alignment wrapText="1"/>
    </xf>
    <xf numFmtId="0" fontId="3" fillId="0" borderId="68" xfId="0" applyFont="1" applyFill="1" applyBorder="1" applyAlignment="1">
      <alignment vertical="center" wrapText="1"/>
    </xf>
    <xf numFmtId="0" fontId="4" fillId="0" borderId="100" xfId="0" applyFont="1" applyBorder="1" applyAlignment="1">
      <alignment horizontal="left" wrapText="1" indent="1"/>
    </xf>
    <xf numFmtId="0" fontId="4" fillId="0" borderId="53" xfId="0" applyFont="1" applyFill="1" applyBorder="1" applyAlignment="1">
      <alignment horizontal="center"/>
    </xf>
    <xf numFmtId="3" fontId="2" fillId="0" borderId="23" xfId="0" applyNumberFormat="1" applyFont="1" applyFill="1" applyBorder="1" applyAlignment="1">
      <alignment/>
    </xf>
    <xf numFmtId="3" fontId="3" fillId="0" borderId="23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left" vertical="top" wrapText="1"/>
    </xf>
    <xf numFmtId="3" fontId="2" fillId="0" borderId="57" xfId="0" applyNumberFormat="1" applyFont="1" applyFill="1" applyBorder="1" applyAlignment="1">
      <alignment/>
    </xf>
    <xf numFmtId="3" fontId="2" fillId="25" borderId="26" xfId="0" applyNumberFormat="1" applyFont="1" applyFill="1" applyBorder="1" applyAlignment="1">
      <alignment/>
    </xf>
    <xf numFmtId="0" fontId="8" fillId="0" borderId="27" xfId="0" applyFont="1" applyFill="1" applyBorder="1" applyAlignment="1">
      <alignment wrapText="1"/>
    </xf>
    <xf numFmtId="166" fontId="2" fillId="0" borderId="23" xfId="41" applyNumberFormat="1" applyFont="1" applyFill="1" applyBorder="1" applyAlignment="1">
      <alignment/>
    </xf>
    <xf numFmtId="166" fontId="3" fillId="0" borderId="31" xfId="41" applyNumberFormat="1" applyFont="1" applyFill="1" applyBorder="1" applyAlignment="1">
      <alignment/>
    </xf>
    <xf numFmtId="0" fontId="8" fillId="0" borderId="10" xfId="0" applyFont="1" applyFill="1" applyBorder="1" applyAlignment="1">
      <alignment horizontal="left" wrapText="1"/>
    </xf>
    <xf numFmtId="166" fontId="2" fillId="0" borderId="57" xfId="41" applyNumberFormat="1" applyFont="1" applyFill="1" applyBorder="1" applyAlignment="1">
      <alignment/>
    </xf>
    <xf numFmtId="166" fontId="2" fillId="0" borderId="50" xfId="41" applyNumberFormat="1" applyFont="1" applyFill="1" applyBorder="1" applyAlignment="1">
      <alignment horizontal="right"/>
    </xf>
    <xf numFmtId="166" fontId="2" fillId="0" borderId="66" xfId="41" applyNumberFormat="1" applyFont="1" applyFill="1" applyBorder="1" applyAlignment="1">
      <alignment/>
    </xf>
    <xf numFmtId="165" fontId="3" fillId="0" borderId="81" xfId="41" applyNumberFormat="1" applyFont="1" applyFill="1" applyBorder="1" applyAlignment="1">
      <alignment horizontal="left" vertical="center" wrapText="1"/>
    </xf>
    <xf numFmtId="165" fontId="3" fillId="0" borderId="101" xfId="41" applyNumberFormat="1" applyFont="1" applyFill="1" applyBorder="1" applyAlignment="1">
      <alignment horizontal="left" vertical="center" wrapText="1"/>
    </xf>
    <xf numFmtId="0" fontId="2" fillId="25" borderId="26" xfId="0" applyFont="1" applyFill="1" applyBorder="1" applyAlignment="1">
      <alignment vertical="center" wrapText="1"/>
    </xf>
    <xf numFmtId="0" fontId="3" fillId="0" borderId="60" xfId="0" applyFont="1" applyFill="1" applyBorder="1" applyAlignment="1">
      <alignment vertical="center" wrapText="1"/>
    </xf>
    <xf numFmtId="0" fontId="9" fillId="0" borderId="67" xfId="0" applyFont="1" applyFill="1" applyBorder="1" applyAlignment="1">
      <alignment wrapText="1"/>
    </xf>
    <xf numFmtId="1" fontId="2" fillId="0" borderId="68" xfId="41" applyNumberFormat="1" applyFont="1" applyFill="1" applyBorder="1" applyAlignment="1">
      <alignment/>
    </xf>
    <xf numFmtId="0" fontId="5" fillId="0" borderId="102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 indent="1"/>
    </xf>
    <xf numFmtId="165" fontId="4" fillId="0" borderId="14" xfId="41" applyNumberFormat="1" applyFont="1" applyFill="1" applyBorder="1" applyAlignment="1" applyProtection="1">
      <alignment/>
      <protection/>
    </xf>
    <xf numFmtId="165" fontId="5" fillId="0" borderId="90" xfId="41" applyNumberFormat="1" applyFont="1" applyFill="1" applyBorder="1" applyAlignment="1" applyProtection="1">
      <alignment/>
      <protection/>
    </xf>
    <xf numFmtId="0" fontId="9" fillId="0" borderId="11" xfId="0" applyFont="1" applyFill="1" applyBorder="1" applyAlignment="1">
      <alignment vertical="center" wrapText="1"/>
    </xf>
    <xf numFmtId="0" fontId="2" fillId="25" borderId="15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horizontal="left" wrapText="1" indent="1"/>
    </xf>
    <xf numFmtId="166" fontId="2" fillId="0" borderId="18" xfId="41" applyNumberFormat="1" applyFont="1" applyFill="1" applyBorder="1" applyAlignment="1">
      <alignment/>
    </xf>
    <xf numFmtId="166" fontId="2" fillId="0" borderId="16" xfId="41" applyNumberFormat="1" applyFont="1" applyFill="1" applyBorder="1" applyAlignment="1">
      <alignment/>
    </xf>
    <xf numFmtId="1" fontId="2" fillId="0" borderId="31" xfId="41" applyNumberFormat="1" applyFont="1" applyFill="1" applyBorder="1" applyAlignment="1">
      <alignment/>
    </xf>
    <xf numFmtId="165" fontId="4" fillId="0" borderId="72" xfId="41" applyNumberFormat="1" applyFont="1" applyFill="1" applyBorder="1" applyAlignment="1" applyProtection="1">
      <alignment horizontal="center"/>
      <protection/>
    </xf>
    <xf numFmtId="165" fontId="4" fillId="0" borderId="46" xfId="41" applyNumberFormat="1" applyFont="1" applyFill="1" applyBorder="1" applyAlignment="1" applyProtection="1">
      <alignment horizontal="center"/>
      <protection/>
    </xf>
    <xf numFmtId="165" fontId="5" fillId="0" borderId="46" xfId="41" applyNumberFormat="1" applyFont="1" applyFill="1" applyBorder="1" applyAlignment="1" applyProtection="1">
      <alignment horizontal="center"/>
      <protection/>
    </xf>
    <xf numFmtId="0" fontId="4" fillId="0" borderId="46" xfId="0" applyFont="1" applyBorder="1" applyAlignment="1">
      <alignment/>
    </xf>
    <xf numFmtId="165" fontId="5" fillId="0" borderId="90" xfId="41" applyNumberFormat="1" applyFont="1" applyFill="1" applyBorder="1" applyAlignment="1" applyProtection="1">
      <alignment horizontal="center"/>
      <protection/>
    </xf>
    <xf numFmtId="0" fontId="4" fillId="0" borderId="41" xfId="0" applyFont="1" applyBorder="1" applyAlignment="1">
      <alignment horizontal="left" wrapText="1" indent="3"/>
    </xf>
    <xf numFmtId="0" fontId="3" fillId="25" borderId="13" xfId="0" applyFont="1" applyFill="1" applyBorder="1" applyAlignment="1">
      <alignment vertical="center" wrapText="1"/>
    </xf>
    <xf numFmtId="165" fontId="5" fillId="0" borderId="73" xfId="41" applyNumberFormat="1" applyFont="1" applyFill="1" applyBorder="1" applyAlignment="1" applyProtection="1">
      <alignment horizontal="center"/>
      <protection/>
    </xf>
    <xf numFmtId="0" fontId="5" fillId="0" borderId="45" xfId="0" applyFont="1" applyBorder="1" applyAlignment="1">
      <alignment horizontal="center" wrapText="1"/>
    </xf>
    <xf numFmtId="165" fontId="5" fillId="0" borderId="75" xfId="41" applyNumberFormat="1" applyFont="1" applyFill="1" applyBorder="1" applyAlignment="1" applyProtection="1">
      <alignment horizontal="center"/>
      <protection/>
    </xf>
    <xf numFmtId="165" fontId="5" fillId="0" borderId="103" xfId="41" applyNumberFormat="1" applyFont="1" applyFill="1" applyBorder="1" applyAlignment="1" applyProtection="1">
      <alignment horizontal="center"/>
      <protection/>
    </xf>
    <xf numFmtId="0" fontId="5" fillId="0" borderId="104" xfId="0" applyFont="1" applyBorder="1" applyAlignment="1">
      <alignment horizontal="left" wrapText="1"/>
    </xf>
    <xf numFmtId="0" fontId="4" fillId="0" borderId="76" xfId="0" applyFont="1" applyFill="1" applyBorder="1" applyAlignment="1">
      <alignment/>
    </xf>
    <xf numFmtId="165" fontId="4" fillId="0" borderId="105" xfId="41" applyNumberFormat="1" applyFont="1" applyFill="1" applyBorder="1" applyAlignment="1" applyProtection="1">
      <alignment/>
      <protection/>
    </xf>
    <xf numFmtId="0" fontId="4" fillId="0" borderId="17" xfId="0" applyFont="1" applyBorder="1" applyAlignment="1">
      <alignment wrapText="1"/>
    </xf>
    <xf numFmtId="166" fontId="2" fillId="0" borderId="15" xfId="41" applyNumberFormat="1" applyFont="1" applyFill="1" applyBorder="1" applyAlignment="1">
      <alignment wrapText="1"/>
    </xf>
    <xf numFmtId="166" fontId="3" fillId="0" borderId="22" xfId="41" applyNumberFormat="1" applyFont="1" applyBorder="1" applyAlignment="1">
      <alignment horizontal="center" vertical="center" wrapText="1"/>
    </xf>
    <xf numFmtId="166" fontId="3" fillId="0" borderId="20" xfId="41" applyNumberFormat="1" applyFont="1" applyBorder="1" applyAlignment="1">
      <alignment horizontal="center" vertical="center" wrapText="1"/>
    </xf>
    <xf numFmtId="165" fontId="4" fillId="0" borderId="106" xfId="41" applyNumberFormat="1" applyFont="1" applyFill="1" applyBorder="1" applyAlignment="1" applyProtection="1">
      <alignment vertical="center"/>
      <protection/>
    </xf>
    <xf numFmtId="165" fontId="4" fillId="0" borderId="75" xfId="41" applyNumberFormat="1" applyFont="1" applyFill="1" applyBorder="1" applyAlignment="1" applyProtection="1">
      <alignment vertical="center"/>
      <protection/>
    </xf>
    <xf numFmtId="0" fontId="3" fillId="0" borderId="29" xfId="0" applyFont="1" applyBorder="1" applyAlignment="1">
      <alignment wrapText="1"/>
    </xf>
    <xf numFmtId="0" fontId="5" fillId="0" borderId="26" xfId="0" applyFont="1" applyFill="1" applyBorder="1" applyAlignment="1">
      <alignment horizontal="left" wrapText="1"/>
    </xf>
    <xf numFmtId="0" fontId="4" fillId="0" borderId="60" xfId="0" applyFont="1" applyFill="1" applyBorder="1" applyAlignment="1">
      <alignment/>
    </xf>
    <xf numFmtId="0" fontId="5" fillId="0" borderId="35" xfId="0" applyFont="1" applyFill="1" applyBorder="1" applyAlignment="1">
      <alignment horizontal="center"/>
    </xf>
    <xf numFmtId="0" fontId="5" fillId="0" borderId="36" xfId="0" applyFont="1" applyFill="1" applyBorder="1" applyAlignment="1">
      <alignment wrapText="1"/>
    </xf>
    <xf numFmtId="0" fontId="4" fillId="0" borderId="36" xfId="0" applyFont="1" applyFill="1" applyBorder="1" applyAlignment="1">
      <alignment horizontal="left" wrapText="1" indent="1"/>
    </xf>
    <xf numFmtId="0" fontId="4" fillId="0" borderId="107" xfId="0" applyFont="1" applyFill="1" applyBorder="1" applyAlignment="1">
      <alignment horizontal="left" wrapText="1" indent="1"/>
    </xf>
    <xf numFmtId="0" fontId="5" fillId="0" borderId="4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left" wrapText="1" indent="1"/>
    </xf>
    <xf numFmtId="0" fontId="5" fillId="0" borderId="39" xfId="0" applyFont="1" applyFill="1" applyBorder="1" applyAlignment="1">
      <alignment wrapText="1"/>
    </xf>
    <xf numFmtId="0" fontId="5" fillId="0" borderId="40" xfId="0" applyFont="1" applyFill="1" applyBorder="1" applyAlignment="1">
      <alignment horizontal="center"/>
    </xf>
    <xf numFmtId="0" fontId="5" fillId="0" borderId="42" xfId="0" applyFont="1" applyFill="1" applyBorder="1" applyAlignment="1">
      <alignment horizontal="center"/>
    </xf>
    <xf numFmtId="0" fontId="4" fillId="0" borderId="108" xfId="0" applyFont="1" applyFill="1" applyBorder="1" applyAlignment="1">
      <alignment horizontal="left" wrapText="1" indent="1"/>
    </xf>
    <xf numFmtId="0" fontId="5" fillId="0" borderId="109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left" wrapText="1" indent="1"/>
    </xf>
    <xf numFmtId="165" fontId="4" fillId="0" borderId="90" xfId="41" applyNumberFormat="1" applyFont="1" applyFill="1" applyBorder="1" applyAlignment="1" applyProtection="1">
      <alignment/>
      <protection/>
    </xf>
    <xf numFmtId="0" fontId="5" fillId="0" borderId="79" xfId="0" applyFont="1" applyFill="1" applyBorder="1" applyAlignment="1">
      <alignment horizontal="center"/>
    </xf>
    <xf numFmtId="165" fontId="4" fillId="0" borderId="103" xfId="41" applyNumberFormat="1" applyFont="1" applyFill="1" applyBorder="1" applyAlignment="1" applyProtection="1">
      <alignment vertical="center"/>
      <protection/>
    </xf>
    <xf numFmtId="0" fontId="5" fillId="0" borderId="110" xfId="0" applyFont="1" applyFill="1" applyBorder="1" applyAlignment="1">
      <alignment horizontal="center"/>
    </xf>
    <xf numFmtId="0" fontId="4" fillId="0" borderId="111" xfId="0" applyFont="1" applyFill="1" applyBorder="1" applyAlignment="1">
      <alignment horizontal="left" wrapText="1" indent="1"/>
    </xf>
    <xf numFmtId="165" fontId="4" fillId="0" borderId="112" xfId="41" applyNumberFormat="1" applyFont="1" applyFill="1" applyBorder="1" applyAlignment="1" applyProtection="1">
      <alignment/>
      <protection/>
    </xf>
    <xf numFmtId="0" fontId="5" fillId="0" borderId="38" xfId="0" applyFont="1" applyFill="1" applyBorder="1" applyAlignment="1">
      <alignment horizontal="center"/>
    </xf>
    <xf numFmtId="165" fontId="4" fillId="0" borderId="113" xfId="41" applyNumberFormat="1" applyFont="1" applyFill="1" applyBorder="1" applyAlignment="1" applyProtection="1">
      <alignment/>
      <protection/>
    </xf>
    <xf numFmtId="0" fontId="5" fillId="0" borderId="12" xfId="0" applyFont="1" applyFill="1" applyBorder="1" applyAlignment="1">
      <alignment horizontal="center"/>
    </xf>
    <xf numFmtId="0" fontId="5" fillId="0" borderId="15" xfId="0" applyFont="1" applyFill="1" applyBorder="1" applyAlignment="1">
      <alignment wrapText="1"/>
    </xf>
    <xf numFmtId="0" fontId="5" fillId="0" borderId="47" xfId="0" applyFont="1" applyFill="1" applyBorder="1" applyAlignment="1">
      <alignment wrapText="1"/>
    </xf>
    <xf numFmtId="0" fontId="4" fillId="0" borderId="15" xfId="0" applyFont="1" applyFill="1" applyBorder="1" applyAlignment="1">
      <alignment horizontal="left" wrapText="1" indent="2"/>
    </xf>
    <xf numFmtId="0" fontId="5" fillId="0" borderId="39" xfId="0" applyFont="1" applyFill="1" applyBorder="1" applyAlignment="1">
      <alignment horizontal="left" wrapText="1"/>
    </xf>
    <xf numFmtId="0" fontId="4" fillId="0" borderId="36" xfId="0" applyFont="1" applyFill="1" applyBorder="1" applyAlignment="1">
      <alignment horizontal="left" wrapText="1" indent="2"/>
    </xf>
    <xf numFmtId="0" fontId="4" fillId="0" borderId="108" xfId="0" applyFont="1" applyFill="1" applyBorder="1" applyAlignment="1">
      <alignment horizontal="left" wrapText="1" indent="2"/>
    </xf>
    <xf numFmtId="0" fontId="4" fillId="0" borderId="39" xfId="0" applyFont="1" applyFill="1" applyBorder="1" applyAlignment="1">
      <alignment horizontal="left" wrapText="1" indent="2"/>
    </xf>
    <xf numFmtId="0" fontId="4" fillId="0" borderId="107" xfId="0" applyFont="1" applyFill="1" applyBorder="1" applyAlignment="1">
      <alignment horizontal="left" wrapText="1" indent="2"/>
    </xf>
    <xf numFmtId="165" fontId="5" fillId="0" borderId="103" xfId="41" applyNumberFormat="1" applyFont="1" applyFill="1" applyBorder="1" applyAlignment="1" applyProtection="1">
      <alignment/>
      <protection/>
    </xf>
    <xf numFmtId="0" fontId="4" fillId="0" borderId="111" xfId="0" applyFont="1" applyFill="1" applyBorder="1" applyAlignment="1">
      <alignment horizontal="left" wrapText="1" indent="2"/>
    </xf>
    <xf numFmtId="165" fontId="5" fillId="0" borderId="112" xfId="41" applyNumberFormat="1" applyFont="1" applyFill="1" applyBorder="1" applyAlignment="1" applyProtection="1">
      <alignment/>
      <protection/>
    </xf>
    <xf numFmtId="0" fontId="5" fillId="0" borderId="36" xfId="0" applyFont="1" applyFill="1" applyBorder="1" applyAlignment="1">
      <alignment horizontal="center" wrapText="1"/>
    </xf>
    <xf numFmtId="0" fontId="4" fillId="0" borderId="36" xfId="0" applyFont="1" applyFill="1" applyBorder="1" applyAlignment="1">
      <alignment wrapText="1"/>
    </xf>
    <xf numFmtId="0" fontId="5" fillId="0" borderId="114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wrapText="1"/>
    </xf>
    <xf numFmtId="0" fontId="4" fillId="0" borderId="0" xfId="0" applyFont="1" applyFill="1" applyBorder="1" applyAlignment="1">
      <alignment/>
    </xf>
    <xf numFmtId="166" fontId="3" fillId="0" borderId="26" xfId="41" applyNumberFormat="1" applyFont="1" applyFill="1" applyBorder="1" applyAlignment="1">
      <alignment horizontal="center" vertical="center" wrapText="1"/>
    </xf>
    <xf numFmtId="166" fontId="3" fillId="0" borderId="60" xfId="41" applyNumberFormat="1" applyFont="1" applyFill="1" applyBorder="1" applyAlignment="1">
      <alignment horizontal="center" vertical="center" wrapText="1"/>
    </xf>
    <xf numFmtId="166" fontId="3" fillId="0" borderId="48" xfId="41" applyNumberFormat="1" applyFont="1" applyFill="1" applyBorder="1" applyAlignment="1">
      <alignment horizontal="center" vertical="center"/>
    </xf>
    <xf numFmtId="166" fontId="2" fillId="0" borderId="29" xfId="41" applyNumberFormat="1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4" fillId="0" borderId="15" xfId="0" applyFont="1" applyFill="1" applyBorder="1" applyAlignment="1">
      <alignment horizontal="left" indent="2"/>
    </xf>
    <xf numFmtId="0" fontId="5" fillId="0" borderId="17" xfId="0" applyFont="1" applyFill="1" applyBorder="1" applyAlignment="1">
      <alignment/>
    </xf>
    <xf numFmtId="0" fontId="4" fillId="0" borderId="15" xfId="0" applyFont="1" applyFill="1" applyBorder="1" applyAlignment="1">
      <alignment wrapText="1"/>
    </xf>
    <xf numFmtId="0" fontId="4" fillId="0" borderId="17" xfId="0" applyFont="1" applyFill="1" applyBorder="1" applyAlignment="1">
      <alignment/>
    </xf>
    <xf numFmtId="0" fontId="0" fillId="0" borderId="15" xfId="0" applyFill="1" applyBorder="1" applyAlignment="1">
      <alignment/>
    </xf>
    <xf numFmtId="0" fontId="11" fillId="0" borderId="15" xfId="0" applyFont="1" applyFill="1" applyBorder="1" applyAlignment="1">
      <alignment/>
    </xf>
    <xf numFmtId="0" fontId="5" fillId="0" borderId="23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3" fillId="0" borderId="57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1" fontId="3" fillId="0" borderId="57" xfId="41" applyNumberFormat="1" applyFont="1" applyFill="1" applyBorder="1" applyAlignment="1">
      <alignment/>
    </xf>
    <xf numFmtId="1" fontId="3" fillId="0" borderId="66" xfId="41" applyNumberFormat="1" applyFont="1" applyFill="1" applyBorder="1" applyAlignment="1">
      <alignment/>
    </xf>
    <xf numFmtId="0" fontId="8" fillId="0" borderId="12" xfId="0" applyFont="1" applyFill="1" applyBorder="1" applyAlignment="1">
      <alignment horizontal="left" vertical="center" wrapText="1" indent="1"/>
    </xf>
    <xf numFmtId="1" fontId="3" fillId="0" borderId="15" xfId="41" applyNumberFormat="1" applyFont="1" applyFill="1" applyBorder="1" applyAlignment="1">
      <alignment/>
    </xf>
    <xf numFmtId="1" fontId="3" fillId="0" borderId="48" xfId="41" applyNumberFormat="1" applyFont="1" applyFill="1" applyBorder="1" applyAlignment="1">
      <alignment/>
    </xf>
    <xf numFmtId="0" fontId="8" fillId="0" borderId="67" xfId="0" applyFont="1" applyFill="1" applyBorder="1" applyAlignment="1">
      <alignment horizontal="left" vertical="center" wrapText="1" indent="1"/>
    </xf>
    <xf numFmtId="1" fontId="3" fillId="0" borderId="51" xfId="41" applyNumberFormat="1" applyFont="1" applyFill="1" applyBorder="1" applyAlignment="1">
      <alignment/>
    </xf>
    <xf numFmtId="1" fontId="3" fillId="0" borderId="61" xfId="41" applyNumberFormat="1" applyFont="1" applyFill="1" applyBorder="1" applyAlignment="1">
      <alignment/>
    </xf>
    <xf numFmtId="0" fontId="3" fillId="0" borderId="12" xfId="0" applyFont="1" applyFill="1" applyBorder="1" applyAlignment="1">
      <alignment horizontal="left" indent="1"/>
    </xf>
    <xf numFmtId="1" fontId="3" fillId="0" borderId="15" xfId="0" applyNumberFormat="1" applyFont="1" applyFill="1" applyBorder="1" applyAlignment="1">
      <alignment/>
    </xf>
    <xf numFmtId="0" fontId="3" fillId="0" borderId="55" xfId="0" applyFont="1" applyFill="1" applyBorder="1" applyAlignment="1">
      <alignment horizontal="left" wrapText="1" indent="1"/>
    </xf>
    <xf numFmtId="1" fontId="3" fillId="0" borderId="23" xfId="0" applyNumberFormat="1" applyFont="1" applyFill="1" applyBorder="1" applyAlignment="1">
      <alignment/>
    </xf>
    <xf numFmtId="1" fontId="3" fillId="0" borderId="29" xfId="0" applyNumberFormat="1" applyFont="1" applyFill="1" applyBorder="1" applyAlignment="1">
      <alignment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4" fillId="0" borderId="47" xfId="0" applyFont="1" applyFill="1" applyBorder="1" applyAlignment="1">
      <alignment horizontal="left" wrapText="1" indent="1"/>
    </xf>
    <xf numFmtId="0" fontId="5" fillId="0" borderId="115" xfId="0" applyFont="1" applyFill="1" applyBorder="1" applyAlignment="1">
      <alignment horizontal="center"/>
    </xf>
    <xf numFmtId="0" fontId="4" fillId="0" borderId="116" xfId="0" applyFont="1" applyFill="1" applyBorder="1" applyAlignment="1">
      <alignment horizontal="left" wrapText="1" indent="1"/>
    </xf>
    <xf numFmtId="0" fontId="4" fillId="0" borderId="64" xfId="0" applyFont="1" applyFill="1" applyBorder="1" applyAlignment="1">
      <alignment horizontal="left" wrapText="1" indent="1"/>
    </xf>
    <xf numFmtId="165" fontId="5" fillId="0" borderId="43" xfId="41" applyNumberFormat="1" applyFont="1" applyFill="1" applyBorder="1" applyAlignment="1" applyProtection="1">
      <alignment horizontal="left" wrapText="1"/>
      <protection/>
    </xf>
    <xf numFmtId="0" fontId="10" fillId="0" borderId="10" xfId="0" applyFont="1" applyFill="1" applyBorder="1" applyAlignment="1">
      <alignment wrapText="1"/>
    </xf>
    <xf numFmtId="1" fontId="3" fillId="0" borderId="60" xfId="41" applyNumberFormat="1" applyFont="1" applyFill="1" applyBorder="1" applyAlignment="1">
      <alignment/>
    </xf>
    <xf numFmtId="0" fontId="10" fillId="0" borderId="12" xfId="0" applyFont="1" applyFill="1" applyBorder="1" applyAlignment="1">
      <alignment wrapText="1"/>
    </xf>
    <xf numFmtId="0" fontId="10" fillId="0" borderId="24" xfId="0" applyFont="1" applyFill="1" applyBorder="1" applyAlignment="1">
      <alignment wrapText="1"/>
    </xf>
    <xf numFmtId="1" fontId="3" fillId="0" borderId="49" xfId="41" applyNumberFormat="1" applyFont="1" applyFill="1" applyBorder="1" applyAlignment="1">
      <alignment/>
    </xf>
    <xf numFmtId="0" fontId="10" fillId="0" borderId="55" xfId="0" applyFont="1" applyFill="1" applyBorder="1" applyAlignment="1">
      <alignment horizontal="left" wrapText="1" indent="1"/>
    </xf>
    <xf numFmtId="1" fontId="3" fillId="0" borderId="65" xfId="41" applyNumberFormat="1" applyFont="1" applyFill="1" applyBorder="1" applyAlignment="1">
      <alignment/>
    </xf>
    <xf numFmtId="0" fontId="8" fillId="0" borderId="53" xfId="0" applyFont="1" applyFill="1" applyBorder="1" applyAlignment="1">
      <alignment wrapText="1"/>
    </xf>
    <xf numFmtId="0" fontId="8" fillId="0" borderId="12" xfId="0" applyFont="1" applyFill="1" applyBorder="1" applyAlignment="1">
      <alignment horizontal="left" wrapText="1" indent="1"/>
    </xf>
    <xf numFmtId="0" fontId="8" fillId="0" borderId="55" xfId="0" applyFont="1" applyFill="1" applyBorder="1" applyAlignment="1">
      <alignment horizontal="left" wrapText="1" indent="1"/>
    </xf>
    <xf numFmtId="1" fontId="3" fillId="0" borderId="23" xfId="41" applyNumberFormat="1" applyFont="1" applyFill="1" applyBorder="1" applyAlignment="1">
      <alignment/>
    </xf>
    <xf numFmtId="1" fontId="3" fillId="0" borderId="29" xfId="41" applyNumberFormat="1" applyFont="1" applyFill="1" applyBorder="1" applyAlignment="1">
      <alignment/>
    </xf>
    <xf numFmtId="1" fontId="3" fillId="0" borderId="26" xfId="41" applyNumberFormat="1" applyFont="1" applyFill="1" applyBorder="1" applyAlignment="1">
      <alignment/>
    </xf>
    <xf numFmtId="1" fontId="3" fillId="0" borderId="31" xfId="0" applyNumberFormat="1" applyFont="1" applyFill="1" applyBorder="1" applyAlignment="1">
      <alignment/>
    </xf>
    <xf numFmtId="1" fontId="3" fillId="0" borderId="65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8" fillId="0" borderId="0" xfId="0" applyFont="1" applyFill="1" applyAlignment="1">
      <alignment/>
    </xf>
    <xf numFmtId="1" fontId="10" fillId="0" borderId="0" xfId="0" applyNumberFormat="1" applyFont="1" applyFill="1" applyAlignment="1">
      <alignment/>
    </xf>
    <xf numFmtId="166" fontId="2" fillId="0" borderId="50" xfId="41" applyNumberFormat="1" applyFont="1" applyFill="1" applyBorder="1" applyAlignment="1">
      <alignment/>
    </xf>
    <xf numFmtId="166" fontId="2" fillId="25" borderId="28" xfId="41" applyNumberFormat="1" applyFont="1" applyFill="1" applyBorder="1" applyAlignment="1">
      <alignment/>
    </xf>
    <xf numFmtId="165" fontId="4" fillId="0" borderId="105" xfId="41" applyNumberFormat="1" applyFont="1" applyFill="1" applyBorder="1" applyAlignment="1" applyProtection="1">
      <alignment vertical="center"/>
      <protection/>
    </xf>
    <xf numFmtId="165" fontId="4" fillId="0" borderId="72" xfId="41" applyNumberFormat="1" applyFont="1" applyFill="1" applyBorder="1" applyAlignment="1" applyProtection="1">
      <alignment vertical="center"/>
      <protection/>
    </xf>
    <xf numFmtId="165" fontId="5" fillId="0" borderId="37" xfId="41" applyNumberFormat="1" applyFont="1" applyFill="1" applyBorder="1" applyAlignment="1" applyProtection="1">
      <alignment vertical="center"/>
      <protection/>
    </xf>
    <xf numFmtId="165" fontId="4" fillId="0" borderId="51" xfId="41" applyNumberFormat="1" applyFont="1" applyFill="1" applyBorder="1" applyAlignment="1" applyProtection="1">
      <alignment/>
      <protection/>
    </xf>
    <xf numFmtId="0" fontId="5" fillId="0" borderId="110" xfId="0" applyFont="1" applyBorder="1" applyAlignment="1">
      <alignment horizontal="center"/>
    </xf>
    <xf numFmtId="0" fontId="4" fillId="0" borderId="106" xfId="0" applyFont="1" applyBorder="1" applyAlignment="1">
      <alignment horizontal="left" wrapText="1" indent="1"/>
    </xf>
    <xf numFmtId="165" fontId="2" fillId="0" borderId="71" xfId="41" applyNumberFormat="1" applyFont="1" applyFill="1" applyBorder="1" applyAlignment="1" applyProtection="1">
      <alignment vertical="center"/>
      <protection/>
    </xf>
    <xf numFmtId="0" fontId="9" fillId="0" borderId="12" xfId="0" applyFont="1" applyFill="1" applyBorder="1" applyAlignment="1">
      <alignment horizontal="left" wrapText="1"/>
    </xf>
    <xf numFmtId="3" fontId="2" fillId="0" borderId="15" xfId="0" applyNumberFormat="1" applyFont="1" applyFill="1" applyBorder="1" applyAlignment="1">
      <alignment vertical="center"/>
    </xf>
    <xf numFmtId="3" fontId="3" fillId="0" borderId="15" xfId="0" applyNumberFormat="1" applyFont="1" applyFill="1" applyBorder="1" applyAlignment="1">
      <alignment vertical="center"/>
    </xf>
    <xf numFmtId="0" fontId="2" fillId="0" borderId="81" xfId="0" applyFont="1" applyBorder="1" applyAlignment="1">
      <alignment vertical="center"/>
    </xf>
    <xf numFmtId="0" fontId="8" fillId="0" borderId="10" xfId="0" applyFont="1" applyFill="1" applyBorder="1" applyAlignment="1">
      <alignment vertical="top" wrapText="1"/>
    </xf>
    <xf numFmtId="0" fontId="3" fillId="0" borderId="66" xfId="0" applyFont="1" applyBorder="1" applyAlignment="1">
      <alignment wrapText="1"/>
    </xf>
    <xf numFmtId="0" fontId="4" fillId="0" borderId="0" xfId="0" applyFont="1" applyBorder="1" applyAlignment="1">
      <alignment horizontal="left" wrapText="1" indent="1"/>
    </xf>
    <xf numFmtId="165" fontId="4" fillId="0" borderId="13" xfId="41" applyNumberFormat="1" applyFont="1" applyFill="1" applyBorder="1" applyAlignment="1" applyProtection="1">
      <alignment vertical="center"/>
      <protection/>
    </xf>
    <xf numFmtId="165" fontId="4" fillId="0" borderId="14" xfId="41" applyNumberFormat="1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>
      <alignment horizontal="left" wrapText="1" indent="1"/>
    </xf>
    <xf numFmtId="165" fontId="4" fillId="0" borderId="17" xfId="41" applyNumberFormat="1" applyFont="1" applyFill="1" applyBorder="1" applyAlignment="1" applyProtection="1">
      <alignment horizontal="left" wrapText="1"/>
      <protection/>
    </xf>
    <xf numFmtId="165" fontId="4" fillId="0" borderId="103" xfId="41" applyNumberFormat="1" applyFont="1" applyFill="1" applyBorder="1" applyAlignment="1" applyProtection="1">
      <alignment horizontal="left" wrapText="1"/>
      <protection/>
    </xf>
    <xf numFmtId="0" fontId="4" fillId="0" borderId="106" xfId="0" applyFont="1" applyFill="1" applyBorder="1" applyAlignment="1">
      <alignment horizontal="left" wrapText="1" indent="1"/>
    </xf>
    <xf numFmtId="165" fontId="4" fillId="0" borderId="97" xfId="41" applyNumberFormat="1" applyFont="1" applyFill="1" applyBorder="1" applyAlignment="1" applyProtection="1">
      <alignment/>
      <protection/>
    </xf>
    <xf numFmtId="0" fontId="4" fillId="0" borderId="17" xfId="0" applyFont="1" applyFill="1" applyBorder="1" applyAlignment="1">
      <alignment horizontal="left" wrapText="1" indent="1"/>
    </xf>
    <xf numFmtId="165" fontId="4" fillId="0" borderId="15" xfId="41" applyNumberFormat="1" applyFont="1" applyFill="1" applyBorder="1" applyAlignment="1" applyProtection="1">
      <alignment vertical="center"/>
      <protection/>
    </xf>
    <xf numFmtId="165" fontId="5" fillId="0" borderId="113" xfId="41" applyNumberFormat="1" applyFont="1" applyFill="1" applyBorder="1" applyAlignment="1" applyProtection="1">
      <alignment horizontal="center"/>
      <protection/>
    </xf>
    <xf numFmtId="165" fontId="4" fillId="0" borderId="73" xfId="41" applyNumberFormat="1" applyFont="1" applyFill="1" applyBorder="1" applyAlignment="1" applyProtection="1">
      <alignment vertical="center"/>
      <protection/>
    </xf>
    <xf numFmtId="165" fontId="4" fillId="0" borderId="98" xfId="41" applyNumberFormat="1" applyFont="1" applyFill="1" applyBorder="1" applyAlignment="1" applyProtection="1">
      <alignment/>
      <protection/>
    </xf>
    <xf numFmtId="0" fontId="5" fillId="0" borderId="11" xfId="0" applyFont="1" applyFill="1" applyBorder="1" applyAlignment="1">
      <alignment horizontal="center"/>
    </xf>
    <xf numFmtId="0" fontId="5" fillId="0" borderId="13" xfId="0" applyFont="1" applyFill="1" applyBorder="1" applyAlignment="1">
      <alignment wrapText="1"/>
    </xf>
    <xf numFmtId="165" fontId="5" fillId="0" borderId="68" xfId="41" applyNumberFormat="1" applyFont="1" applyFill="1" applyBorder="1" applyAlignment="1" applyProtection="1">
      <alignment/>
      <protection/>
    </xf>
    <xf numFmtId="0" fontId="5" fillId="0" borderId="117" xfId="0" applyFont="1" applyFill="1" applyBorder="1" applyAlignment="1">
      <alignment horizontal="center" wrapText="1"/>
    </xf>
    <xf numFmtId="165" fontId="4" fillId="0" borderId="80" xfId="41" applyNumberFormat="1" applyFont="1" applyFill="1" applyBorder="1" applyAlignment="1" applyProtection="1">
      <alignment/>
      <protection/>
    </xf>
    <xf numFmtId="0" fontId="5" fillId="0" borderId="118" xfId="0" applyFont="1" applyFill="1" applyBorder="1" applyAlignment="1">
      <alignment horizontal="center"/>
    </xf>
    <xf numFmtId="165" fontId="4" fillId="0" borderId="103" xfId="41" applyNumberFormat="1" applyFont="1" applyFill="1" applyBorder="1" applyAlignment="1" applyProtection="1">
      <alignment/>
      <protection/>
    </xf>
    <xf numFmtId="0" fontId="5" fillId="0" borderId="119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left" wrapText="1" indent="1"/>
    </xf>
    <xf numFmtId="165" fontId="4" fillId="0" borderId="81" xfId="41" applyNumberFormat="1" applyFont="1" applyFill="1" applyBorder="1" applyAlignment="1" applyProtection="1">
      <alignment/>
      <protection/>
    </xf>
    <xf numFmtId="165" fontId="5" fillId="0" borderId="120" xfId="41" applyNumberFormat="1" applyFont="1" applyFill="1" applyBorder="1" applyAlignment="1" applyProtection="1">
      <alignment/>
      <protection/>
    </xf>
    <xf numFmtId="0" fontId="5" fillId="0" borderId="0" xfId="0" applyFont="1" applyBorder="1" applyAlignment="1">
      <alignment/>
    </xf>
    <xf numFmtId="165" fontId="4" fillId="0" borderId="48" xfId="41" applyNumberFormat="1" applyFont="1" applyFill="1" applyBorder="1" applyAlignment="1" applyProtection="1">
      <alignment horizontal="left" wrapText="1"/>
      <protection/>
    </xf>
    <xf numFmtId="165" fontId="4" fillId="0" borderId="106" xfId="41" applyNumberFormat="1" applyFont="1" applyFill="1" applyBorder="1" applyAlignment="1" applyProtection="1">
      <alignment/>
      <protection/>
    </xf>
    <xf numFmtId="165" fontId="4" fillId="0" borderId="121" xfId="41" applyNumberFormat="1" applyFont="1" applyFill="1" applyBorder="1" applyAlignment="1" applyProtection="1">
      <alignment vertical="center"/>
      <protection/>
    </xf>
    <xf numFmtId="165" fontId="4" fillId="0" borderId="122" xfId="41" applyNumberFormat="1" applyFont="1" applyFill="1" applyBorder="1" applyAlignment="1" applyProtection="1">
      <alignment vertical="center"/>
      <protection/>
    </xf>
    <xf numFmtId="165" fontId="4" fillId="0" borderId="113" xfId="41" applyNumberFormat="1" applyFont="1" applyFill="1" applyBorder="1" applyAlignment="1" applyProtection="1">
      <alignment vertical="center"/>
      <protection/>
    </xf>
    <xf numFmtId="0" fontId="9" fillId="0" borderId="55" xfId="0" applyFont="1" applyFill="1" applyBorder="1" applyAlignment="1">
      <alignment horizontal="left" wrapText="1" indent="1"/>
    </xf>
    <xf numFmtId="1" fontId="2" fillId="0" borderId="23" xfId="41" applyNumberFormat="1" applyFont="1" applyFill="1" applyBorder="1" applyAlignment="1">
      <alignment/>
    </xf>
    <xf numFmtId="1" fontId="2" fillId="0" borderId="29" xfId="41" applyNumberFormat="1" applyFont="1" applyFill="1" applyBorder="1" applyAlignment="1">
      <alignment/>
    </xf>
    <xf numFmtId="1" fontId="2" fillId="0" borderId="60" xfId="41" applyNumberFormat="1" applyFont="1" applyFill="1" applyBorder="1" applyAlignment="1">
      <alignment/>
    </xf>
    <xf numFmtId="0" fontId="9" fillId="0" borderId="27" xfId="0" applyFont="1" applyFill="1" applyBorder="1" applyAlignment="1">
      <alignment wrapText="1"/>
    </xf>
    <xf numFmtId="1" fontId="2" fillId="0" borderId="65" xfId="41" applyNumberFormat="1" applyFont="1" applyFill="1" applyBorder="1" applyAlignment="1">
      <alignment/>
    </xf>
    <xf numFmtId="0" fontId="9" fillId="0" borderId="55" xfId="0" applyFont="1" applyBorder="1" applyAlignment="1">
      <alignment horizontal="left" vertical="center" wrapText="1" indent="1"/>
    </xf>
    <xf numFmtId="0" fontId="2" fillId="25" borderId="31" xfId="0" applyFont="1" applyFill="1" applyBorder="1" applyAlignment="1">
      <alignment vertical="center" wrapText="1"/>
    </xf>
    <xf numFmtId="0" fontId="2" fillId="0" borderId="31" xfId="0" applyFont="1" applyFill="1" applyBorder="1" applyAlignment="1">
      <alignment vertical="center" wrapText="1"/>
    </xf>
    <xf numFmtId="0" fontId="3" fillId="0" borderId="65" xfId="0" applyFont="1" applyFill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5" fillId="0" borderId="123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left" wrapText="1" indent="1"/>
    </xf>
    <xf numFmtId="165" fontId="4" fillId="0" borderId="23" xfId="41" applyNumberFormat="1" applyFont="1" applyFill="1" applyBorder="1" applyAlignment="1" applyProtection="1">
      <alignment/>
      <protection/>
    </xf>
    <xf numFmtId="165" fontId="4" fillId="0" borderId="96" xfId="41" applyNumberFormat="1" applyFont="1" applyFill="1" applyBorder="1" applyAlignment="1" applyProtection="1">
      <alignment/>
      <protection/>
    </xf>
    <xf numFmtId="0" fontId="4" fillId="0" borderId="89" xfId="0" applyFont="1" applyFill="1" applyBorder="1" applyAlignment="1">
      <alignment horizontal="left" wrapText="1" indent="1"/>
    </xf>
    <xf numFmtId="165" fontId="5" fillId="0" borderId="124" xfId="41" applyNumberFormat="1" applyFont="1" applyFill="1" applyBorder="1" applyAlignment="1" applyProtection="1">
      <alignment/>
      <protection/>
    </xf>
    <xf numFmtId="0" fontId="5" fillId="0" borderId="59" xfId="0" applyFont="1" applyBorder="1" applyAlignment="1">
      <alignment horizontal="center"/>
    </xf>
    <xf numFmtId="165" fontId="4" fillId="0" borderId="74" xfId="41" applyNumberFormat="1" applyFont="1" applyFill="1" applyBorder="1" applyAlignment="1" applyProtection="1">
      <alignment/>
      <protection/>
    </xf>
    <xf numFmtId="0" fontId="4" fillId="0" borderId="114" xfId="0" applyFont="1" applyFill="1" applyBorder="1" applyAlignment="1">
      <alignment horizontal="left" wrapText="1" indent="2"/>
    </xf>
    <xf numFmtId="0" fontId="5" fillId="0" borderId="125" xfId="0" applyFont="1" applyFill="1" applyBorder="1" applyAlignment="1">
      <alignment horizontal="center"/>
    </xf>
    <xf numFmtId="0" fontId="5" fillId="0" borderId="126" xfId="0" applyFont="1" applyFill="1" applyBorder="1" applyAlignment="1">
      <alignment horizontal="left" wrapText="1"/>
    </xf>
    <xf numFmtId="165" fontId="5" fillId="0" borderId="76" xfId="41" applyNumberFormat="1" applyFont="1" applyFill="1" applyBorder="1" applyAlignment="1" applyProtection="1">
      <alignment/>
      <protection/>
    </xf>
    <xf numFmtId="0" fontId="4" fillId="0" borderId="43" xfId="0" applyFont="1" applyBorder="1" applyAlignment="1">
      <alignment horizontal="left" wrapText="1" indent="1"/>
    </xf>
    <xf numFmtId="165" fontId="4" fillId="0" borderId="31" xfId="41" applyNumberFormat="1" applyFont="1" applyFill="1" applyBorder="1" applyAlignment="1" applyProtection="1">
      <alignment/>
      <protection/>
    </xf>
    <xf numFmtId="0" fontId="5" fillId="0" borderId="125" xfId="0" applyFont="1" applyBorder="1" applyAlignment="1">
      <alignment horizontal="center"/>
    </xf>
    <xf numFmtId="0" fontId="4" fillId="0" borderId="127" xfId="0" applyFont="1" applyBorder="1" applyAlignment="1">
      <alignment horizontal="left" wrapText="1" indent="1"/>
    </xf>
    <xf numFmtId="165" fontId="4" fillId="0" borderId="26" xfId="41" applyNumberFormat="1" applyFont="1" applyFill="1" applyBorder="1" applyAlignment="1" applyProtection="1">
      <alignment/>
      <protection/>
    </xf>
    <xf numFmtId="165" fontId="4" fillId="0" borderId="76" xfId="41" applyNumberFormat="1" applyFont="1" applyFill="1" applyBorder="1" applyAlignment="1" applyProtection="1">
      <alignment/>
      <protection/>
    </xf>
    <xf numFmtId="165" fontId="4" fillId="0" borderId="51" xfId="41" applyNumberFormat="1" applyFont="1" applyFill="1" applyBorder="1" applyAlignment="1" applyProtection="1">
      <alignment vertical="center"/>
      <protection/>
    </xf>
    <xf numFmtId="165" fontId="4" fillId="0" borderId="128" xfId="41" applyNumberFormat="1" applyFont="1" applyFill="1" applyBorder="1" applyAlignment="1" applyProtection="1">
      <alignment vertical="center"/>
      <protection/>
    </xf>
    <xf numFmtId="165" fontId="4" fillId="0" borderId="75" xfId="41" applyNumberFormat="1" applyFont="1" applyFill="1" applyBorder="1" applyAlignment="1" applyProtection="1">
      <alignment horizontal="left" vertical="center" wrapText="1"/>
      <protection/>
    </xf>
    <xf numFmtId="0" fontId="5" fillId="0" borderId="129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left" wrapText="1" indent="1"/>
    </xf>
    <xf numFmtId="165" fontId="4" fillId="0" borderId="31" xfId="41" applyNumberFormat="1" applyFont="1" applyFill="1" applyBorder="1" applyAlignment="1" applyProtection="1">
      <alignment horizontal="left" wrapText="1"/>
      <protection/>
    </xf>
    <xf numFmtId="165" fontId="4" fillId="0" borderId="130" xfId="41" applyNumberFormat="1" applyFont="1" applyFill="1" applyBorder="1" applyAlignment="1" applyProtection="1">
      <alignment horizontal="left" wrapText="1"/>
      <protection/>
    </xf>
    <xf numFmtId="0" fontId="4" fillId="0" borderId="31" xfId="0" applyFont="1" applyFill="1" applyBorder="1" applyAlignment="1">
      <alignment/>
    </xf>
    <xf numFmtId="165" fontId="4" fillId="0" borderId="131" xfId="41" applyNumberFormat="1" applyFont="1" applyFill="1" applyBorder="1" applyAlignment="1" applyProtection="1">
      <alignment horizontal="left" wrapText="1"/>
      <protection/>
    </xf>
    <xf numFmtId="0" fontId="4" fillId="0" borderId="132" xfId="0" applyFont="1" applyFill="1" applyBorder="1" applyAlignment="1">
      <alignment horizontal="left" wrapText="1" indent="1"/>
    </xf>
    <xf numFmtId="165" fontId="4" fillId="0" borderId="26" xfId="41" applyNumberFormat="1" applyFont="1" applyFill="1" applyBorder="1" applyAlignment="1" applyProtection="1">
      <alignment horizontal="left" wrapText="1"/>
      <protection/>
    </xf>
    <xf numFmtId="165" fontId="4" fillId="0" borderId="76" xfId="41" applyNumberFormat="1" applyFont="1" applyFill="1" applyBorder="1" applyAlignment="1" applyProtection="1">
      <alignment horizontal="left" wrapText="1"/>
      <protection/>
    </xf>
    <xf numFmtId="165" fontId="4" fillId="0" borderId="124" xfId="41" applyNumberFormat="1" applyFont="1" applyFill="1" applyBorder="1" applyAlignment="1" applyProtection="1">
      <alignment horizontal="left" wrapText="1"/>
      <protection/>
    </xf>
    <xf numFmtId="0" fontId="4" fillId="0" borderId="36" xfId="0" applyFont="1" applyFill="1" applyBorder="1" applyAlignment="1">
      <alignment horizontal="left" indent="2"/>
    </xf>
    <xf numFmtId="166" fontId="4" fillId="0" borderId="16" xfId="41" applyNumberFormat="1" applyFont="1" applyFill="1" applyBorder="1" applyAlignment="1">
      <alignment/>
    </xf>
    <xf numFmtId="165" fontId="4" fillId="0" borderId="90" xfId="41" applyNumberFormat="1" applyFont="1" applyFill="1" applyBorder="1" applyAlignment="1" applyProtection="1">
      <alignment vertical="center"/>
      <protection/>
    </xf>
    <xf numFmtId="165" fontId="4" fillId="0" borderId="77" xfId="41" applyNumberFormat="1" applyFont="1" applyFill="1" applyBorder="1" applyAlignment="1" applyProtection="1">
      <alignment vertical="center"/>
      <protection/>
    </xf>
    <xf numFmtId="0" fontId="5" fillId="0" borderId="102" xfId="0" applyFont="1" applyFill="1" applyBorder="1" applyAlignment="1">
      <alignment horizontal="center"/>
    </xf>
    <xf numFmtId="0" fontId="5" fillId="0" borderId="59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left" wrapText="1" indent="1"/>
    </xf>
    <xf numFmtId="165" fontId="4" fillId="0" borderId="83" xfId="41" applyNumberFormat="1" applyFont="1" applyFill="1" applyBorder="1" applyAlignment="1" applyProtection="1">
      <alignment/>
      <protection/>
    </xf>
    <xf numFmtId="0" fontId="5" fillId="0" borderId="46" xfId="0" applyFont="1" applyFill="1" applyBorder="1" applyAlignment="1">
      <alignment wrapText="1"/>
    </xf>
    <xf numFmtId="165" fontId="4" fillId="0" borderId="133" xfId="41" applyNumberFormat="1" applyFont="1" applyFill="1" applyBorder="1" applyAlignment="1" applyProtection="1">
      <alignment/>
      <protection/>
    </xf>
    <xf numFmtId="165" fontId="4" fillId="0" borderId="48" xfId="41" applyNumberFormat="1" applyFont="1" applyFill="1" applyBorder="1" applyAlignment="1" applyProtection="1">
      <alignment/>
      <protection/>
    </xf>
    <xf numFmtId="0" fontId="5" fillId="0" borderId="51" xfId="0" applyFont="1" applyFill="1" applyBorder="1" applyAlignment="1">
      <alignment wrapText="1"/>
    </xf>
    <xf numFmtId="165" fontId="5" fillId="0" borderId="51" xfId="41" applyNumberFormat="1" applyFont="1" applyFill="1" applyBorder="1" applyAlignment="1" applyProtection="1">
      <alignment/>
      <protection/>
    </xf>
    <xf numFmtId="165" fontId="5" fillId="0" borderId="134" xfId="41" applyNumberFormat="1" applyFont="1" applyFill="1" applyBorder="1" applyAlignment="1" applyProtection="1">
      <alignment/>
      <protection/>
    </xf>
    <xf numFmtId="0" fontId="4" fillId="0" borderId="135" xfId="0" applyFont="1" applyFill="1" applyBorder="1" applyAlignment="1">
      <alignment horizontal="left" wrapText="1" indent="1"/>
    </xf>
    <xf numFmtId="165" fontId="4" fillId="0" borderId="130" xfId="41" applyNumberFormat="1" applyFont="1" applyFill="1" applyBorder="1" applyAlignment="1" applyProtection="1">
      <alignment/>
      <protection/>
    </xf>
    <xf numFmtId="165" fontId="4" fillId="0" borderId="131" xfId="41" applyNumberFormat="1" applyFont="1" applyFill="1" applyBorder="1" applyAlignment="1" applyProtection="1">
      <alignment/>
      <protection/>
    </xf>
    <xf numFmtId="0" fontId="5" fillId="0" borderId="126" xfId="0" applyFont="1" applyFill="1" applyBorder="1" applyAlignment="1">
      <alignment wrapText="1"/>
    </xf>
    <xf numFmtId="0" fontId="2" fillId="26" borderId="15" xfId="0" applyFont="1" applyFill="1" applyBorder="1" applyAlignment="1">
      <alignment/>
    </xf>
    <xf numFmtId="0" fontId="3" fillId="26" borderId="15" xfId="0" applyFont="1" applyFill="1" applyBorder="1" applyAlignment="1">
      <alignment/>
    </xf>
    <xf numFmtId="0" fontId="9" fillId="0" borderId="18" xfId="0" applyFont="1" applyBorder="1" applyAlignment="1">
      <alignment horizontal="center" vertical="center" wrapText="1"/>
    </xf>
    <xf numFmtId="0" fontId="9" fillId="0" borderId="136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78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37" xfId="0" applyFont="1" applyFill="1" applyBorder="1" applyAlignment="1">
      <alignment horizontal="center" vertical="center" wrapText="1"/>
    </xf>
    <xf numFmtId="0" fontId="9" fillId="0" borderId="59" xfId="0" applyFont="1" applyFill="1" applyBorder="1" applyAlignment="1">
      <alignment horizontal="center" vertical="center" wrapText="1"/>
    </xf>
    <xf numFmtId="0" fontId="9" fillId="0" borderId="138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3" fillId="0" borderId="69" xfId="0" applyFont="1" applyBorder="1" applyAlignment="1">
      <alignment horizontal="center"/>
    </xf>
    <xf numFmtId="0" fontId="3" fillId="0" borderId="139" xfId="0" applyFont="1" applyBorder="1" applyAlignment="1">
      <alignment horizontal="center"/>
    </xf>
    <xf numFmtId="0" fontId="3" fillId="0" borderId="139" xfId="0" applyFont="1" applyBorder="1" applyAlignment="1">
      <alignment horizontal="center" vertical="center" wrapText="1"/>
    </xf>
    <xf numFmtId="1" fontId="9" fillId="0" borderId="66" xfId="41" applyNumberFormat="1" applyFont="1" applyFill="1" applyBorder="1" applyAlignment="1">
      <alignment horizontal="center" vertical="center" wrapText="1"/>
    </xf>
    <xf numFmtId="1" fontId="9" fillId="0" borderId="61" xfId="41" applyNumberFormat="1" applyFont="1" applyFill="1" applyBorder="1" applyAlignment="1">
      <alignment horizontal="center" vertical="center" wrapText="1"/>
    </xf>
    <xf numFmtId="1" fontId="9" fillId="0" borderId="68" xfId="41" applyNumberFormat="1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/>
    </xf>
    <xf numFmtId="0" fontId="9" fillId="0" borderId="133" xfId="0" applyFont="1" applyBorder="1" applyAlignment="1">
      <alignment horizontal="center" vertical="center"/>
    </xf>
    <xf numFmtId="0" fontId="9" fillId="0" borderId="69" xfId="0" applyFont="1" applyBorder="1" applyAlignment="1">
      <alignment horizontal="center" vertical="center"/>
    </xf>
    <xf numFmtId="0" fontId="9" fillId="0" borderId="139" xfId="0" applyFont="1" applyBorder="1" applyAlignment="1">
      <alignment horizontal="center" vertical="center"/>
    </xf>
    <xf numFmtId="0" fontId="9" fillId="0" borderId="140" xfId="0" applyFont="1" applyBorder="1" applyAlignment="1">
      <alignment horizontal="center" vertical="center"/>
    </xf>
    <xf numFmtId="0" fontId="2" fillId="0" borderId="137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/>
    </xf>
    <xf numFmtId="0" fontId="3" fillId="0" borderId="85" xfId="0" applyFont="1" applyBorder="1" applyAlignment="1">
      <alignment horizontal="center"/>
    </xf>
    <xf numFmtId="0" fontId="14" fillId="0" borderId="21" xfId="0" applyFont="1" applyBorder="1" applyAlignment="1">
      <alignment horizontal="center" vertical="center" wrapText="1"/>
    </xf>
    <xf numFmtId="0" fontId="14" fillId="0" borderId="85" xfId="0" applyFont="1" applyBorder="1" applyAlignment="1">
      <alignment horizontal="center" vertical="center" wrapText="1"/>
    </xf>
    <xf numFmtId="0" fontId="14" fillId="0" borderId="141" xfId="0" applyFont="1" applyBorder="1" applyAlignment="1">
      <alignment horizontal="center" vertical="center" wrapText="1"/>
    </xf>
    <xf numFmtId="0" fontId="9" fillId="0" borderId="69" xfId="0" applyFont="1" applyBorder="1" applyAlignment="1">
      <alignment horizontal="center" vertical="center" wrapText="1"/>
    </xf>
    <xf numFmtId="0" fontId="9" fillId="0" borderId="139" xfId="0" applyFont="1" applyBorder="1" applyAlignment="1">
      <alignment horizontal="center" vertical="center" wrapText="1"/>
    </xf>
    <xf numFmtId="0" fontId="9" fillId="0" borderId="140" xfId="0" applyFont="1" applyBorder="1" applyAlignment="1">
      <alignment horizontal="center" vertical="center" wrapText="1"/>
    </xf>
    <xf numFmtId="0" fontId="9" fillId="0" borderId="57" xfId="0" applyFont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33" xfId="0" applyFont="1" applyFill="1" applyBorder="1" applyAlignment="1">
      <alignment horizontal="center" vertical="center" wrapText="1"/>
    </xf>
    <xf numFmtId="165" fontId="8" fillId="0" borderId="15" xfId="41" applyNumberFormat="1" applyFont="1" applyFill="1" applyBorder="1" applyAlignment="1">
      <alignment horizontal="center" vertical="center" wrapText="1"/>
    </xf>
    <xf numFmtId="165" fontId="8" fillId="0" borderId="60" xfId="41" applyNumberFormat="1" applyFont="1" applyFill="1" applyBorder="1" applyAlignment="1">
      <alignment horizontal="center" vertical="center" wrapText="1"/>
    </xf>
    <xf numFmtId="165" fontId="8" fillId="0" borderId="48" xfId="41" applyNumberFormat="1" applyFont="1" applyFill="1" applyBorder="1" applyAlignment="1">
      <alignment horizontal="center" vertical="center" wrapText="1"/>
    </xf>
    <xf numFmtId="165" fontId="8" fillId="0" borderId="29" xfId="41" applyNumberFormat="1" applyFont="1" applyFill="1" applyBorder="1" applyAlignment="1">
      <alignment horizontal="center" vertical="center" wrapText="1"/>
    </xf>
    <xf numFmtId="165" fontId="8" fillId="0" borderId="69" xfId="41" applyNumberFormat="1" applyFont="1" applyFill="1" applyBorder="1" applyAlignment="1">
      <alignment horizontal="center" vertical="center" wrapText="1"/>
    </xf>
    <xf numFmtId="165" fontId="8" fillId="0" borderId="16" xfId="41" applyNumberFormat="1" applyFont="1" applyFill="1" applyBorder="1" applyAlignment="1">
      <alignment horizontal="center" vertical="center" wrapText="1"/>
    </xf>
    <xf numFmtId="165" fontId="8" fillId="0" borderId="28" xfId="41" applyNumberFormat="1" applyFont="1" applyFill="1" applyBorder="1" applyAlignment="1">
      <alignment horizontal="center" vertical="center" wrapText="1"/>
    </xf>
    <xf numFmtId="165" fontId="8" fillId="0" borderId="139" xfId="41" applyNumberFormat="1" applyFont="1" applyFill="1" applyBorder="1" applyAlignment="1">
      <alignment horizontal="center" vertical="center" wrapText="1"/>
    </xf>
    <xf numFmtId="0" fontId="8" fillId="0" borderId="53" xfId="0" applyFont="1" applyFill="1" applyBorder="1" applyAlignment="1">
      <alignment horizontal="center" vertical="center" wrapText="1"/>
    </xf>
    <xf numFmtId="0" fontId="8" fillId="0" borderId="67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165" fontId="8" fillId="0" borderId="140" xfId="41" applyNumberFormat="1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165" fontId="8" fillId="0" borderId="15" xfId="41" applyNumberFormat="1" applyFont="1" applyFill="1" applyBorder="1" applyAlignment="1">
      <alignment horizontal="center" vertical="center"/>
    </xf>
    <xf numFmtId="165" fontId="8" fillId="0" borderId="17" xfId="41" applyNumberFormat="1" applyFont="1" applyFill="1" applyBorder="1" applyAlignment="1">
      <alignment horizontal="center" vertical="center" wrapText="1"/>
    </xf>
    <xf numFmtId="165" fontId="8" fillId="0" borderId="31" xfId="41" applyNumberFormat="1" applyFont="1" applyFill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/>
    </xf>
    <xf numFmtId="0" fontId="9" fillId="0" borderId="69" xfId="0" applyFont="1" applyBorder="1" applyAlignment="1">
      <alignment horizontal="center"/>
    </xf>
    <xf numFmtId="0" fontId="9" fillId="0" borderId="139" xfId="0" applyFont="1" applyBorder="1" applyAlignment="1">
      <alignment horizontal="center"/>
    </xf>
    <xf numFmtId="0" fontId="9" fillId="0" borderId="140" xfId="0" applyFont="1" applyBorder="1" applyAlignment="1">
      <alignment horizontal="center"/>
    </xf>
    <xf numFmtId="0" fontId="14" fillId="0" borderId="53" xfId="0" applyFont="1" applyFill="1" applyBorder="1" applyAlignment="1">
      <alignment horizontal="center" vertical="center" wrapText="1"/>
    </xf>
    <xf numFmtId="0" fontId="0" fillId="0" borderId="67" xfId="0" applyBorder="1" applyAlignment="1">
      <alignment/>
    </xf>
    <xf numFmtId="0" fontId="0" fillId="0" borderId="11" xfId="0" applyBorder="1" applyAlignment="1">
      <alignment/>
    </xf>
    <xf numFmtId="0" fontId="3" fillId="0" borderId="21" xfId="0" applyFont="1" applyBorder="1" applyAlignment="1">
      <alignment horizontal="center" vertical="center"/>
    </xf>
    <xf numFmtId="0" fontId="3" fillId="0" borderId="85" xfId="0" applyFont="1" applyBorder="1" applyAlignment="1">
      <alignment horizontal="center" vertical="center"/>
    </xf>
    <xf numFmtId="0" fontId="3" fillId="0" borderId="141" xfId="0" applyFont="1" applyBorder="1" applyAlignment="1">
      <alignment horizontal="center" vertical="center"/>
    </xf>
    <xf numFmtId="1" fontId="14" fillId="0" borderId="66" xfId="41" applyNumberFormat="1" applyFont="1" applyFill="1" applyBorder="1" applyAlignment="1">
      <alignment horizontal="center" vertical="center" wrapText="1"/>
    </xf>
    <xf numFmtId="1" fontId="14" fillId="0" borderId="61" xfId="41" applyNumberFormat="1" applyFont="1" applyFill="1" applyBorder="1" applyAlignment="1">
      <alignment horizontal="center" vertical="center" wrapText="1"/>
    </xf>
    <xf numFmtId="1" fontId="14" fillId="0" borderId="68" xfId="41" applyNumberFormat="1" applyFont="1" applyFill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/>
    </xf>
    <xf numFmtId="0" fontId="9" fillId="0" borderId="142" xfId="0" applyFont="1" applyBorder="1" applyAlignment="1">
      <alignment horizontal="center" vertical="center"/>
    </xf>
    <xf numFmtId="0" fontId="9" fillId="0" borderId="136" xfId="0" applyFont="1" applyBorder="1" applyAlignment="1">
      <alignment horizontal="center" vertical="center"/>
    </xf>
    <xf numFmtId="0" fontId="14" fillId="0" borderId="69" xfId="0" applyFont="1" applyBorder="1" applyAlignment="1">
      <alignment horizontal="center" vertical="center"/>
    </xf>
    <xf numFmtId="0" fontId="14" fillId="0" borderId="139" xfId="0" applyFont="1" applyBorder="1" applyAlignment="1">
      <alignment horizontal="center" vertical="center"/>
    </xf>
    <xf numFmtId="0" fontId="14" fillId="0" borderId="140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/>
    </xf>
    <xf numFmtId="0" fontId="9" fillId="0" borderId="133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14" fillId="0" borderId="50" xfId="0" applyFont="1" applyBorder="1" applyAlignment="1">
      <alignment horizontal="center" wrapText="1"/>
    </xf>
    <xf numFmtId="0" fontId="14" fillId="0" borderId="143" xfId="0" applyFont="1" applyBorder="1" applyAlignment="1">
      <alignment horizontal="center" wrapText="1"/>
    </xf>
    <xf numFmtId="0" fontId="14" fillId="0" borderId="54" xfId="0" applyFont="1" applyBorder="1" applyAlignment="1">
      <alignment horizontal="center" wrapText="1"/>
    </xf>
    <xf numFmtId="0" fontId="9" fillId="0" borderId="18" xfId="0" applyFont="1" applyBorder="1" applyAlignment="1">
      <alignment horizontal="center"/>
    </xf>
    <xf numFmtId="0" fontId="9" fillId="0" borderId="142" xfId="0" applyFont="1" applyBorder="1" applyAlignment="1">
      <alignment horizontal="center"/>
    </xf>
    <xf numFmtId="0" fontId="9" fillId="0" borderId="136" xfId="0" applyFont="1" applyBorder="1" applyAlignment="1">
      <alignment horizontal="center"/>
    </xf>
    <xf numFmtId="0" fontId="5" fillId="0" borderId="53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3" fillId="0" borderId="93" xfId="0" applyFont="1" applyBorder="1" applyAlignment="1">
      <alignment horizontal="center" vertical="center" wrapText="1"/>
    </xf>
    <xf numFmtId="0" fontId="3" fillId="0" borderId="81" xfId="0" applyFont="1" applyBorder="1" applyAlignment="1">
      <alignment horizontal="center" vertical="center" wrapText="1"/>
    </xf>
    <xf numFmtId="0" fontId="3" fillId="0" borderId="82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5" fillId="0" borderId="125" xfId="0" applyFont="1" applyFill="1" applyBorder="1" applyAlignment="1">
      <alignment horizontal="left" wrapText="1"/>
    </xf>
    <xf numFmtId="0" fontId="5" fillId="0" borderId="127" xfId="0" applyFont="1" applyFill="1" applyBorder="1" applyAlignment="1">
      <alignment horizontal="left" wrapText="1"/>
    </xf>
    <xf numFmtId="0" fontId="5" fillId="0" borderId="76" xfId="0" applyFont="1" applyFill="1" applyBorder="1" applyAlignment="1">
      <alignment horizontal="left" wrapText="1"/>
    </xf>
    <xf numFmtId="0" fontId="5" fillId="0" borderId="38" xfId="0" applyFont="1" applyFill="1" applyBorder="1" applyAlignment="1">
      <alignment horizontal="left" wrapText="1"/>
    </xf>
    <xf numFmtId="0" fontId="5" fillId="0" borderId="46" xfId="0" applyFont="1" applyFill="1" applyBorder="1" applyAlignment="1">
      <alignment horizontal="left" wrapText="1"/>
    </xf>
    <xf numFmtId="0" fontId="5" fillId="0" borderId="144" xfId="0" applyFont="1" applyBorder="1" applyAlignment="1">
      <alignment horizontal="left" wrapText="1"/>
    </xf>
    <xf numFmtId="0" fontId="5" fillId="0" borderId="132" xfId="0" applyFont="1" applyBorder="1" applyAlignment="1">
      <alignment horizontal="left" wrapText="1"/>
    </xf>
    <xf numFmtId="0" fontId="5" fillId="0" borderId="44" xfId="0" applyFont="1" applyBorder="1" applyAlignment="1">
      <alignment horizontal="left" wrapText="1"/>
    </xf>
    <xf numFmtId="0" fontId="5" fillId="0" borderId="64" xfId="0" applyFont="1" applyBorder="1" applyAlignment="1">
      <alignment horizontal="left" wrapText="1"/>
    </xf>
    <xf numFmtId="0" fontId="5" fillId="0" borderId="83" xfId="0" applyFont="1" applyBorder="1" applyAlignment="1">
      <alignment horizontal="left" wrapText="1"/>
    </xf>
    <xf numFmtId="0" fontId="5" fillId="0" borderId="125" xfId="0" applyFont="1" applyBorder="1" applyAlignment="1">
      <alignment horizontal="left" wrapText="1"/>
    </xf>
    <xf numFmtId="0" fontId="5" fillId="0" borderId="127" xfId="0" applyFont="1" applyBorder="1" applyAlignment="1">
      <alignment horizontal="left" wrapText="1"/>
    </xf>
    <xf numFmtId="0" fontId="5" fillId="0" borderId="119" xfId="0" applyFont="1" applyBorder="1" applyAlignment="1">
      <alignment horizontal="left" wrapText="1"/>
    </xf>
    <xf numFmtId="0" fontId="5" fillId="0" borderId="111" xfId="0" applyFont="1" applyBorder="1" applyAlignment="1">
      <alignment horizontal="left" wrapText="1"/>
    </xf>
    <xf numFmtId="0" fontId="5" fillId="0" borderId="76" xfId="0" applyFont="1" applyBorder="1" applyAlignment="1">
      <alignment horizontal="left" wrapText="1"/>
    </xf>
    <xf numFmtId="0" fontId="5" fillId="0" borderId="44" xfId="0" applyFont="1" applyFill="1" applyBorder="1" applyAlignment="1">
      <alignment horizontal="left"/>
    </xf>
    <xf numFmtId="0" fontId="5" fillId="0" borderId="71" xfId="0" applyFont="1" applyFill="1" applyBorder="1" applyAlignment="1">
      <alignment horizontal="left"/>
    </xf>
    <xf numFmtId="0" fontId="5" fillId="0" borderId="126" xfId="0" applyFont="1" applyBorder="1" applyAlignment="1">
      <alignment horizontal="left" wrapText="1"/>
    </xf>
    <xf numFmtId="0" fontId="5" fillId="0" borderId="145" xfId="0" applyFont="1" applyBorder="1" applyAlignment="1">
      <alignment horizontal="left"/>
    </xf>
    <xf numFmtId="0" fontId="5" fillId="0" borderId="108" xfId="0" applyFont="1" applyBorder="1" applyAlignment="1">
      <alignment horizontal="left"/>
    </xf>
    <xf numFmtId="0" fontId="10" fillId="0" borderId="11" xfId="0" applyFont="1" applyFill="1" applyBorder="1" applyAlignment="1">
      <alignment wrapText="1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" xfId="35"/>
    <cellStyle name="Címsor 1" xfId="36"/>
    <cellStyle name="Címsor 2" xfId="37"/>
    <cellStyle name="Címsor 3" xfId="38"/>
    <cellStyle name="Címsor 4" xfId="39"/>
    <cellStyle name="Ellenőrzőcella" xfId="40"/>
    <cellStyle name="Comma" xfId="41"/>
    <cellStyle name="Comma [0]" xfId="42"/>
    <cellStyle name="Figyelmezteté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1">
      <selection activeCell="E13" sqref="E13"/>
    </sheetView>
  </sheetViews>
  <sheetFormatPr defaultColWidth="9.140625" defaultRowHeight="12.75"/>
  <cols>
    <col min="1" max="1" width="43.7109375" style="63" customWidth="1"/>
    <col min="2" max="2" width="11.00390625" style="54" bestFit="1" customWidth="1"/>
    <col min="3" max="3" width="9.8515625" style="54" bestFit="1" customWidth="1"/>
    <col min="4" max="4" width="11.00390625" style="54" bestFit="1" customWidth="1"/>
    <col min="5" max="5" width="49.00390625" style="54" bestFit="1" customWidth="1"/>
    <col min="6" max="6" width="12.00390625" style="64" bestFit="1" customWidth="1"/>
    <col min="7" max="7" width="10.57421875" style="64" bestFit="1" customWidth="1"/>
    <col min="8" max="8" width="12.00390625" style="64" bestFit="1" customWidth="1"/>
    <col min="9" max="16384" width="9.140625" style="54" customWidth="1"/>
  </cols>
  <sheetData>
    <row r="1" spans="1:10" ht="30.75" thickBot="1">
      <c r="A1" s="51" t="s">
        <v>27</v>
      </c>
      <c r="B1" s="52" t="s">
        <v>352</v>
      </c>
      <c r="C1" s="52" t="s">
        <v>351</v>
      </c>
      <c r="D1" s="52" t="s">
        <v>352</v>
      </c>
      <c r="E1" s="52" t="s">
        <v>28</v>
      </c>
      <c r="F1" s="369" t="s">
        <v>352</v>
      </c>
      <c r="G1" s="557" t="s">
        <v>351</v>
      </c>
      <c r="H1" s="558" t="s">
        <v>352</v>
      </c>
      <c r="I1" s="53"/>
      <c r="J1" s="53"/>
    </row>
    <row r="2" spans="1:10" ht="15">
      <c r="A2" s="66" t="s">
        <v>29</v>
      </c>
      <c r="B2" s="67"/>
      <c r="C2" s="67"/>
      <c r="D2" s="67"/>
      <c r="E2" s="68" t="s">
        <v>30</v>
      </c>
      <c r="F2" s="370"/>
      <c r="G2" s="602"/>
      <c r="H2" s="603"/>
      <c r="I2" s="53"/>
      <c r="J2" s="53"/>
    </row>
    <row r="3" spans="1:10" ht="13.5">
      <c r="A3" s="334" t="s">
        <v>39</v>
      </c>
      <c r="B3" s="131">
        <v>1211650</v>
      </c>
      <c r="C3" s="131"/>
      <c r="D3" s="131">
        <f>SUM(B3,C3)</f>
        <v>1211650</v>
      </c>
      <c r="E3" s="132" t="s">
        <v>31</v>
      </c>
      <c r="F3" s="371">
        <v>1109417</v>
      </c>
      <c r="G3" s="376">
        <v>25150</v>
      </c>
      <c r="H3" s="133">
        <f>SUM(F3,G3)</f>
        <v>1134567</v>
      </c>
      <c r="I3" s="53"/>
      <c r="J3" s="53"/>
    </row>
    <row r="4" spans="1:10" ht="13.5">
      <c r="A4" s="335" t="s">
        <v>226</v>
      </c>
      <c r="B4" s="132">
        <v>1087943</v>
      </c>
      <c r="C4" s="131">
        <v>109449</v>
      </c>
      <c r="D4" s="131">
        <f aca="true" t="shared" si="0" ref="D4:D11">SUM(B4,C4)</f>
        <v>1197392</v>
      </c>
      <c r="E4" s="131" t="s">
        <v>86</v>
      </c>
      <c r="F4" s="371">
        <v>319466</v>
      </c>
      <c r="G4" s="376">
        <v>6968</v>
      </c>
      <c r="H4" s="133">
        <f aca="true" t="shared" si="1" ref="H4:H12">SUM(F4,G4)</f>
        <v>326434</v>
      </c>
      <c r="I4" s="53"/>
      <c r="J4" s="53"/>
    </row>
    <row r="5" spans="1:10" ht="13.5">
      <c r="A5" s="335" t="s">
        <v>157</v>
      </c>
      <c r="B5" s="132">
        <v>677093</v>
      </c>
      <c r="C5" s="132">
        <v>7084</v>
      </c>
      <c r="D5" s="131">
        <f t="shared" si="0"/>
        <v>684177</v>
      </c>
      <c r="E5" s="132" t="s">
        <v>41</v>
      </c>
      <c r="F5" s="371">
        <v>1397707</v>
      </c>
      <c r="G5" s="376">
        <v>-25554</v>
      </c>
      <c r="H5" s="133">
        <f t="shared" si="1"/>
        <v>1372153</v>
      </c>
      <c r="I5" s="53"/>
      <c r="J5" s="53"/>
    </row>
    <row r="6" spans="1:10" ht="13.5">
      <c r="A6" s="335" t="s">
        <v>235</v>
      </c>
      <c r="B6" s="132">
        <v>119922</v>
      </c>
      <c r="C6" s="132">
        <v>24394</v>
      </c>
      <c r="D6" s="131">
        <f t="shared" si="0"/>
        <v>144316</v>
      </c>
      <c r="E6" s="132" t="s">
        <v>236</v>
      </c>
      <c r="F6" s="371">
        <v>102574</v>
      </c>
      <c r="G6" s="376">
        <v>-27133</v>
      </c>
      <c r="H6" s="133">
        <f t="shared" si="1"/>
        <v>75441</v>
      </c>
      <c r="I6" s="53"/>
      <c r="J6" s="53"/>
    </row>
    <row r="7" spans="1:10" ht="13.5">
      <c r="A7" s="335" t="s">
        <v>241</v>
      </c>
      <c r="B7" s="132">
        <v>16580</v>
      </c>
      <c r="C7" s="132">
        <v>2785</v>
      </c>
      <c r="D7" s="131">
        <f t="shared" si="0"/>
        <v>19365</v>
      </c>
      <c r="E7" s="132" t="s">
        <v>237</v>
      </c>
      <c r="F7" s="371">
        <v>112019</v>
      </c>
      <c r="G7" s="376">
        <v>122167</v>
      </c>
      <c r="H7" s="133">
        <f t="shared" si="1"/>
        <v>234186</v>
      </c>
      <c r="I7" s="53"/>
      <c r="J7" s="53"/>
    </row>
    <row r="8" spans="1:10" ht="13.5">
      <c r="A8" s="55" t="s">
        <v>231</v>
      </c>
      <c r="B8" s="134">
        <v>0</v>
      </c>
      <c r="C8" s="134">
        <v>5000</v>
      </c>
      <c r="D8" s="131">
        <f t="shared" si="0"/>
        <v>5000</v>
      </c>
      <c r="E8" s="132" t="s">
        <v>230</v>
      </c>
      <c r="F8" s="371">
        <v>22880</v>
      </c>
      <c r="G8" s="376">
        <v>2158</v>
      </c>
      <c r="H8" s="133">
        <f t="shared" si="1"/>
        <v>25038</v>
      </c>
      <c r="I8" s="53"/>
      <c r="J8" s="53"/>
    </row>
    <row r="9" spans="1:10" ht="13.5">
      <c r="A9" s="55" t="s">
        <v>227</v>
      </c>
      <c r="B9" s="132">
        <v>42643</v>
      </c>
      <c r="C9" s="132">
        <v>-26483</v>
      </c>
      <c r="D9" s="131">
        <f t="shared" si="0"/>
        <v>16160</v>
      </c>
      <c r="E9" s="132" t="s">
        <v>32</v>
      </c>
      <c r="F9" s="371">
        <v>50434</v>
      </c>
      <c r="G9" s="376">
        <v>-20256</v>
      </c>
      <c r="H9" s="133">
        <f t="shared" si="1"/>
        <v>30178</v>
      </c>
      <c r="I9" s="53"/>
      <c r="J9" s="53"/>
    </row>
    <row r="10" spans="1:10" ht="13.5">
      <c r="A10" s="55" t="s">
        <v>40</v>
      </c>
      <c r="B10" s="132">
        <v>0</v>
      </c>
      <c r="C10" s="132"/>
      <c r="D10" s="131">
        <f t="shared" si="0"/>
        <v>0</v>
      </c>
      <c r="E10" s="132" t="s">
        <v>233</v>
      </c>
      <c r="F10" s="371">
        <v>5000</v>
      </c>
      <c r="G10" s="376">
        <v>2500</v>
      </c>
      <c r="H10" s="133">
        <f t="shared" si="1"/>
        <v>7500</v>
      </c>
      <c r="I10" s="53"/>
      <c r="J10" s="53"/>
    </row>
    <row r="11" spans="1:10" ht="13.5">
      <c r="A11" s="55" t="s">
        <v>481</v>
      </c>
      <c r="B11" s="556">
        <v>300000</v>
      </c>
      <c r="C11" s="556"/>
      <c r="D11" s="556">
        <f t="shared" si="0"/>
        <v>300000</v>
      </c>
      <c r="E11" s="132" t="s">
        <v>278</v>
      </c>
      <c r="F11" s="446">
        <v>36334</v>
      </c>
      <c r="G11" s="376"/>
      <c r="H11" s="449">
        <f t="shared" si="1"/>
        <v>36334</v>
      </c>
      <c r="I11" s="53"/>
      <c r="J11" s="53"/>
    </row>
    <row r="12" spans="1:10" ht="15">
      <c r="A12" s="57" t="s">
        <v>35</v>
      </c>
      <c r="B12" s="135">
        <f>SUM(B3:B11)</f>
        <v>3455831</v>
      </c>
      <c r="C12" s="135">
        <f>SUM(C3:C11)</f>
        <v>122229</v>
      </c>
      <c r="D12" s="135">
        <f>SUM(D3:D11)</f>
        <v>3578060</v>
      </c>
      <c r="E12" s="132" t="s">
        <v>480</v>
      </c>
      <c r="F12" s="446">
        <v>300000</v>
      </c>
      <c r="G12" s="371"/>
      <c r="H12" s="449">
        <f t="shared" si="1"/>
        <v>300000</v>
      </c>
      <c r="I12" s="53"/>
      <c r="J12" s="53"/>
    </row>
    <row r="13" spans="1:10" ht="15">
      <c r="A13" s="200"/>
      <c r="B13" s="201"/>
      <c r="C13" s="201"/>
      <c r="D13" s="201"/>
      <c r="E13" s="136" t="s">
        <v>33</v>
      </c>
      <c r="F13" s="448">
        <f>SUM(F3:F12)</f>
        <v>3455831</v>
      </c>
      <c r="G13" s="372">
        <f>SUM(G3:G12)</f>
        <v>86000</v>
      </c>
      <c r="H13" s="604">
        <f>SUM(H3:H12)</f>
        <v>3541831</v>
      </c>
      <c r="I13" s="53"/>
      <c r="J13" s="53"/>
    </row>
    <row r="14" spans="1:10" ht="15">
      <c r="A14" s="333"/>
      <c r="B14" s="132"/>
      <c r="C14" s="132"/>
      <c r="D14" s="132"/>
      <c r="E14" s="136"/>
      <c r="F14" s="447"/>
      <c r="G14" s="377"/>
      <c r="H14" s="450"/>
      <c r="I14" s="53"/>
      <c r="J14" s="53"/>
    </row>
    <row r="15" spans="1:11" ht="15">
      <c r="A15" s="202" t="s">
        <v>36</v>
      </c>
      <c r="B15" s="134"/>
      <c r="C15" s="134"/>
      <c r="D15" s="134"/>
      <c r="E15" s="137" t="s">
        <v>34</v>
      </c>
      <c r="F15" s="373"/>
      <c r="G15" s="378"/>
      <c r="H15" s="138"/>
      <c r="I15" s="53"/>
      <c r="J15" s="139"/>
      <c r="K15" s="140"/>
    </row>
    <row r="16" spans="1:11" ht="13.5">
      <c r="A16" s="203" t="s">
        <v>240</v>
      </c>
      <c r="B16" s="132">
        <v>211216</v>
      </c>
      <c r="C16" s="132">
        <v>12849</v>
      </c>
      <c r="D16" s="132">
        <f aca="true" t="shared" si="2" ref="D16:D21">SUM(B16,C16)</f>
        <v>224065</v>
      </c>
      <c r="E16" s="132" t="s">
        <v>228</v>
      </c>
      <c r="F16" s="371">
        <v>268934</v>
      </c>
      <c r="G16" s="376">
        <v>69349</v>
      </c>
      <c r="H16" s="133">
        <f aca="true" t="shared" si="3" ref="H16:H21">SUM(F16,G16)</f>
        <v>338283</v>
      </c>
      <c r="I16" s="53"/>
      <c r="J16" s="139"/>
      <c r="K16" s="140"/>
    </row>
    <row r="17" spans="1:10" ht="13.5">
      <c r="A17" s="335" t="s">
        <v>238</v>
      </c>
      <c r="B17" s="132">
        <v>0</v>
      </c>
      <c r="C17" s="132"/>
      <c r="D17" s="132">
        <f t="shared" si="2"/>
        <v>0</v>
      </c>
      <c r="E17" s="132" t="s">
        <v>110</v>
      </c>
      <c r="F17" s="371">
        <v>269327</v>
      </c>
      <c r="G17" s="376">
        <v>34105</v>
      </c>
      <c r="H17" s="133">
        <f t="shared" si="3"/>
        <v>303432</v>
      </c>
      <c r="I17" s="53"/>
      <c r="J17" s="53"/>
    </row>
    <row r="18" spans="1:10" ht="13.5">
      <c r="A18" s="335" t="s">
        <v>239</v>
      </c>
      <c r="B18" s="132"/>
      <c r="C18" s="132"/>
      <c r="D18" s="132">
        <f t="shared" si="2"/>
        <v>0</v>
      </c>
      <c r="E18" s="132" t="s">
        <v>279</v>
      </c>
      <c r="F18" s="371">
        <v>40550</v>
      </c>
      <c r="G18" s="376"/>
      <c r="H18" s="133">
        <f t="shared" si="3"/>
        <v>40550</v>
      </c>
      <c r="I18" s="53"/>
      <c r="J18" s="53"/>
    </row>
    <row r="19" spans="1:10" ht="13.5">
      <c r="A19" s="55" t="s">
        <v>232</v>
      </c>
      <c r="B19" s="132">
        <v>1000</v>
      </c>
      <c r="C19" s="132">
        <v>0</v>
      </c>
      <c r="D19" s="132">
        <f t="shared" si="2"/>
        <v>1000</v>
      </c>
      <c r="E19" s="134" t="s">
        <v>135</v>
      </c>
      <c r="F19" s="371">
        <v>399607</v>
      </c>
      <c r="G19" s="376">
        <v>-27722</v>
      </c>
      <c r="H19" s="133">
        <f t="shared" si="3"/>
        <v>371885</v>
      </c>
      <c r="I19" s="53"/>
      <c r="J19" s="53"/>
    </row>
    <row r="20" spans="1:10" ht="13.5">
      <c r="A20" s="55" t="s">
        <v>229</v>
      </c>
      <c r="B20" s="132">
        <v>769035</v>
      </c>
      <c r="C20" s="132">
        <v>26654</v>
      </c>
      <c r="D20" s="132">
        <f t="shared" si="2"/>
        <v>795689</v>
      </c>
      <c r="E20" s="132" t="s">
        <v>234</v>
      </c>
      <c r="F20" s="371">
        <v>2833</v>
      </c>
      <c r="G20" s="376"/>
      <c r="H20" s="133">
        <f t="shared" si="3"/>
        <v>2833</v>
      </c>
      <c r="I20" s="53"/>
      <c r="J20" s="53"/>
    </row>
    <row r="21" spans="1:10" ht="13.5">
      <c r="A21" s="55" t="s">
        <v>87</v>
      </c>
      <c r="B21" s="132">
        <v>0</v>
      </c>
      <c r="C21" s="132"/>
      <c r="D21" s="132">
        <f t="shared" si="2"/>
        <v>0</v>
      </c>
      <c r="E21" s="56" t="s">
        <v>136</v>
      </c>
      <c r="F21" s="374">
        <v>0</v>
      </c>
      <c r="G21" s="376"/>
      <c r="H21" s="133">
        <f t="shared" si="3"/>
        <v>0</v>
      </c>
      <c r="I21" s="53"/>
      <c r="J21" s="53"/>
    </row>
    <row r="22" spans="1:10" ht="15.75" thickBot="1">
      <c r="A22" s="57" t="s">
        <v>137</v>
      </c>
      <c r="B22" s="65">
        <f>SUM(B15:B21)</f>
        <v>981251</v>
      </c>
      <c r="C22" s="65">
        <f>SUM(C15:C21)</f>
        <v>39503</v>
      </c>
      <c r="D22" s="65">
        <f>SUM(D16:D21)</f>
        <v>1020754</v>
      </c>
      <c r="E22" s="136" t="s">
        <v>37</v>
      </c>
      <c r="F22" s="375">
        <f>SUM(F16:F21)</f>
        <v>981251</v>
      </c>
      <c r="G22" s="173">
        <f>SUM(G16:G21)</f>
        <v>75732</v>
      </c>
      <c r="H22" s="605">
        <f>SUM(H16:H21)</f>
        <v>1056983</v>
      </c>
      <c r="I22" s="53"/>
      <c r="J22" s="53"/>
    </row>
    <row r="23" spans="1:10" s="62" customFormat="1" ht="15.75" thickBot="1">
      <c r="A23" s="51" t="s">
        <v>38</v>
      </c>
      <c r="B23" s="58">
        <f>SUM(B12+B22)</f>
        <v>4437082</v>
      </c>
      <c r="C23" s="58">
        <f>SUM(C12+C22)</f>
        <v>161732</v>
      </c>
      <c r="D23" s="58">
        <f>SUM(D12+D22)</f>
        <v>4598814</v>
      </c>
      <c r="E23" s="59" t="s">
        <v>38</v>
      </c>
      <c r="F23" s="445">
        <f>SUM(F13+F22)</f>
        <v>4437082</v>
      </c>
      <c r="G23" s="445">
        <f>SUM(G13+G22)</f>
        <v>161732</v>
      </c>
      <c r="H23" s="60">
        <f>SUM(F23,G23)</f>
        <v>4598814</v>
      </c>
      <c r="I23" s="61"/>
      <c r="J23" s="61"/>
    </row>
    <row r="25" spans="5:7" ht="18.75">
      <c r="E25" s="344"/>
      <c r="F25" s="345"/>
      <c r="G25" s="345"/>
    </row>
  </sheetData>
  <sheetProtection/>
  <printOptions/>
  <pageMargins left="0.1968503937007874" right="0.2362204724409449" top="0.8267716535433072" bottom="0.7480314960629921" header="0.31496062992125984" footer="0.31496062992125984"/>
  <pageSetup horizontalDpi="600" verticalDpi="600" orientation="landscape" paperSize="9" scale="90" r:id="rId1"/>
  <headerFooter>
    <oddHeader>&amp;C&amp;"Book Antiqua,Félkövér"&amp;11Keszthely Város Önkormányzata
költségvetési mérlege közgazdasági tagolásban
2016. év&amp;R&amp;"Book Antiqua,Félkövér"1. sz. melléklet
ezer Ft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177"/>
  <sheetViews>
    <sheetView zoomScalePageLayoutView="0" workbookViewId="0" topLeftCell="A1">
      <selection activeCell="I41" sqref="I41"/>
    </sheetView>
  </sheetViews>
  <sheetFormatPr defaultColWidth="9.140625" defaultRowHeight="12.75"/>
  <cols>
    <col min="1" max="1" width="4.421875" style="108" customWidth="1"/>
    <col min="2" max="2" width="54.00390625" style="109" customWidth="1"/>
    <col min="3" max="5" width="12.28125" style="35" bestFit="1" customWidth="1"/>
    <col min="6" max="6" width="11.140625" style="3" bestFit="1" customWidth="1"/>
    <col min="7" max="7" width="12.28125" style="3" bestFit="1" customWidth="1"/>
    <col min="8" max="13" width="9.140625" style="3" customWidth="1"/>
    <col min="14" max="14" width="9.140625" style="44" customWidth="1"/>
    <col min="15" max="16384" width="9.140625" style="3" customWidth="1"/>
  </cols>
  <sheetData>
    <row r="1" spans="1:7" ht="45.75" thickBot="1">
      <c r="A1" s="95" t="s">
        <v>14</v>
      </c>
      <c r="B1" s="96" t="s">
        <v>52</v>
      </c>
      <c r="C1" s="96" t="s">
        <v>352</v>
      </c>
      <c r="D1" s="96" t="s">
        <v>351</v>
      </c>
      <c r="E1" s="443" t="s">
        <v>352</v>
      </c>
      <c r="F1" s="150" t="s">
        <v>143</v>
      </c>
      <c r="G1" s="249" t="s">
        <v>144</v>
      </c>
    </row>
    <row r="2" spans="1:7" ht="16.5" customHeight="1">
      <c r="A2" s="857" t="s">
        <v>55</v>
      </c>
      <c r="B2" s="858"/>
      <c r="C2" s="859"/>
      <c r="D2" s="562"/>
      <c r="E2" s="562"/>
      <c r="F2" s="407"/>
      <c r="G2" s="563"/>
    </row>
    <row r="3" spans="1:7" s="44" customFormat="1" ht="15">
      <c r="A3" s="564">
        <v>1</v>
      </c>
      <c r="B3" s="565" t="s">
        <v>128</v>
      </c>
      <c r="C3" s="266">
        <f>SUM(C4:C20)</f>
        <v>90503</v>
      </c>
      <c r="D3" s="266">
        <f>SUM(D4:D20)</f>
        <v>5600</v>
      </c>
      <c r="E3" s="266">
        <f>SUM(C3,D3)</f>
        <v>96103</v>
      </c>
      <c r="F3" s="266">
        <f>SUM(F4:F20)</f>
        <v>51210</v>
      </c>
      <c r="G3" s="99">
        <f>E3-F3</f>
        <v>44893</v>
      </c>
    </row>
    <row r="4" spans="1:7" s="44" customFormat="1" ht="33">
      <c r="A4" s="564"/>
      <c r="B4" s="566" t="s">
        <v>334</v>
      </c>
      <c r="C4" s="265">
        <v>1800</v>
      </c>
      <c r="D4" s="265"/>
      <c r="E4" s="265">
        <f aca="true" t="shared" si="0" ref="E4:E121">SUM(C4,D4)</f>
        <v>1800</v>
      </c>
      <c r="F4" s="265">
        <v>0</v>
      </c>
      <c r="G4" s="316">
        <f aca="true" t="shared" si="1" ref="G4:G121">E4-F4</f>
        <v>1800</v>
      </c>
    </row>
    <row r="5" spans="1:7" s="44" customFormat="1" ht="33">
      <c r="A5" s="564"/>
      <c r="B5" s="566" t="s">
        <v>333</v>
      </c>
      <c r="C5" s="265">
        <v>2000</v>
      </c>
      <c r="D5" s="265"/>
      <c r="E5" s="265">
        <f t="shared" si="0"/>
        <v>2000</v>
      </c>
      <c r="F5" s="265">
        <v>0</v>
      </c>
      <c r="G5" s="316">
        <f t="shared" si="1"/>
        <v>2000</v>
      </c>
    </row>
    <row r="6" spans="1:7" s="44" customFormat="1" ht="33">
      <c r="A6" s="564"/>
      <c r="B6" s="566" t="s">
        <v>299</v>
      </c>
      <c r="C6" s="265">
        <v>19500</v>
      </c>
      <c r="D6" s="265"/>
      <c r="E6" s="265">
        <f t="shared" si="0"/>
        <v>19500</v>
      </c>
      <c r="F6" s="265">
        <v>19500</v>
      </c>
      <c r="G6" s="316">
        <f t="shared" si="1"/>
        <v>0</v>
      </c>
    </row>
    <row r="7" spans="1:7" s="44" customFormat="1" ht="16.5">
      <c r="A7" s="564"/>
      <c r="B7" s="566" t="s">
        <v>575</v>
      </c>
      <c r="C7" s="265">
        <v>2400</v>
      </c>
      <c r="D7" s="265"/>
      <c r="E7" s="265">
        <f t="shared" si="0"/>
        <v>2400</v>
      </c>
      <c r="F7" s="265">
        <v>2400</v>
      </c>
      <c r="G7" s="316">
        <f t="shared" si="1"/>
        <v>0</v>
      </c>
    </row>
    <row r="8" spans="1:7" s="44" customFormat="1" ht="33">
      <c r="A8" s="564"/>
      <c r="B8" s="566" t="s">
        <v>302</v>
      </c>
      <c r="C8" s="265">
        <v>300</v>
      </c>
      <c r="D8" s="265"/>
      <c r="E8" s="265">
        <f t="shared" si="0"/>
        <v>300</v>
      </c>
      <c r="F8" s="265">
        <v>300</v>
      </c>
      <c r="G8" s="316">
        <f t="shared" si="1"/>
        <v>0</v>
      </c>
    </row>
    <row r="9" spans="1:7" s="44" customFormat="1" ht="33">
      <c r="A9" s="564"/>
      <c r="B9" s="566" t="s">
        <v>301</v>
      </c>
      <c r="C9" s="265">
        <v>600</v>
      </c>
      <c r="D9" s="265">
        <v>600</v>
      </c>
      <c r="E9" s="265">
        <f t="shared" si="0"/>
        <v>1200</v>
      </c>
      <c r="F9" s="265">
        <v>1200</v>
      </c>
      <c r="G9" s="316">
        <f t="shared" si="1"/>
        <v>0</v>
      </c>
    </row>
    <row r="10" spans="1:7" s="44" customFormat="1" ht="33">
      <c r="A10" s="564"/>
      <c r="B10" s="566" t="s">
        <v>300</v>
      </c>
      <c r="C10" s="265">
        <v>900</v>
      </c>
      <c r="D10" s="265"/>
      <c r="E10" s="265">
        <f t="shared" si="0"/>
        <v>900</v>
      </c>
      <c r="F10" s="265">
        <v>900</v>
      </c>
      <c r="G10" s="316">
        <f t="shared" si="1"/>
        <v>0</v>
      </c>
    </row>
    <row r="11" spans="1:7" s="44" customFormat="1" ht="33">
      <c r="A11" s="564"/>
      <c r="B11" s="566" t="s">
        <v>332</v>
      </c>
      <c r="C11" s="265">
        <v>2700</v>
      </c>
      <c r="D11" s="265"/>
      <c r="E11" s="265">
        <f t="shared" si="0"/>
        <v>2700</v>
      </c>
      <c r="F11" s="265">
        <v>2700</v>
      </c>
      <c r="G11" s="316">
        <f t="shared" si="1"/>
        <v>0</v>
      </c>
    </row>
    <row r="12" spans="1:7" s="44" customFormat="1" ht="16.5">
      <c r="A12" s="564"/>
      <c r="B12" s="566" t="s">
        <v>576</v>
      </c>
      <c r="C12" s="265">
        <v>810</v>
      </c>
      <c r="D12" s="265">
        <v>4600</v>
      </c>
      <c r="E12" s="265">
        <f t="shared" si="0"/>
        <v>5410</v>
      </c>
      <c r="F12" s="265">
        <v>5410</v>
      </c>
      <c r="G12" s="316">
        <f t="shared" si="1"/>
        <v>0</v>
      </c>
    </row>
    <row r="13" spans="1:7" s="44" customFormat="1" ht="33">
      <c r="A13" s="564"/>
      <c r="B13" s="566" t="s">
        <v>303</v>
      </c>
      <c r="C13" s="265">
        <v>16800</v>
      </c>
      <c r="D13" s="265"/>
      <c r="E13" s="265">
        <f t="shared" si="0"/>
        <v>16800</v>
      </c>
      <c r="F13" s="265">
        <v>16800</v>
      </c>
      <c r="G13" s="316">
        <f t="shared" si="1"/>
        <v>0</v>
      </c>
    </row>
    <row r="14" spans="1:7" s="44" customFormat="1" ht="33">
      <c r="A14" s="564"/>
      <c r="B14" s="566" t="s">
        <v>577</v>
      </c>
      <c r="C14" s="265">
        <v>2000</v>
      </c>
      <c r="D14" s="265"/>
      <c r="E14" s="265">
        <f t="shared" si="0"/>
        <v>2000</v>
      </c>
      <c r="F14" s="265">
        <v>2000</v>
      </c>
      <c r="G14" s="316">
        <f t="shared" si="1"/>
        <v>0</v>
      </c>
    </row>
    <row r="15" spans="1:7" s="44" customFormat="1" ht="16.5">
      <c r="A15" s="564"/>
      <c r="B15" s="566" t="s">
        <v>485</v>
      </c>
      <c r="C15" s="265">
        <v>3175</v>
      </c>
      <c r="D15" s="265"/>
      <c r="E15" s="265">
        <f>SUM(C15,D15)</f>
        <v>3175</v>
      </c>
      <c r="F15" s="265"/>
      <c r="G15" s="316">
        <f>E15-F15</f>
        <v>3175</v>
      </c>
    </row>
    <row r="16" spans="1:7" s="44" customFormat="1" ht="33">
      <c r="A16" s="564"/>
      <c r="B16" s="566" t="s">
        <v>487</v>
      </c>
      <c r="C16" s="265">
        <v>1905</v>
      </c>
      <c r="D16" s="265"/>
      <c r="E16" s="265">
        <f>SUM(C16,D16)</f>
        <v>1905</v>
      </c>
      <c r="F16" s="265"/>
      <c r="G16" s="316">
        <f>E16-F16</f>
        <v>1905</v>
      </c>
    </row>
    <row r="17" spans="1:7" s="44" customFormat="1" ht="16.5">
      <c r="A17" s="564"/>
      <c r="B17" s="566" t="s">
        <v>486</v>
      </c>
      <c r="C17" s="265">
        <v>6778</v>
      </c>
      <c r="D17" s="265"/>
      <c r="E17" s="265">
        <f t="shared" si="0"/>
        <v>6778</v>
      </c>
      <c r="F17" s="265"/>
      <c r="G17" s="316">
        <f t="shared" si="1"/>
        <v>6778</v>
      </c>
    </row>
    <row r="18" spans="1:7" s="44" customFormat="1" ht="49.5">
      <c r="A18" s="564"/>
      <c r="B18" s="566" t="s">
        <v>488</v>
      </c>
      <c r="C18" s="265">
        <v>8835</v>
      </c>
      <c r="D18" s="265"/>
      <c r="E18" s="265">
        <f t="shared" si="0"/>
        <v>8835</v>
      </c>
      <c r="F18" s="265"/>
      <c r="G18" s="316">
        <f t="shared" si="1"/>
        <v>8835</v>
      </c>
    </row>
    <row r="19" spans="1:7" s="44" customFormat="1" ht="16.5">
      <c r="A19" s="564"/>
      <c r="B19" s="566" t="s">
        <v>468</v>
      </c>
      <c r="C19" s="265">
        <v>20000</v>
      </c>
      <c r="D19" s="265"/>
      <c r="E19" s="265">
        <f t="shared" si="0"/>
        <v>20000</v>
      </c>
      <c r="F19" s="265"/>
      <c r="G19" s="316">
        <f t="shared" si="1"/>
        <v>20000</v>
      </c>
    </row>
    <row r="20" spans="1:7" s="44" customFormat="1" ht="33">
      <c r="A20" s="564"/>
      <c r="B20" s="566" t="s">
        <v>561</v>
      </c>
      <c r="C20" s="265">
        <v>0</v>
      </c>
      <c r="D20" s="483">
        <v>400</v>
      </c>
      <c r="E20" s="483">
        <f t="shared" si="0"/>
        <v>400</v>
      </c>
      <c r="F20" s="483">
        <v>0</v>
      </c>
      <c r="G20" s="489">
        <f t="shared" si="1"/>
        <v>400</v>
      </c>
    </row>
    <row r="21" spans="1:7" s="44" customFormat="1" ht="16.5">
      <c r="A21" s="564"/>
      <c r="B21" s="566"/>
      <c r="C21" s="265"/>
      <c r="D21" s="265"/>
      <c r="E21" s="266">
        <f t="shared" si="0"/>
        <v>0</v>
      </c>
      <c r="F21" s="265"/>
      <c r="G21" s="437">
        <f t="shared" si="1"/>
        <v>0</v>
      </c>
    </row>
    <row r="22" spans="1:7" s="44" customFormat="1" ht="15">
      <c r="A22" s="564">
        <v>2</v>
      </c>
      <c r="B22" s="565" t="s">
        <v>129</v>
      </c>
      <c r="C22" s="266">
        <f>SUM(C23:C32)</f>
        <v>35267</v>
      </c>
      <c r="D22" s="266">
        <f>SUM(D23:D32)</f>
        <v>26924</v>
      </c>
      <c r="E22" s="266">
        <f>SUM(E23:E32)</f>
        <v>62191</v>
      </c>
      <c r="F22" s="266">
        <f>SUM(F23:F32)</f>
        <v>0</v>
      </c>
      <c r="G22" s="99">
        <f>SUM(G23:G32)</f>
        <v>62191</v>
      </c>
    </row>
    <row r="23" spans="1:7" s="44" customFormat="1" ht="16.5">
      <c r="A23" s="564"/>
      <c r="B23" s="566" t="s">
        <v>211</v>
      </c>
      <c r="C23" s="265">
        <v>21000</v>
      </c>
      <c r="D23" s="265"/>
      <c r="E23" s="265">
        <f t="shared" si="0"/>
        <v>21000</v>
      </c>
      <c r="F23" s="265"/>
      <c r="G23" s="316">
        <f t="shared" si="1"/>
        <v>21000</v>
      </c>
    </row>
    <row r="24" spans="1:7" s="44" customFormat="1" ht="18" customHeight="1">
      <c r="A24" s="564"/>
      <c r="B24" s="567" t="s">
        <v>614</v>
      </c>
      <c r="C24" s="265">
        <v>890</v>
      </c>
      <c r="D24" s="265">
        <v>0</v>
      </c>
      <c r="E24" s="265">
        <f t="shared" si="0"/>
        <v>890</v>
      </c>
      <c r="F24" s="265"/>
      <c r="G24" s="316">
        <f t="shared" si="1"/>
        <v>890</v>
      </c>
    </row>
    <row r="25" spans="1:7" s="44" customFormat="1" ht="18" customHeight="1">
      <c r="A25" s="564"/>
      <c r="B25" s="679" t="s">
        <v>348</v>
      </c>
      <c r="C25" s="480">
        <v>13327</v>
      </c>
      <c r="D25" s="480"/>
      <c r="E25" s="480">
        <f t="shared" si="0"/>
        <v>13327</v>
      </c>
      <c r="F25" s="480"/>
      <c r="G25" s="316">
        <f t="shared" si="1"/>
        <v>13327</v>
      </c>
    </row>
    <row r="26" spans="1:7" s="44" customFormat="1" ht="18" customHeight="1">
      <c r="A26" s="568"/>
      <c r="B26" s="569" t="s">
        <v>331</v>
      </c>
      <c r="C26" s="317">
        <v>50</v>
      </c>
      <c r="D26" s="317">
        <v>10</v>
      </c>
      <c r="E26" s="317">
        <f t="shared" si="0"/>
        <v>60</v>
      </c>
      <c r="F26" s="317"/>
      <c r="G26" s="680">
        <f t="shared" si="1"/>
        <v>60</v>
      </c>
    </row>
    <row r="27" spans="1:7" s="44" customFormat="1" ht="16.5">
      <c r="A27" s="568"/>
      <c r="B27" s="681" t="s">
        <v>554</v>
      </c>
      <c r="C27" s="360">
        <v>0</v>
      </c>
      <c r="D27" s="360">
        <v>640</v>
      </c>
      <c r="E27" s="317">
        <f t="shared" si="0"/>
        <v>640</v>
      </c>
      <c r="F27" s="360"/>
      <c r="G27" s="583">
        <f t="shared" si="1"/>
        <v>640</v>
      </c>
    </row>
    <row r="28" spans="1:7" s="44" customFormat="1" ht="33">
      <c r="A28" s="568"/>
      <c r="B28" s="681" t="s">
        <v>603</v>
      </c>
      <c r="C28" s="663">
        <v>0</v>
      </c>
      <c r="D28" s="732">
        <v>2600</v>
      </c>
      <c r="E28" s="682">
        <f t="shared" si="0"/>
        <v>2600</v>
      </c>
      <c r="F28" s="732"/>
      <c r="G28" s="733">
        <f t="shared" si="1"/>
        <v>2600</v>
      </c>
    </row>
    <row r="29" spans="1:7" s="44" customFormat="1" ht="33">
      <c r="A29" s="568"/>
      <c r="B29" s="569" t="s">
        <v>559</v>
      </c>
      <c r="C29" s="682">
        <v>0</v>
      </c>
      <c r="D29" s="682">
        <v>3810</v>
      </c>
      <c r="E29" s="682">
        <f t="shared" si="0"/>
        <v>3810</v>
      </c>
      <c r="F29" s="682"/>
      <c r="G29" s="489">
        <f t="shared" si="1"/>
        <v>3810</v>
      </c>
    </row>
    <row r="30" spans="1:7" s="44" customFormat="1" ht="33">
      <c r="A30" s="568"/>
      <c r="B30" s="569" t="s">
        <v>560</v>
      </c>
      <c r="C30" s="682">
        <v>0</v>
      </c>
      <c r="D30" s="682">
        <v>3810</v>
      </c>
      <c r="E30" s="682">
        <f t="shared" si="0"/>
        <v>3810</v>
      </c>
      <c r="F30" s="682"/>
      <c r="G30" s="489">
        <f t="shared" si="1"/>
        <v>3810</v>
      </c>
    </row>
    <row r="31" spans="1:7" s="44" customFormat="1" ht="33">
      <c r="A31" s="568"/>
      <c r="B31" s="569" t="s">
        <v>562</v>
      </c>
      <c r="C31" s="682">
        <v>0</v>
      </c>
      <c r="D31" s="682">
        <v>4354</v>
      </c>
      <c r="E31" s="682">
        <f t="shared" si="0"/>
        <v>4354</v>
      </c>
      <c r="F31" s="682"/>
      <c r="G31" s="489">
        <f t="shared" si="1"/>
        <v>4354</v>
      </c>
    </row>
    <row r="32" spans="1:7" s="44" customFormat="1" ht="33.75" thickBot="1">
      <c r="A32" s="714"/>
      <c r="B32" s="715" t="s">
        <v>563</v>
      </c>
      <c r="C32" s="716">
        <v>0</v>
      </c>
      <c r="D32" s="716">
        <v>11700</v>
      </c>
      <c r="E32" s="716">
        <f t="shared" si="0"/>
        <v>11700</v>
      </c>
      <c r="F32" s="716"/>
      <c r="G32" s="717">
        <f t="shared" si="1"/>
        <v>11700</v>
      </c>
    </row>
    <row r="33" spans="1:7" s="44" customFormat="1" ht="15">
      <c r="A33" s="750">
        <v>3</v>
      </c>
      <c r="B33" s="756" t="s">
        <v>571</v>
      </c>
      <c r="C33" s="757">
        <f>SUM(C34)</f>
        <v>0</v>
      </c>
      <c r="D33" s="757">
        <f>SUM(D34)</f>
        <v>2667</v>
      </c>
      <c r="E33" s="757">
        <f>SUM(C33:D33)</f>
        <v>2667</v>
      </c>
      <c r="F33" s="757">
        <f>SUM(F34)</f>
        <v>0</v>
      </c>
      <c r="G33" s="758">
        <f t="shared" si="1"/>
        <v>2667</v>
      </c>
    </row>
    <row r="34" spans="1:7" s="44" customFormat="1" ht="16.5">
      <c r="A34" s="693"/>
      <c r="B34" s="569" t="s">
        <v>572</v>
      </c>
      <c r="C34" s="317"/>
      <c r="D34" s="317">
        <v>2667</v>
      </c>
      <c r="E34" s="317">
        <f>SUM(C34:D34)</f>
        <v>2667</v>
      </c>
      <c r="F34" s="317"/>
      <c r="G34" s="581">
        <f t="shared" si="1"/>
        <v>2667</v>
      </c>
    </row>
    <row r="35" spans="1:7" s="44" customFormat="1" ht="16.5">
      <c r="A35" s="750"/>
      <c r="B35" s="751"/>
      <c r="C35" s="360"/>
      <c r="D35" s="360"/>
      <c r="E35" s="360"/>
      <c r="F35" s="360"/>
      <c r="G35" s="755"/>
    </row>
    <row r="36" spans="1:7" s="44" customFormat="1" ht="15">
      <c r="A36" s="749">
        <v>4</v>
      </c>
      <c r="B36" s="687" t="s">
        <v>573</v>
      </c>
      <c r="C36" s="498">
        <f>SUM(C37)</f>
        <v>0</v>
      </c>
      <c r="D36" s="498">
        <f>SUM(D37)</f>
        <v>3810</v>
      </c>
      <c r="E36" s="498">
        <f>SUM(C36:D36)</f>
        <v>3810</v>
      </c>
      <c r="F36" s="498">
        <f>SUM(F37)</f>
        <v>0</v>
      </c>
      <c r="G36" s="533">
        <f t="shared" si="1"/>
        <v>3810</v>
      </c>
    </row>
    <row r="37" spans="1:7" s="44" customFormat="1" ht="16.5">
      <c r="A37" s="691"/>
      <c r="B37" s="681" t="s">
        <v>574</v>
      </c>
      <c r="C37" s="481"/>
      <c r="D37" s="481">
        <v>3810</v>
      </c>
      <c r="E37" s="481">
        <f>SUM(C37:D37)</f>
        <v>3810</v>
      </c>
      <c r="F37" s="481"/>
      <c r="G37" s="692">
        <f t="shared" si="1"/>
        <v>3810</v>
      </c>
    </row>
    <row r="38" spans="1:7" s="44" customFormat="1" ht="16.5">
      <c r="A38" s="693"/>
      <c r="B38" s="694"/>
      <c r="C38" s="317"/>
      <c r="D38" s="317"/>
      <c r="E38" s="317"/>
      <c r="F38" s="317"/>
      <c r="G38" s="695"/>
    </row>
    <row r="39" spans="1:7" s="44" customFormat="1" ht="15">
      <c r="A39" s="582">
        <v>5</v>
      </c>
      <c r="B39" s="114" t="s">
        <v>604</v>
      </c>
      <c r="C39" s="267">
        <f>SUM(C40:C44)</f>
        <v>12955</v>
      </c>
      <c r="D39" s="267">
        <f>SUM(D40:D44)</f>
        <v>2555</v>
      </c>
      <c r="E39" s="267">
        <f>SUM(E40:E44)</f>
        <v>15510</v>
      </c>
      <c r="F39" s="267">
        <f>SUM(F40:F44)</f>
        <v>0</v>
      </c>
      <c r="G39" s="533">
        <f>SUM(G40:G44)</f>
        <v>15510</v>
      </c>
    </row>
    <row r="40" spans="1:7" s="44" customFormat="1" ht="16.5">
      <c r="A40" s="564"/>
      <c r="B40" s="566" t="s">
        <v>322</v>
      </c>
      <c r="C40" s="265">
        <v>5000</v>
      </c>
      <c r="D40" s="265"/>
      <c r="E40" s="265">
        <f t="shared" si="0"/>
        <v>5000</v>
      </c>
      <c r="F40" s="265">
        <v>0</v>
      </c>
      <c r="G40" s="316">
        <f t="shared" si="1"/>
        <v>5000</v>
      </c>
    </row>
    <row r="41" spans="1:7" s="44" customFormat="1" ht="33">
      <c r="A41" s="564"/>
      <c r="B41" s="566" t="s">
        <v>465</v>
      </c>
      <c r="C41" s="483">
        <v>510</v>
      </c>
      <c r="D41" s="483">
        <v>2500</v>
      </c>
      <c r="E41" s="483">
        <f t="shared" si="0"/>
        <v>3010</v>
      </c>
      <c r="F41" s="483"/>
      <c r="G41" s="489">
        <f>E41-F41</f>
        <v>3010</v>
      </c>
    </row>
    <row r="42" spans="1:7" s="44" customFormat="1" ht="16.5">
      <c r="A42" s="564"/>
      <c r="B42" s="566" t="s">
        <v>384</v>
      </c>
      <c r="C42" s="483">
        <v>3000</v>
      </c>
      <c r="D42" s="265">
        <v>0</v>
      </c>
      <c r="E42" s="265">
        <f t="shared" si="0"/>
        <v>3000</v>
      </c>
      <c r="F42" s="265"/>
      <c r="G42" s="316">
        <f>E42-F42</f>
        <v>3000</v>
      </c>
    </row>
    <row r="43" spans="1:7" s="44" customFormat="1" ht="33">
      <c r="A43" s="564"/>
      <c r="B43" s="566" t="s">
        <v>489</v>
      </c>
      <c r="C43" s="483">
        <v>4445</v>
      </c>
      <c r="D43" s="483">
        <v>0</v>
      </c>
      <c r="E43" s="483">
        <f t="shared" si="0"/>
        <v>4445</v>
      </c>
      <c r="F43" s="483"/>
      <c r="G43" s="489">
        <f>E43-F43</f>
        <v>4445</v>
      </c>
    </row>
    <row r="44" spans="1:7" s="44" customFormat="1" ht="16.5">
      <c r="A44" s="564"/>
      <c r="B44" s="566" t="s">
        <v>616</v>
      </c>
      <c r="C44" s="483">
        <v>0</v>
      </c>
      <c r="D44" s="483">
        <v>55</v>
      </c>
      <c r="E44" s="483">
        <f t="shared" si="0"/>
        <v>55</v>
      </c>
      <c r="F44" s="483"/>
      <c r="G44" s="489">
        <f t="shared" si="1"/>
        <v>55</v>
      </c>
    </row>
    <row r="45" spans="1:7" s="44" customFormat="1" ht="16.5">
      <c r="A45" s="564"/>
      <c r="B45" s="566"/>
      <c r="C45" s="265"/>
      <c r="D45" s="265"/>
      <c r="E45" s="266">
        <f t="shared" si="0"/>
        <v>0</v>
      </c>
      <c r="F45" s="265"/>
      <c r="G45" s="437">
        <f t="shared" si="1"/>
        <v>0</v>
      </c>
    </row>
    <row r="46" spans="1:7" s="44" customFormat="1" ht="15">
      <c r="A46" s="564">
        <v>6</v>
      </c>
      <c r="B46" s="565" t="s">
        <v>130</v>
      </c>
      <c r="C46" s="266">
        <f>SUM(C47:C48)</f>
        <v>1500</v>
      </c>
      <c r="D46" s="266">
        <f>SUM(D47:D48)</f>
        <v>0</v>
      </c>
      <c r="E46" s="266">
        <f t="shared" si="0"/>
        <v>1500</v>
      </c>
      <c r="F46" s="266">
        <f>SUM(F47:F48)</f>
        <v>0</v>
      </c>
      <c r="G46" s="99">
        <f t="shared" si="1"/>
        <v>1500</v>
      </c>
    </row>
    <row r="47" spans="1:7" s="44" customFormat="1" ht="16.5">
      <c r="A47" s="564"/>
      <c r="B47" s="566" t="s">
        <v>88</v>
      </c>
      <c r="C47" s="265">
        <v>500</v>
      </c>
      <c r="D47" s="265"/>
      <c r="E47" s="265">
        <f t="shared" si="0"/>
        <v>500</v>
      </c>
      <c r="F47" s="265"/>
      <c r="G47" s="316">
        <f t="shared" si="1"/>
        <v>500</v>
      </c>
    </row>
    <row r="48" spans="1:7" s="44" customFormat="1" ht="16.5">
      <c r="A48" s="564"/>
      <c r="B48" s="566" t="s">
        <v>310</v>
      </c>
      <c r="C48" s="265">
        <v>1000</v>
      </c>
      <c r="D48" s="265"/>
      <c r="E48" s="265">
        <f t="shared" si="0"/>
        <v>1000</v>
      </c>
      <c r="F48" s="265"/>
      <c r="G48" s="316">
        <f t="shared" si="1"/>
        <v>1000</v>
      </c>
    </row>
    <row r="49" spans="1:7" s="101" customFormat="1" ht="16.5">
      <c r="A49" s="564"/>
      <c r="B49" s="566"/>
      <c r="C49" s="269"/>
      <c r="D49" s="269"/>
      <c r="E49" s="266">
        <f t="shared" si="0"/>
        <v>0</v>
      </c>
      <c r="F49" s="265"/>
      <c r="G49" s="437">
        <f t="shared" si="1"/>
        <v>0</v>
      </c>
    </row>
    <row r="50" spans="1:7" ht="16.5">
      <c r="A50" s="564">
        <v>7</v>
      </c>
      <c r="B50" s="570" t="s">
        <v>131</v>
      </c>
      <c r="C50" s="267">
        <f>SUM(C51:C57)</f>
        <v>18000</v>
      </c>
      <c r="D50" s="267">
        <f>SUM(D51:D57)</f>
        <v>1000</v>
      </c>
      <c r="E50" s="266">
        <f t="shared" si="0"/>
        <v>19000</v>
      </c>
      <c r="F50" s="267">
        <f>SUM(F51:F57)</f>
        <v>5500</v>
      </c>
      <c r="G50" s="99">
        <f t="shared" si="1"/>
        <v>13500</v>
      </c>
    </row>
    <row r="51" spans="1:7" ht="16.5">
      <c r="A51" s="572"/>
      <c r="B51" s="573" t="s">
        <v>578</v>
      </c>
      <c r="C51" s="684">
        <v>800</v>
      </c>
      <c r="D51" s="684">
        <v>-800</v>
      </c>
      <c r="E51" s="684">
        <f t="shared" si="0"/>
        <v>0</v>
      </c>
      <c r="F51" s="684">
        <v>0</v>
      </c>
      <c r="G51" s="702">
        <f t="shared" si="1"/>
        <v>0</v>
      </c>
    </row>
    <row r="52" spans="1:7" ht="51.75" customHeight="1">
      <c r="A52" s="582"/>
      <c r="B52" s="575" t="s">
        <v>608</v>
      </c>
      <c r="C52" s="661">
        <v>800</v>
      </c>
      <c r="D52" s="748">
        <v>1800</v>
      </c>
      <c r="E52" s="684">
        <f t="shared" si="0"/>
        <v>2600</v>
      </c>
      <c r="F52" s="661">
        <v>2600</v>
      </c>
      <c r="G52" s="747">
        <f t="shared" si="1"/>
        <v>0</v>
      </c>
    </row>
    <row r="53" spans="1:7" ht="16.5">
      <c r="A53" s="564"/>
      <c r="B53" s="566" t="s">
        <v>315</v>
      </c>
      <c r="C53" s="268">
        <v>3400</v>
      </c>
      <c r="D53" s="317">
        <v>-500</v>
      </c>
      <c r="E53" s="684">
        <f t="shared" si="0"/>
        <v>2900</v>
      </c>
      <c r="F53" s="265">
        <v>2900</v>
      </c>
      <c r="G53" s="316">
        <f t="shared" si="1"/>
        <v>0</v>
      </c>
    </row>
    <row r="54" spans="1:7" ht="16.5">
      <c r="A54" s="572"/>
      <c r="B54" s="573" t="s">
        <v>316</v>
      </c>
      <c r="C54" s="270">
        <v>500</v>
      </c>
      <c r="D54" s="685">
        <v>-500</v>
      </c>
      <c r="E54" s="684">
        <f t="shared" si="0"/>
        <v>0</v>
      </c>
      <c r="F54" s="270">
        <v>0</v>
      </c>
      <c r="G54" s="583">
        <f t="shared" si="1"/>
        <v>0</v>
      </c>
    </row>
    <row r="55" spans="1:7" ht="16.5">
      <c r="A55" s="574"/>
      <c r="B55" s="575" t="s">
        <v>317</v>
      </c>
      <c r="C55" s="554">
        <v>11000</v>
      </c>
      <c r="D55" s="554"/>
      <c r="E55" s="684">
        <f t="shared" si="0"/>
        <v>11000</v>
      </c>
      <c r="F55" s="699"/>
      <c r="G55" s="576">
        <f t="shared" si="1"/>
        <v>11000</v>
      </c>
    </row>
    <row r="56" spans="1:7" ht="16.5">
      <c r="A56" s="564"/>
      <c r="B56" s="566" t="s">
        <v>598</v>
      </c>
      <c r="C56" s="268">
        <v>0</v>
      </c>
      <c r="D56" s="268">
        <v>1000</v>
      </c>
      <c r="E56" s="684">
        <f t="shared" si="0"/>
        <v>1000</v>
      </c>
      <c r="F56" s="268"/>
      <c r="G56" s="576">
        <f t="shared" si="1"/>
        <v>1000</v>
      </c>
    </row>
    <row r="57" spans="1:7" ht="33">
      <c r="A57" s="577"/>
      <c r="B57" s="567" t="s">
        <v>475</v>
      </c>
      <c r="C57" s="660">
        <v>1500</v>
      </c>
      <c r="D57" s="559"/>
      <c r="E57" s="684">
        <f t="shared" si="0"/>
        <v>1500</v>
      </c>
      <c r="F57" s="560"/>
      <c r="G57" s="578">
        <f t="shared" si="1"/>
        <v>1500</v>
      </c>
    </row>
    <row r="58" spans="1:7" ht="16.5">
      <c r="A58" s="579"/>
      <c r="B58" s="580"/>
      <c r="C58" s="554"/>
      <c r="D58" s="554"/>
      <c r="E58" s="554"/>
      <c r="F58" s="554"/>
      <c r="G58" s="581"/>
    </row>
    <row r="59" spans="1:7" ht="16.5">
      <c r="A59" s="582">
        <v>8</v>
      </c>
      <c r="B59" s="570" t="s">
        <v>427</v>
      </c>
      <c r="C59" s="267">
        <f>SUM(C60:C72)</f>
        <v>28833</v>
      </c>
      <c r="D59" s="267">
        <f>SUM(D60:D72)</f>
        <v>2746</v>
      </c>
      <c r="E59" s="267">
        <f t="shared" si="0"/>
        <v>31579</v>
      </c>
      <c r="F59" s="267">
        <f>SUM(F60:F72)</f>
        <v>14200</v>
      </c>
      <c r="G59" s="533">
        <f t="shared" si="1"/>
        <v>17379</v>
      </c>
    </row>
    <row r="60" spans="1:7" ht="33">
      <c r="A60" s="564"/>
      <c r="B60" s="566" t="s">
        <v>210</v>
      </c>
      <c r="C60" s="661">
        <v>400</v>
      </c>
      <c r="D60" s="661"/>
      <c r="E60" s="483">
        <f t="shared" si="0"/>
        <v>400</v>
      </c>
      <c r="F60" s="483">
        <v>400</v>
      </c>
      <c r="G60" s="662">
        <f t="shared" si="1"/>
        <v>0</v>
      </c>
    </row>
    <row r="61" spans="1:7" ht="33">
      <c r="A61" s="564"/>
      <c r="B61" s="566" t="s">
        <v>330</v>
      </c>
      <c r="C61" s="661">
        <v>10000</v>
      </c>
      <c r="D61" s="661"/>
      <c r="E61" s="483">
        <f t="shared" si="0"/>
        <v>10000</v>
      </c>
      <c r="F61" s="483">
        <v>10000</v>
      </c>
      <c r="G61" s="662">
        <f t="shared" si="1"/>
        <v>0</v>
      </c>
    </row>
    <row r="62" spans="1:7" ht="33">
      <c r="A62" s="564"/>
      <c r="B62" s="566" t="s">
        <v>329</v>
      </c>
      <c r="C62" s="661">
        <v>400</v>
      </c>
      <c r="D62" s="661"/>
      <c r="E62" s="483">
        <f t="shared" si="0"/>
        <v>400</v>
      </c>
      <c r="F62" s="483">
        <v>400</v>
      </c>
      <c r="G62" s="662">
        <f t="shared" si="1"/>
        <v>0</v>
      </c>
    </row>
    <row r="63" spans="1:7" ht="16.5">
      <c r="A63" s="564"/>
      <c r="B63" s="566" t="s">
        <v>311</v>
      </c>
      <c r="C63" s="661">
        <v>400</v>
      </c>
      <c r="D63" s="661"/>
      <c r="E63" s="483">
        <f t="shared" si="0"/>
        <v>400</v>
      </c>
      <c r="F63" s="483">
        <v>400</v>
      </c>
      <c r="G63" s="662">
        <f t="shared" si="1"/>
        <v>0</v>
      </c>
    </row>
    <row r="64" spans="1:7" ht="33">
      <c r="A64" s="564"/>
      <c r="B64" s="566" t="s">
        <v>312</v>
      </c>
      <c r="C64" s="661">
        <v>1600</v>
      </c>
      <c r="D64" s="661"/>
      <c r="E64" s="483">
        <f t="shared" si="0"/>
        <v>1600</v>
      </c>
      <c r="F64" s="483">
        <v>0</v>
      </c>
      <c r="G64" s="489">
        <f t="shared" si="1"/>
        <v>1600</v>
      </c>
    </row>
    <row r="65" spans="1:7" ht="33">
      <c r="A65" s="564"/>
      <c r="B65" s="566" t="s">
        <v>313</v>
      </c>
      <c r="C65" s="661">
        <v>500</v>
      </c>
      <c r="D65" s="661"/>
      <c r="E65" s="483">
        <f t="shared" si="0"/>
        <v>500</v>
      </c>
      <c r="F65" s="483">
        <v>500</v>
      </c>
      <c r="G65" s="662">
        <f t="shared" si="1"/>
        <v>0</v>
      </c>
    </row>
    <row r="66" spans="1:7" ht="33">
      <c r="A66" s="564"/>
      <c r="B66" s="566" t="s">
        <v>484</v>
      </c>
      <c r="C66" s="661">
        <v>1200</v>
      </c>
      <c r="D66" s="661"/>
      <c r="E66" s="483">
        <f t="shared" si="0"/>
        <v>1200</v>
      </c>
      <c r="F66" s="483">
        <v>1200</v>
      </c>
      <c r="G66" s="489">
        <f t="shared" si="1"/>
        <v>0</v>
      </c>
    </row>
    <row r="67" spans="1:7" ht="16.5">
      <c r="A67" s="564"/>
      <c r="B67" s="566" t="s">
        <v>428</v>
      </c>
      <c r="C67" s="268">
        <v>800</v>
      </c>
      <c r="D67" s="268"/>
      <c r="E67" s="265">
        <f t="shared" si="0"/>
        <v>800</v>
      </c>
      <c r="F67" s="265">
        <v>800</v>
      </c>
      <c r="G67" s="316">
        <f t="shared" si="1"/>
        <v>0</v>
      </c>
    </row>
    <row r="68" spans="1:7" ht="16.5">
      <c r="A68" s="564"/>
      <c r="B68" s="566" t="s">
        <v>314</v>
      </c>
      <c r="C68" s="268">
        <v>500</v>
      </c>
      <c r="D68" s="268"/>
      <c r="E68" s="265">
        <f t="shared" si="0"/>
        <v>500</v>
      </c>
      <c r="F68" s="265">
        <v>500</v>
      </c>
      <c r="G68" s="316">
        <f t="shared" si="1"/>
        <v>0</v>
      </c>
    </row>
    <row r="69" spans="1:7" ht="16.5">
      <c r="A69" s="564"/>
      <c r="B69" s="566" t="s">
        <v>469</v>
      </c>
      <c r="C69" s="268">
        <v>600</v>
      </c>
      <c r="D69" s="268"/>
      <c r="E69" s="265">
        <f t="shared" si="0"/>
        <v>600</v>
      </c>
      <c r="F69" s="265"/>
      <c r="G69" s="316"/>
    </row>
    <row r="70" spans="1:7" ht="16.5">
      <c r="A70" s="564"/>
      <c r="B70" s="567" t="s">
        <v>381</v>
      </c>
      <c r="C70" s="314">
        <v>2400</v>
      </c>
      <c r="D70" s="314"/>
      <c r="E70" s="480">
        <f t="shared" si="0"/>
        <v>2400</v>
      </c>
      <c r="F70" s="480"/>
      <c r="G70" s="692">
        <v>2400</v>
      </c>
    </row>
    <row r="71" spans="1:7" ht="33">
      <c r="A71" s="720"/>
      <c r="B71" s="718" t="s">
        <v>601</v>
      </c>
      <c r="C71" s="682">
        <v>0</v>
      </c>
      <c r="D71" s="682">
        <v>2400</v>
      </c>
      <c r="E71" s="682">
        <f t="shared" si="0"/>
        <v>2400</v>
      </c>
      <c r="F71" s="682"/>
      <c r="G71" s="700">
        <v>2400</v>
      </c>
    </row>
    <row r="72" spans="1:7" ht="17.25" thickBot="1">
      <c r="A72" s="571"/>
      <c r="B72" s="759" t="s">
        <v>386</v>
      </c>
      <c r="C72" s="760">
        <v>10033</v>
      </c>
      <c r="D72" s="760">
        <v>346</v>
      </c>
      <c r="E72" s="760">
        <f t="shared" si="0"/>
        <v>10379</v>
      </c>
      <c r="F72" s="760">
        <v>0</v>
      </c>
      <c r="G72" s="761">
        <f t="shared" si="1"/>
        <v>10379</v>
      </c>
    </row>
    <row r="73" spans="1:7" ht="30.75">
      <c r="A73" s="723">
        <v>9</v>
      </c>
      <c r="B73" s="762" t="s">
        <v>430</v>
      </c>
      <c r="C73" s="725">
        <f>SUM(C74:C74)</f>
        <v>5000</v>
      </c>
      <c r="D73" s="725">
        <f>SUM(D74:D74)</f>
        <v>0</v>
      </c>
      <c r="E73" s="725">
        <f t="shared" si="0"/>
        <v>5000</v>
      </c>
      <c r="F73" s="725">
        <f>SUM(F74:F74)</f>
        <v>0</v>
      </c>
      <c r="G73" s="719">
        <f t="shared" si="1"/>
        <v>5000</v>
      </c>
    </row>
    <row r="74" spans="1:7" ht="16.5">
      <c r="A74" s="577"/>
      <c r="B74" s="567" t="s">
        <v>53</v>
      </c>
      <c r="C74" s="480">
        <v>5000</v>
      </c>
      <c r="D74" s="481"/>
      <c r="E74" s="752">
        <f t="shared" si="0"/>
        <v>5000</v>
      </c>
      <c r="F74" s="480"/>
      <c r="G74" s="692">
        <f t="shared" si="1"/>
        <v>5000</v>
      </c>
    </row>
    <row r="75" spans="1:7" ht="16.5">
      <c r="A75" s="693"/>
      <c r="B75" s="569"/>
      <c r="C75" s="754"/>
      <c r="D75" s="317"/>
      <c r="E75" s="317"/>
      <c r="F75" s="317"/>
      <c r="G75" s="695"/>
    </row>
    <row r="76" spans="1:7" ht="16.5">
      <c r="A76" s="686">
        <v>10</v>
      </c>
      <c r="B76" s="753" t="s">
        <v>429</v>
      </c>
      <c r="C76" s="498">
        <f>SUM(C77)</f>
        <v>9529</v>
      </c>
      <c r="D76" s="498">
        <f>SUM(D77)</f>
        <v>0</v>
      </c>
      <c r="E76" s="498">
        <f>SUM(E77)</f>
        <v>9529</v>
      </c>
      <c r="F76" s="498">
        <f>SUM(F77)</f>
        <v>0</v>
      </c>
      <c r="G76" s="533">
        <f t="shared" si="1"/>
        <v>9529</v>
      </c>
    </row>
    <row r="77" spans="1:7" ht="16.5">
      <c r="A77" s="584"/>
      <c r="B77" s="567" t="s">
        <v>387</v>
      </c>
      <c r="C77" s="317">
        <v>9529</v>
      </c>
      <c r="D77" s="317"/>
      <c r="E77" s="317">
        <f>SUM(C77:D77)</f>
        <v>9529</v>
      </c>
      <c r="F77" s="479"/>
      <c r="G77" s="316">
        <f t="shared" si="1"/>
        <v>9529</v>
      </c>
    </row>
    <row r="78" spans="1:7" ht="16.5">
      <c r="A78" s="584"/>
      <c r="B78" s="569"/>
      <c r="C78" s="317"/>
      <c r="D78" s="317"/>
      <c r="E78" s="317"/>
      <c r="F78" s="479"/>
      <c r="G78" s="316"/>
    </row>
    <row r="79" spans="1:7" ht="16.5">
      <c r="A79" s="584">
        <v>11</v>
      </c>
      <c r="B79" s="585" t="s">
        <v>426</v>
      </c>
      <c r="C79" s="328">
        <f>SUM(C80)</f>
        <v>5080</v>
      </c>
      <c r="D79" s="328">
        <f>SUM(D80)</f>
        <v>0</v>
      </c>
      <c r="E79" s="328">
        <f>SUM(C79:D79)</f>
        <v>5080</v>
      </c>
      <c r="F79" s="328">
        <f>SUM(F80)</f>
        <v>0</v>
      </c>
      <c r="G79" s="99">
        <f t="shared" si="1"/>
        <v>5080</v>
      </c>
    </row>
    <row r="80" spans="1:7" ht="33">
      <c r="A80" s="584"/>
      <c r="B80" s="573" t="s">
        <v>388</v>
      </c>
      <c r="C80" s="682">
        <v>5080</v>
      </c>
      <c r="D80" s="682"/>
      <c r="E80" s="682">
        <f>SUM(C80:D80)</f>
        <v>5080</v>
      </c>
      <c r="F80" s="701"/>
      <c r="G80" s="702">
        <f t="shared" si="1"/>
        <v>5080</v>
      </c>
    </row>
    <row r="81" spans="1:7" ht="16.5">
      <c r="A81" s="686"/>
      <c r="B81" s="637"/>
      <c r="C81" s="360"/>
      <c r="D81" s="360"/>
      <c r="E81" s="360"/>
      <c r="F81" s="317"/>
      <c r="G81" s="690"/>
    </row>
    <row r="82" spans="1:7" ht="16.5">
      <c r="A82" s="686">
        <v>12</v>
      </c>
      <c r="B82" s="687" t="s">
        <v>431</v>
      </c>
      <c r="C82" s="498">
        <f>SUM(C83:C83)</f>
        <v>8747</v>
      </c>
      <c r="D82" s="498">
        <f>SUM(D83:D83)</f>
        <v>0</v>
      </c>
      <c r="E82" s="498">
        <f>SUM(E83:E83)</f>
        <v>8747</v>
      </c>
      <c r="F82" s="498">
        <f>SUM(F83:F83)</f>
        <v>0</v>
      </c>
      <c r="G82" s="688">
        <f>SUM(G83:G83)</f>
        <v>8747</v>
      </c>
    </row>
    <row r="83" spans="1:7" ht="33">
      <c r="A83" s="584"/>
      <c r="B83" s="569" t="s">
        <v>490</v>
      </c>
      <c r="C83" s="317">
        <v>8747</v>
      </c>
      <c r="D83" s="317"/>
      <c r="E83" s="317">
        <f>SUM(C83:D83)</f>
        <v>8747</v>
      </c>
      <c r="F83" s="479"/>
      <c r="G83" s="316">
        <f t="shared" si="1"/>
        <v>8747</v>
      </c>
    </row>
    <row r="84" spans="1:7" ht="16.5">
      <c r="A84" s="584"/>
      <c r="B84" s="569"/>
      <c r="C84" s="317"/>
      <c r="D84" s="317"/>
      <c r="E84" s="317"/>
      <c r="F84" s="479"/>
      <c r="G84" s="316"/>
    </row>
    <row r="85" spans="1:7" ht="16.5">
      <c r="A85" s="584">
        <v>13</v>
      </c>
      <c r="B85" s="585" t="s">
        <v>466</v>
      </c>
      <c r="C85" s="328">
        <f>SUM(C86)</f>
        <v>150</v>
      </c>
      <c r="D85" s="328">
        <f>SUM(D86)</f>
        <v>0</v>
      </c>
      <c r="E85" s="328">
        <f>SUM(C85:D85)</f>
        <v>150</v>
      </c>
      <c r="F85" s="328">
        <f>SUM(F86)</f>
        <v>0</v>
      </c>
      <c r="G85" s="99">
        <f t="shared" si="1"/>
        <v>150</v>
      </c>
    </row>
    <row r="86" spans="1:7" ht="16.5">
      <c r="A86" s="584"/>
      <c r="B86" s="569" t="s">
        <v>467</v>
      </c>
      <c r="C86" s="317">
        <v>150</v>
      </c>
      <c r="D86" s="317"/>
      <c r="E86" s="317">
        <f>SUM(C86:D86)</f>
        <v>150</v>
      </c>
      <c r="F86" s="479"/>
      <c r="G86" s="316">
        <f t="shared" si="1"/>
        <v>150</v>
      </c>
    </row>
    <row r="87" spans="1:7" ht="16.5">
      <c r="A87" s="584"/>
      <c r="B87" s="569"/>
      <c r="C87" s="317"/>
      <c r="D87" s="317"/>
      <c r="E87" s="317"/>
      <c r="F87" s="479"/>
      <c r="G87" s="316"/>
    </row>
    <row r="88" spans="1:7" ht="30.75">
      <c r="A88" s="584">
        <v>14</v>
      </c>
      <c r="B88" s="586" t="s">
        <v>251</v>
      </c>
      <c r="C88" s="328">
        <f>SUM(C89)</f>
        <v>4350</v>
      </c>
      <c r="D88" s="328">
        <f>SUM(D89)</f>
        <v>0</v>
      </c>
      <c r="E88" s="328">
        <f>SUM(E89)</f>
        <v>4350</v>
      </c>
      <c r="F88" s="328">
        <f>SUM(F89)</f>
        <v>0</v>
      </c>
      <c r="G88" s="492">
        <f>SUM(G89)</f>
        <v>4350</v>
      </c>
    </row>
    <row r="89" spans="1:7" ht="16.5">
      <c r="A89" s="584"/>
      <c r="B89" s="569" t="s">
        <v>391</v>
      </c>
      <c r="C89" s="317">
        <v>4350</v>
      </c>
      <c r="D89" s="317"/>
      <c r="E89" s="317">
        <f>SUM(C89:D89)</f>
        <v>4350</v>
      </c>
      <c r="F89" s="479"/>
      <c r="G89" s="316">
        <f t="shared" si="1"/>
        <v>4350</v>
      </c>
    </row>
    <row r="90" spans="1:7" ht="16.5">
      <c r="A90" s="584"/>
      <c r="B90" s="587"/>
      <c r="C90" s="317"/>
      <c r="D90" s="317"/>
      <c r="E90" s="328"/>
      <c r="F90" s="479"/>
      <c r="G90" s="437">
        <f t="shared" si="1"/>
        <v>0</v>
      </c>
    </row>
    <row r="91" spans="1:7" ht="16.5">
      <c r="A91" s="636"/>
      <c r="B91" s="689" t="s">
        <v>24</v>
      </c>
      <c r="C91" s="482">
        <f>C3+C22+C39+C46+C50+C59+C73+C76+C79+C82+C88+C85+C36+C33</f>
        <v>219914</v>
      </c>
      <c r="D91" s="482">
        <f>D3+D22+D39+D46+D50+D59+D73+D76+D79+D82+D88+D85+D36+D33</f>
        <v>45302</v>
      </c>
      <c r="E91" s="482">
        <f>E3+E22+E39+E46+E50+E59+E73+E76+E79+E82+E88+E85+E36+E33</f>
        <v>265216</v>
      </c>
      <c r="F91" s="482">
        <f>F3+F22+F39+F46+F50+F59+F73+F76+F79+F82+F88+F85+F36+F33</f>
        <v>70910</v>
      </c>
      <c r="G91" s="696">
        <f>G3+G22+G39+G46+G50+G59+G73+G76+G79+G82+G88+G85+G36+G33</f>
        <v>194306</v>
      </c>
    </row>
    <row r="92" spans="1:7" s="44" customFormat="1" ht="15" customHeight="1">
      <c r="A92" s="860" t="s">
        <v>56</v>
      </c>
      <c r="B92" s="861"/>
      <c r="C92" s="267"/>
      <c r="D92" s="267"/>
      <c r="E92" s="267">
        <f t="shared" si="0"/>
        <v>0</v>
      </c>
      <c r="F92" s="268"/>
      <c r="G92" s="533">
        <f t="shared" si="1"/>
        <v>0</v>
      </c>
    </row>
    <row r="93" spans="1:7" s="44" customFormat="1" ht="16.5">
      <c r="A93" s="564"/>
      <c r="B93" s="588"/>
      <c r="C93" s="267"/>
      <c r="D93" s="267"/>
      <c r="E93" s="266">
        <f t="shared" si="0"/>
        <v>0</v>
      </c>
      <c r="F93" s="265"/>
      <c r="G93" s="437">
        <f t="shared" si="1"/>
        <v>0</v>
      </c>
    </row>
    <row r="94" spans="1:7" s="44" customFormat="1" ht="15">
      <c r="A94" s="564">
        <v>1</v>
      </c>
      <c r="B94" s="588" t="s">
        <v>290</v>
      </c>
      <c r="C94" s="267">
        <f>SUM(C95:C101)</f>
        <v>12797</v>
      </c>
      <c r="D94" s="267">
        <f>SUM(D95:D101)</f>
        <v>-6400</v>
      </c>
      <c r="E94" s="266">
        <f t="shared" si="0"/>
        <v>6397</v>
      </c>
      <c r="F94" s="267">
        <f>SUM(F95:F101)</f>
        <v>6039</v>
      </c>
      <c r="G94" s="99">
        <f t="shared" si="1"/>
        <v>358</v>
      </c>
    </row>
    <row r="95" spans="1:7" s="44" customFormat="1" ht="16.5">
      <c r="A95" s="564"/>
      <c r="B95" s="589" t="s">
        <v>291</v>
      </c>
      <c r="C95" s="265">
        <v>892</v>
      </c>
      <c r="D95" s="265"/>
      <c r="E95" s="265">
        <f t="shared" si="0"/>
        <v>892</v>
      </c>
      <c r="F95" s="265">
        <v>892</v>
      </c>
      <c r="G95" s="316">
        <f t="shared" si="1"/>
        <v>0</v>
      </c>
    </row>
    <row r="96" spans="1:7" s="44" customFormat="1" ht="16.5">
      <c r="A96" s="564"/>
      <c r="B96" s="589" t="s">
        <v>292</v>
      </c>
      <c r="C96" s="265">
        <v>635</v>
      </c>
      <c r="D96" s="265"/>
      <c r="E96" s="265">
        <f t="shared" si="0"/>
        <v>635</v>
      </c>
      <c r="F96" s="265">
        <v>635</v>
      </c>
      <c r="G96" s="316">
        <f t="shared" si="1"/>
        <v>0</v>
      </c>
    </row>
    <row r="97" spans="1:7" s="44" customFormat="1" ht="16.5">
      <c r="A97" s="572"/>
      <c r="B97" s="590" t="s">
        <v>596</v>
      </c>
      <c r="C97" s="270">
        <v>4000</v>
      </c>
      <c r="D97" s="270">
        <v>-1400</v>
      </c>
      <c r="E97" s="270">
        <f t="shared" si="0"/>
        <v>2600</v>
      </c>
      <c r="F97" s="270">
        <v>2750</v>
      </c>
      <c r="G97" s="583">
        <f t="shared" si="1"/>
        <v>-150</v>
      </c>
    </row>
    <row r="98" spans="1:7" s="44" customFormat="1" ht="16.5">
      <c r="A98" s="582"/>
      <c r="B98" s="591" t="s">
        <v>293</v>
      </c>
      <c r="C98" s="268">
        <v>1000</v>
      </c>
      <c r="D98" s="268"/>
      <c r="E98" s="268">
        <f t="shared" si="0"/>
        <v>1000</v>
      </c>
      <c r="F98" s="268">
        <v>1000</v>
      </c>
      <c r="G98" s="576">
        <f t="shared" si="1"/>
        <v>0</v>
      </c>
    </row>
    <row r="99" spans="1:7" s="44" customFormat="1" ht="16.5">
      <c r="A99" s="564"/>
      <c r="B99" s="589" t="s">
        <v>295</v>
      </c>
      <c r="C99" s="265">
        <v>5000</v>
      </c>
      <c r="D99" s="265">
        <v>-5000</v>
      </c>
      <c r="E99" s="265">
        <f t="shared" si="0"/>
        <v>0</v>
      </c>
      <c r="F99" s="265">
        <v>0</v>
      </c>
      <c r="G99" s="316">
        <f t="shared" si="1"/>
        <v>0</v>
      </c>
    </row>
    <row r="100" spans="1:7" s="44" customFormat="1" ht="16.5">
      <c r="A100" s="564"/>
      <c r="B100" s="589" t="s">
        <v>296</v>
      </c>
      <c r="C100" s="265">
        <v>508</v>
      </c>
      <c r="D100" s="265"/>
      <c r="E100" s="265">
        <f t="shared" si="0"/>
        <v>508</v>
      </c>
      <c r="F100" s="265">
        <v>0</v>
      </c>
      <c r="G100" s="316">
        <f t="shared" si="1"/>
        <v>508</v>
      </c>
    </row>
    <row r="101" spans="1:7" s="44" customFormat="1" ht="16.5">
      <c r="A101" s="577"/>
      <c r="B101" s="592" t="s">
        <v>297</v>
      </c>
      <c r="C101" s="480">
        <v>762</v>
      </c>
      <c r="D101" s="480"/>
      <c r="E101" s="480">
        <f t="shared" si="0"/>
        <v>762</v>
      </c>
      <c r="F101" s="480">
        <v>762</v>
      </c>
      <c r="G101" s="692">
        <f t="shared" si="1"/>
        <v>0</v>
      </c>
    </row>
    <row r="102" spans="1:7" s="44" customFormat="1" ht="16.5">
      <c r="A102" s="579"/>
      <c r="B102" s="594"/>
      <c r="C102" s="554"/>
      <c r="D102" s="554"/>
      <c r="E102" s="554"/>
      <c r="F102" s="554"/>
      <c r="G102" s="595"/>
    </row>
    <row r="103" spans="1:7" s="44" customFormat="1" ht="15">
      <c r="A103" s="582">
        <v>2</v>
      </c>
      <c r="B103" s="588" t="s">
        <v>89</v>
      </c>
      <c r="C103" s="267">
        <f>SUM(C104:C121)</f>
        <v>26230</v>
      </c>
      <c r="D103" s="267">
        <f>SUM(D104:D121)</f>
        <v>23147</v>
      </c>
      <c r="E103" s="267">
        <f>SUM(E104:E121)</f>
        <v>49377</v>
      </c>
      <c r="F103" s="267">
        <f>SUM(F104:F111)</f>
        <v>5810</v>
      </c>
      <c r="G103" s="533">
        <f t="shared" si="1"/>
        <v>43567</v>
      </c>
    </row>
    <row r="104" spans="1:7" s="44" customFormat="1" ht="16.5">
      <c r="A104" s="564"/>
      <c r="B104" s="589" t="s">
        <v>281</v>
      </c>
      <c r="C104" s="265">
        <v>2000</v>
      </c>
      <c r="D104" s="265"/>
      <c r="E104" s="265">
        <f t="shared" si="0"/>
        <v>2000</v>
      </c>
      <c r="F104" s="265">
        <v>2000</v>
      </c>
      <c r="G104" s="99">
        <f t="shared" si="1"/>
        <v>0</v>
      </c>
    </row>
    <row r="105" spans="1:7" s="44" customFormat="1" ht="16.5">
      <c r="A105" s="564"/>
      <c r="B105" s="589" t="s">
        <v>326</v>
      </c>
      <c r="C105" s="265">
        <v>3810</v>
      </c>
      <c r="D105" s="265">
        <v>1656</v>
      </c>
      <c r="E105" s="265">
        <f t="shared" si="0"/>
        <v>5466</v>
      </c>
      <c r="F105" s="265">
        <v>3810</v>
      </c>
      <c r="G105" s="316">
        <f t="shared" si="1"/>
        <v>1656</v>
      </c>
    </row>
    <row r="106" spans="1:7" s="44" customFormat="1" ht="16.5">
      <c r="A106" s="564"/>
      <c r="B106" s="589" t="s">
        <v>368</v>
      </c>
      <c r="C106" s="265">
        <v>1600</v>
      </c>
      <c r="D106" s="265"/>
      <c r="E106" s="265">
        <f t="shared" si="0"/>
        <v>1600</v>
      </c>
      <c r="F106" s="265"/>
      <c r="G106" s="316">
        <f t="shared" si="1"/>
        <v>1600</v>
      </c>
    </row>
    <row r="107" spans="1:7" s="44" customFormat="1" ht="16.5">
      <c r="A107" s="564"/>
      <c r="B107" s="589" t="s">
        <v>369</v>
      </c>
      <c r="C107" s="265">
        <v>517</v>
      </c>
      <c r="D107" s="265"/>
      <c r="E107" s="265">
        <f t="shared" si="0"/>
        <v>517</v>
      </c>
      <c r="F107" s="265"/>
      <c r="G107" s="316">
        <f t="shared" si="1"/>
        <v>517</v>
      </c>
    </row>
    <row r="108" spans="1:7" s="44" customFormat="1" ht="16.5">
      <c r="A108" s="564"/>
      <c r="B108" s="589" t="s">
        <v>370</v>
      </c>
      <c r="C108" s="265">
        <v>4200</v>
      </c>
      <c r="D108" s="265"/>
      <c r="E108" s="265">
        <f t="shared" si="0"/>
        <v>4200</v>
      </c>
      <c r="F108" s="265"/>
      <c r="G108" s="316">
        <f t="shared" si="1"/>
        <v>4200</v>
      </c>
    </row>
    <row r="109" spans="1:7" s="44" customFormat="1" ht="16.5">
      <c r="A109" s="564"/>
      <c r="B109" s="589" t="s">
        <v>476</v>
      </c>
      <c r="C109" s="265">
        <v>4200</v>
      </c>
      <c r="D109" s="265"/>
      <c r="E109" s="265">
        <f t="shared" si="0"/>
        <v>4200</v>
      </c>
      <c r="F109" s="265"/>
      <c r="G109" s="316">
        <f t="shared" si="1"/>
        <v>4200</v>
      </c>
    </row>
    <row r="110" spans="1:7" s="44" customFormat="1" ht="16.5">
      <c r="A110" s="564"/>
      <c r="B110" s="589" t="s">
        <v>477</v>
      </c>
      <c r="C110" s="265">
        <v>6982</v>
      </c>
      <c r="D110" s="265"/>
      <c r="E110" s="265">
        <f t="shared" si="0"/>
        <v>6982</v>
      </c>
      <c r="F110" s="265"/>
      <c r="G110" s="316">
        <f t="shared" si="1"/>
        <v>6982</v>
      </c>
    </row>
    <row r="111" spans="1:7" s="44" customFormat="1" ht="16.5">
      <c r="A111" s="564"/>
      <c r="B111" s="589" t="s">
        <v>478</v>
      </c>
      <c r="C111" s="265">
        <v>2921</v>
      </c>
      <c r="D111" s="265"/>
      <c r="E111" s="265">
        <f t="shared" si="0"/>
        <v>2921</v>
      </c>
      <c r="F111" s="265">
        <v>0</v>
      </c>
      <c r="G111" s="316">
        <f t="shared" si="1"/>
        <v>2921</v>
      </c>
    </row>
    <row r="112" spans="1:7" s="44" customFormat="1" ht="16.5">
      <c r="A112" s="564"/>
      <c r="B112" s="589" t="s">
        <v>610</v>
      </c>
      <c r="C112" s="265">
        <v>0</v>
      </c>
      <c r="D112" s="265">
        <v>7000</v>
      </c>
      <c r="E112" s="265">
        <f t="shared" si="0"/>
        <v>7000</v>
      </c>
      <c r="F112" s="265"/>
      <c r="G112" s="316">
        <f t="shared" si="1"/>
        <v>7000</v>
      </c>
    </row>
    <row r="113" spans="1:7" s="44" customFormat="1" ht="16.5">
      <c r="A113" s="564"/>
      <c r="B113" s="589" t="s">
        <v>611</v>
      </c>
      <c r="C113" s="265">
        <v>0</v>
      </c>
      <c r="D113" s="265">
        <v>7000</v>
      </c>
      <c r="E113" s="265">
        <f t="shared" si="0"/>
        <v>7000</v>
      </c>
      <c r="F113" s="265"/>
      <c r="G113" s="316">
        <f t="shared" si="1"/>
        <v>7000</v>
      </c>
    </row>
    <row r="114" spans="1:7" s="44" customFormat="1" ht="16.5">
      <c r="A114" s="564"/>
      <c r="B114" s="589" t="s">
        <v>615</v>
      </c>
      <c r="C114" s="265">
        <v>0</v>
      </c>
      <c r="D114" s="265">
        <v>1500</v>
      </c>
      <c r="E114" s="265">
        <f t="shared" si="0"/>
        <v>1500</v>
      </c>
      <c r="F114" s="265"/>
      <c r="G114" s="316">
        <f t="shared" si="1"/>
        <v>1500</v>
      </c>
    </row>
    <row r="115" spans="1:7" s="44" customFormat="1" ht="16.5">
      <c r="A115" s="564"/>
      <c r="B115" s="745" t="s">
        <v>612</v>
      </c>
      <c r="C115" s="265">
        <v>0</v>
      </c>
      <c r="D115" s="265">
        <v>2200</v>
      </c>
      <c r="E115" s="265">
        <f t="shared" si="0"/>
        <v>2200</v>
      </c>
      <c r="F115" s="265"/>
      <c r="G115" s="316">
        <f t="shared" si="1"/>
        <v>2200</v>
      </c>
    </row>
    <row r="116" spans="1:7" s="44" customFormat="1" ht="16.5">
      <c r="A116" s="564"/>
      <c r="B116" s="589" t="s">
        <v>600</v>
      </c>
      <c r="C116" s="265">
        <v>0</v>
      </c>
      <c r="D116" s="265">
        <v>1649</v>
      </c>
      <c r="E116" s="265">
        <f t="shared" si="0"/>
        <v>1649</v>
      </c>
      <c r="F116" s="265"/>
      <c r="G116" s="316">
        <f t="shared" si="1"/>
        <v>1649</v>
      </c>
    </row>
    <row r="117" spans="1:7" s="44" customFormat="1" ht="16.5">
      <c r="A117" s="564"/>
      <c r="B117" s="589" t="s">
        <v>591</v>
      </c>
      <c r="C117" s="265">
        <v>0</v>
      </c>
      <c r="D117" s="265">
        <v>813</v>
      </c>
      <c r="E117" s="265">
        <f t="shared" si="0"/>
        <v>813</v>
      </c>
      <c r="F117" s="265"/>
      <c r="G117" s="316">
        <f t="shared" si="1"/>
        <v>813</v>
      </c>
    </row>
    <row r="118" spans="1:7" s="44" customFormat="1" ht="16.5">
      <c r="A118" s="564"/>
      <c r="B118" s="589" t="s">
        <v>501</v>
      </c>
      <c r="C118" s="265">
        <v>0</v>
      </c>
      <c r="D118" s="265">
        <v>140</v>
      </c>
      <c r="E118" s="265">
        <f t="shared" si="0"/>
        <v>140</v>
      </c>
      <c r="F118" s="265"/>
      <c r="G118" s="316">
        <f t="shared" si="1"/>
        <v>140</v>
      </c>
    </row>
    <row r="119" spans="1:7" s="44" customFormat="1" ht="16.5">
      <c r="A119" s="564"/>
      <c r="B119" s="589" t="s">
        <v>502</v>
      </c>
      <c r="C119" s="265">
        <v>0</v>
      </c>
      <c r="D119" s="265">
        <v>340</v>
      </c>
      <c r="E119" s="265">
        <f t="shared" si="0"/>
        <v>340</v>
      </c>
      <c r="F119" s="265"/>
      <c r="G119" s="316">
        <f t="shared" si="1"/>
        <v>340</v>
      </c>
    </row>
    <row r="120" spans="1:7" s="44" customFormat="1" ht="16.5">
      <c r="A120" s="564"/>
      <c r="B120" s="589" t="s">
        <v>503</v>
      </c>
      <c r="C120" s="265">
        <v>0</v>
      </c>
      <c r="D120" s="265">
        <v>483</v>
      </c>
      <c r="E120" s="265">
        <f t="shared" si="0"/>
        <v>483</v>
      </c>
      <c r="F120" s="265"/>
      <c r="G120" s="316">
        <f t="shared" si="1"/>
        <v>483</v>
      </c>
    </row>
    <row r="121" spans="1:7" s="44" customFormat="1" ht="17.25" thickBot="1">
      <c r="A121" s="571"/>
      <c r="B121" s="722" t="s">
        <v>504</v>
      </c>
      <c r="C121" s="721">
        <v>0</v>
      </c>
      <c r="D121" s="721">
        <v>366</v>
      </c>
      <c r="E121" s="721">
        <f t="shared" si="0"/>
        <v>366</v>
      </c>
      <c r="F121" s="721"/>
      <c r="G121" s="717">
        <f t="shared" si="1"/>
        <v>366</v>
      </c>
    </row>
    <row r="122" spans="1:7" s="44" customFormat="1" ht="15">
      <c r="A122" s="723">
        <v>3</v>
      </c>
      <c r="B122" s="724" t="s">
        <v>215</v>
      </c>
      <c r="C122" s="725">
        <f>SUM(C123:C125)</f>
        <v>950</v>
      </c>
      <c r="D122" s="725">
        <f>SUM(D123:D125)</f>
        <v>3100</v>
      </c>
      <c r="E122" s="725">
        <f>SUM(E123:E125)</f>
        <v>4050</v>
      </c>
      <c r="F122" s="725">
        <f>SUM(F123:F125)</f>
        <v>0</v>
      </c>
      <c r="G122" s="719">
        <f>SUM(G123:G125)</f>
        <v>4050</v>
      </c>
    </row>
    <row r="123" spans="1:7" s="44" customFormat="1" ht="16.5">
      <c r="A123" s="564"/>
      <c r="B123" s="589" t="s">
        <v>371</v>
      </c>
      <c r="C123" s="265">
        <v>950</v>
      </c>
      <c r="D123" s="265"/>
      <c r="E123" s="265">
        <f aca="true" t="shared" si="2" ref="E123:E159">SUM(C123,D123)</f>
        <v>950</v>
      </c>
      <c r="F123" s="265"/>
      <c r="G123" s="316">
        <f aca="true" t="shared" si="3" ref="G123:G159">E123-F123</f>
        <v>950</v>
      </c>
    </row>
    <row r="124" spans="1:7" s="44" customFormat="1" ht="16.5">
      <c r="A124" s="577"/>
      <c r="B124" s="592" t="s">
        <v>506</v>
      </c>
      <c r="C124" s="480">
        <v>0</v>
      </c>
      <c r="D124" s="480">
        <v>100</v>
      </c>
      <c r="E124" s="480">
        <f t="shared" si="2"/>
        <v>100</v>
      </c>
      <c r="F124" s="480"/>
      <c r="G124" s="692">
        <f t="shared" si="3"/>
        <v>100</v>
      </c>
    </row>
    <row r="125" spans="1:7" s="44" customFormat="1" ht="16.5">
      <c r="A125" s="579"/>
      <c r="B125" s="594" t="s">
        <v>507</v>
      </c>
      <c r="C125" s="554">
        <v>0</v>
      </c>
      <c r="D125" s="554">
        <v>3000</v>
      </c>
      <c r="E125" s="554">
        <f t="shared" si="2"/>
        <v>3000</v>
      </c>
      <c r="F125" s="554"/>
      <c r="G125" s="581">
        <f t="shared" si="3"/>
        <v>3000</v>
      </c>
    </row>
    <row r="126" spans="1:7" s="44" customFormat="1" ht="16.5">
      <c r="A126" s="579"/>
      <c r="B126" s="594"/>
      <c r="C126" s="554"/>
      <c r="D126" s="554"/>
      <c r="E126" s="554"/>
      <c r="F126" s="554"/>
      <c r="G126" s="581"/>
    </row>
    <row r="127" spans="1:7" s="107" customFormat="1" ht="16.5">
      <c r="A127" s="582">
        <v>4</v>
      </c>
      <c r="B127" s="588" t="s">
        <v>216</v>
      </c>
      <c r="C127" s="267">
        <f>SUM(C128:C131)</f>
        <v>2236</v>
      </c>
      <c r="D127" s="267">
        <f>SUM(D128:D131)</f>
        <v>248</v>
      </c>
      <c r="E127" s="267">
        <f t="shared" si="2"/>
        <v>2484</v>
      </c>
      <c r="F127" s="267">
        <f>SUM(F128)</f>
        <v>635</v>
      </c>
      <c r="G127" s="533">
        <f t="shared" si="3"/>
        <v>1849</v>
      </c>
    </row>
    <row r="128" spans="1:7" s="107" customFormat="1" ht="16.5">
      <c r="A128" s="564"/>
      <c r="B128" s="589" t="s">
        <v>327</v>
      </c>
      <c r="C128" s="265">
        <v>635</v>
      </c>
      <c r="D128" s="265"/>
      <c r="E128" s="265">
        <f t="shared" si="2"/>
        <v>635</v>
      </c>
      <c r="F128" s="265">
        <v>635</v>
      </c>
      <c r="G128" s="99">
        <f t="shared" si="3"/>
        <v>0</v>
      </c>
    </row>
    <row r="129" spans="1:7" s="107" customFormat="1" ht="16.5">
      <c r="A129" s="564"/>
      <c r="B129" s="589" t="s">
        <v>328</v>
      </c>
      <c r="C129" s="265">
        <v>1601</v>
      </c>
      <c r="D129" s="265"/>
      <c r="E129" s="265">
        <f t="shared" si="2"/>
        <v>1601</v>
      </c>
      <c r="F129" s="265"/>
      <c r="G129" s="316">
        <f t="shared" si="3"/>
        <v>1601</v>
      </c>
    </row>
    <row r="130" spans="1:7" s="107" customFormat="1" ht="16.5">
      <c r="A130" s="564"/>
      <c r="B130" s="589" t="s">
        <v>509</v>
      </c>
      <c r="C130" s="265">
        <v>0</v>
      </c>
      <c r="D130" s="265">
        <v>96</v>
      </c>
      <c r="E130" s="265">
        <f t="shared" si="2"/>
        <v>96</v>
      </c>
      <c r="F130" s="265"/>
      <c r="G130" s="316">
        <f t="shared" si="3"/>
        <v>96</v>
      </c>
    </row>
    <row r="131" spans="1:7" s="107" customFormat="1" ht="16.5">
      <c r="A131" s="564"/>
      <c r="B131" s="589" t="s">
        <v>510</v>
      </c>
      <c r="C131" s="265">
        <v>0</v>
      </c>
      <c r="D131" s="265">
        <v>152</v>
      </c>
      <c r="E131" s="265">
        <f t="shared" si="2"/>
        <v>152</v>
      </c>
      <c r="F131" s="265">
        <v>0</v>
      </c>
      <c r="G131" s="316">
        <f t="shared" si="3"/>
        <v>152</v>
      </c>
    </row>
    <row r="132" spans="1:7" s="107" customFormat="1" ht="16.5">
      <c r="A132" s="564"/>
      <c r="B132" s="589"/>
      <c r="C132" s="272"/>
      <c r="D132" s="272"/>
      <c r="E132" s="266">
        <f t="shared" si="2"/>
        <v>0</v>
      </c>
      <c r="F132" s="315"/>
      <c r="G132" s="437">
        <f t="shared" si="3"/>
        <v>0</v>
      </c>
    </row>
    <row r="133" spans="1:7" s="107" customFormat="1" ht="16.5">
      <c r="A133" s="564">
        <v>5</v>
      </c>
      <c r="B133" s="588" t="s">
        <v>217</v>
      </c>
      <c r="C133" s="266">
        <f>SUM(C134:C136)</f>
        <v>3675</v>
      </c>
      <c r="D133" s="266">
        <f>SUM(D134:D136)</f>
        <v>459</v>
      </c>
      <c r="E133" s="266">
        <f>SUM(E134:E136)</f>
        <v>4134</v>
      </c>
      <c r="F133" s="266">
        <f>SUM(F134)</f>
        <v>0</v>
      </c>
      <c r="G133" s="99">
        <f t="shared" si="3"/>
        <v>4134</v>
      </c>
    </row>
    <row r="134" spans="1:7" s="107" customFormat="1" ht="16.5">
      <c r="A134" s="564"/>
      <c r="B134" s="589" t="s">
        <v>287</v>
      </c>
      <c r="C134" s="265">
        <v>3175</v>
      </c>
      <c r="D134" s="265"/>
      <c r="E134" s="265">
        <f t="shared" si="2"/>
        <v>3175</v>
      </c>
      <c r="F134" s="315">
        <v>0</v>
      </c>
      <c r="G134" s="316">
        <f t="shared" si="3"/>
        <v>3175</v>
      </c>
    </row>
    <row r="135" spans="1:7" s="107" customFormat="1" ht="16.5">
      <c r="A135" s="564"/>
      <c r="B135" s="589" t="s">
        <v>359</v>
      </c>
      <c r="C135" s="265">
        <v>500</v>
      </c>
      <c r="D135" s="265"/>
      <c r="E135" s="265">
        <f t="shared" si="2"/>
        <v>500</v>
      </c>
      <c r="F135" s="315"/>
      <c r="G135" s="316">
        <f t="shared" si="3"/>
        <v>500</v>
      </c>
    </row>
    <row r="136" spans="1:7" s="107" customFormat="1" ht="33">
      <c r="A136" s="564"/>
      <c r="B136" s="589" t="s">
        <v>505</v>
      </c>
      <c r="C136" s="483">
        <v>0</v>
      </c>
      <c r="D136" s="483">
        <v>459</v>
      </c>
      <c r="E136" s="483">
        <f t="shared" si="2"/>
        <v>459</v>
      </c>
      <c r="F136" s="666">
        <v>0</v>
      </c>
      <c r="G136" s="489">
        <f t="shared" si="3"/>
        <v>459</v>
      </c>
    </row>
    <row r="137" spans="1:7" s="107" customFormat="1" ht="16.5">
      <c r="A137" s="564"/>
      <c r="B137" s="589"/>
      <c r="C137" s="272"/>
      <c r="D137" s="272"/>
      <c r="E137" s="266">
        <f t="shared" si="2"/>
        <v>0</v>
      </c>
      <c r="F137" s="265"/>
      <c r="G137" s="437">
        <f t="shared" si="3"/>
        <v>0</v>
      </c>
    </row>
    <row r="138" spans="1:7" s="107" customFormat="1" ht="16.5">
      <c r="A138" s="564">
        <v>6</v>
      </c>
      <c r="B138" s="588" t="s">
        <v>285</v>
      </c>
      <c r="C138" s="266">
        <f>SUM(C139)</f>
        <v>1100</v>
      </c>
      <c r="D138" s="266">
        <f>SUM(D139)</f>
        <v>0</v>
      </c>
      <c r="E138" s="266">
        <f t="shared" si="2"/>
        <v>1100</v>
      </c>
      <c r="F138" s="266">
        <f>SUM(F139)</f>
        <v>1100</v>
      </c>
      <c r="G138" s="99">
        <f t="shared" si="3"/>
        <v>0</v>
      </c>
    </row>
    <row r="139" spans="1:7" s="107" customFormat="1" ht="33">
      <c r="A139" s="564"/>
      <c r="B139" s="589" t="s">
        <v>607</v>
      </c>
      <c r="C139" s="265">
        <v>1100</v>
      </c>
      <c r="D139" s="265"/>
      <c r="E139" s="265">
        <f t="shared" si="2"/>
        <v>1100</v>
      </c>
      <c r="F139" s="265">
        <v>1100</v>
      </c>
      <c r="G139" s="99">
        <f t="shared" si="3"/>
        <v>0</v>
      </c>
    </row>
    <row r="140" spans="1:7" s="107" customFormat="1" ht="16.5">
      <c r="A140" s="564"/>
      <c r="B140" s="589"/>
      <c r="C140" s="265"/>
      <c r="D140" s="265"/>
      <c r="E140" s="266">
        <f t="shared" si="2"/>
        <v>0</v>
      </c>
      <c r="F140" s="265"/>
      <c r="G140" s="437">
        <f t="shared" si="3"/>
        <v>0</v>
      </c>
    </row>
    <row r="141" spans="1:7" s="107" customFormat="1" ht="16.5">
      <c r="A141" s="564">
        <v>7</v>
      </c>
      <c r="B141" s="588" t="s">
        <v>286</v>
      </c>
      <c r="C141" s="266">
        <f>SUM(C142)</f>
        <v>500</v>
      </c>
      <c r="D141" s="266">
        <f>SUM(D142)</f>
        <v>0</v>
      </c>
      <c r="E141" s="266">
        <f t="shared" si="2"/>
        <v>500</v>
      </c>
      <c r="F141" s="266">
        <f>SUM(F142)</f>
        <v>0</v>
      </c>
      <c r="G141" s="99">
        <f t="shared" si="3"/>
        <v>500</v>
      </c>
    </row>
    <row r="142" spans="1:7" s="107" customFormat="1" ht="16.5">
      <c r="A142" s="564"/>
      <c r="B142" s="589" t="s">
        <v>294</v>
      </c>
      <c r="C142" s="265">
        <v>500</v>
      </c>
      <c r="D142" s="265"/>
      <c r="E142" s="265">
        <f t="shared" si="2"/>
        <v>500</v>
      </c>
      <c r="F142" s="265"/>
      <c r="G142" s="316">
        <f t="shared" si="3"/>
        <v>500</v>
      </c>
    </row>
    <row r="143" spans="1:7" s="107" customFormat="1" ht="16.5">
      <c r="A143" s="564"/>
      <c r="B143" s="589"/>
      <c r="C143" s="265"/>
      <c r="D143" s="265"/>
      <c r="E143" s="265"/>
      <c r="F143" s="265"/>
      <c r="G143" s="316"/>
    </row>
    <row r="144" spans="1:7" s="107" customFormat="1" ht="16.5">
      <c r="A144" s="564">
        <v>8</v>
      </c>
      <c r="B144" s="588" t="s">
        <v>213</v>
      </c>
      <c r="C144" s="266">
        <f>SUM(C145:C151)</f>
        <v>1400</v>
      </c>
      <c r="D144" s="266">
        <f>SUM(D145:D151)</f>
        <v>3480</v>
      </c>
      <c r="E144" s="266">
        <f>SUM(E145:E151)</f>
        <v>4880</v>
      </c>
      <c r="F144" s="266"/>
      <c r="G144" s="99">
        <f t="shared" si="3"/>
        <v>4880</v>
      </c>
    </row>
    <row r="145" spans="1:7" s="107" customFormat="1" ht="16.5">
      <c r="A145" s="564"/>
      <c r="B145" s="589" t="s">
        <v>366</v>
      </c>
      <c r="C145" s="265">
        <v>400</v>
      </c>
      <c r="D145" s="265">
        <v>24</v>
      </c>
      <c r="E145" s="265">
        <f>SUM(C145:D145)</f>
        <v>424</v>
      </c>
      <c r="F145" s="265"/>
      <c r="G145" s="316">
        <f t="shared" si="3"/>
        <v>424</v>
      </c>
    </row>
    <row r="146" spans="1:7" s="107" customFormat="1" ht="16.5">
      <c r="A146" s="564"/>
      <c r="B146" s="589" t="s">
        <v>442</v>
      </c>
      <c r="C146" s="265">
        <v>1000</v>
      </c>
      <c r="D146" s="265"/>
      <c r="E146" s="265">
        <f aca="true" t="shared" si="4" ref="E146:E151">SUM(C146:D146)</f>
        <v>1000</v>
      </c>
      <c r="F146" s="265"/>
      <c r="G146" s="316">
        <f t="shared" si="3"/>
        <v>1000</v>
      </c>
    </row>
    <row r="147" spans="1:7" s="107" customFormat="1" ht="16.5">
      <c r="A147" s="564"/>
      <c r="B147" s="589" t="s">
        <v>511</v>
      </c>
      <c r="C147" s="265"/>
      <c r="D147" s="265">
        <v>220</v>
      </c>
      <c r="E147" s="265">
        <f t="shared" si="4"/>
        <v>220</v>
      </c>
      <c r="F147" s="265"/>
      <c r="G147" s="316">
        <f t="shared" si="3"/>
        <v>220</v>
      </c>
    </row>
    <row r="148" spans="1:7" s="107" customFormat="1" ht="16.5">
      <c r="A148" s="564"/>
      <c r="B148" s="589" t="s">
        <v>512</v>
      </c>
      <c r="C148" s="265"/>
      <c r="D148" s="265">
        <v>125</v>
      </c>
      <c r="E148" s="265">
        <f t="shared" si="4"/>
        <v>125</v>
      </c>
      <c r="F148" s="265"/>
      <c r="G148" s="316">
        <f t="shared" si="3"/>
        <v>125</v>
      </c>
    </row>
    <row r="149" spans="1:7" s="107" customFormat="1" ht="16.5">
      <c r="A149" s="564"/>
      <c r="B149" s="589" t="s">
        <v>513</v>
      </c>
      <c r="C149" s="265"/>
      <c r="D149" s="265">
        <v>413</v>
      </c>
      <c r="E149" s="265">
        <f t="shared" si="4"/>
        <v>413</v>
      </c>
      <c r="F149" s="265"/>
      <c r="G149" s="316">
        <f t="shared" si="3"/>
        <v>413</v>
      </c>
    </row>
    <row r="150" spans="1:7" s="107" customFormat="1" ht="16.5">
      <c r="A150" s="564"/>
      <c r="B150" s="589" t="s">
        <v>514</v>
      </c>
      <c r="C150" s="265"/>
      <c r="D150" s="265">
        <v>947</v>
      </c>
      <c r="E150" s="265">
        <f t="shared" si="4"/>
        <v>947</v>
      </c>
      <c r="F150" s="265"/>
      <c r="G150" s="316">
        <f t="shared" si="3"/>
        <v>947</v>
      </c>
    </row>
    <row r="151" spans="1:7" s="107" customFormat="1" ht="16.5">
      <c r="A151" s="564"/>
      <c r="B151" s="589" t="s">
        <v>515</v>
      </c>
      <c r="C151" s="265"/>
      <c r="D151" s="265">
        <v>1751</v>
      </c>
      <c r="E151" s="265">
        <f t="shared" si="4"/>
        <v>1751</v>
      </c>
      <c r="F151" s="265"/>
      <c r="G151" s="316">
        <f t="shared" si="3"/>
        <v>1751</v>
      </c>
    </row>
    <row r="152" spans="1:7" s="107" customFormat="1" ht="16.5">
      <c r="A152" s="564"/>
      <c r="B152" s="589"/>
      <c r="C152" s="265"/>
      <c r="D152" s="265"/>
      <c r="E152" s="265"/>
      <c r="F152" s="265"/>
      <c r="G152" s="316"/>
    </row>
    <row r="153" spans="1:7" s="107" customFormat="1" ht="30.75">
      <c r="A153" s="564">
        <v>9</v>
      </c>
      <c r="B153" s="588" t="s">
        <v>367</v>
      </c>
      <c r="C153" s="266">
        <f>SUM(C154:C155)</f>
        <v>132</v>
      </c>
      <c r="D153" s="266">
        <f>SUM(D154:D155)</f>
        <v>13</v>
      </c>
      <c r="E153" s="266">
        <f>SUM(E154:E155)</f>
        <v>145</v>
      </c>
      <c r="F153" s="266">
        <f>SUM(F154:F155)</f>
        <v>0</v>
      </c>
      <c r="G153" s="99">
        <f>SUM(G154:G155)</f>
        <v>145</v>
      </c>
    </row>
    <row r="154" spans="1:7" s="107" customFormat="1" ht="16.5">
      <c r="A154" s="564"/>
      <c r="B154" s="589" t="s">
        <v>508</v>
      </c>
      <c r="C154" s="265">
        <v>132</v>
      </c>
      <c r="D154" s="265">
        <v>0</v>
      </c>
      <c r="E154" s="265">
        <f>SUM(C154:D154)</f>
        <v>132</v>
      </c>
      <c r="F154" s="265"/>
      <c r="G154" s="316">
        <f t="shared" si="3"/>
        <v>132</v>
      </c>
    </row>
    <row r="155" spans="1:7" s="107" customFormat="1" ht="16.5">
      <c r="A155" s="564"/>
      <c r="B155" s="589" t="s">
        <v>502</v>
      </c>
      <c r="C155" s="265">
        <v>0</v>
      </c>
      <c r="D155" s="265">
        <v>13</v>
      </c>
      <c r="E155" s="265">
        <f>SUM(C155:D155)</f>
        <v>13</v>
      </c>
      <c r="F155" s="265"/>
      <c r="G155" s="316">
        <f t="shared" si="3"/>
        <v>13</v>
      </c>
    </row>
    <row r="156" spans="1:7" s="107" customFormat="1" ht="16.5">
      <c r="A156" s="564"/>
      <c r="B156" s="589"/>
      <c r="C156" s="272"/>
      <c r="D156" s="272"/>
      <c r="E156" s="266">
        <f t="shared" si="2"/>
        <v>0</v>
      </c>
      <c r="F156" s="265"/>
      <c r="G156" s="316"/>
    </row>
    <row r="157" spans="1:7" ht="16.5">
      <c r="A157" s="564"/>
      <c r="B157" s="596" t="s">
        <v>24</v>
      </c>
      <c r="C157" s="266">
        <f>C94+C103+C122+C127+C133+C138+C141+C144+C153</f>
        <v>49020</v>
      </c>
      <c r="D157" s="266">
        <f>D94+D103+D122+D127+D133+D138+D141+D144+D153</f>
        <v>24047</v>
      </c>
      <c r="E157" s="266">
        <f>E94+E103+E122+E127+E133+E138+E141+E144+E153</f>
        <v>73067</v>
      </c>
      <c r="F157" s="266">
        <f>F94+F103+F122+F127+F133+F138+F141+F144+F153</f>
        <v>13584</v>
      </c>
      <c r="G157" s="99">
        <f>G94+G103+G122+G127+G133+G138+G141+G144+G153</f>
        <v>59483</v>
      </c>
    </row>
    <row r="158" spans="1:7" ht="16.5">
      <c r="A158" s="564"/>
      <c r="B158" s="597"/>
      <c r="C158" s="265"/>
      <c r="D158" s="265"/>
      <c r="E158" s="266">
        <f t="shared" si="2"/>
        <v>0</v>
      </c>
      <c r="F158" s="265"/>
      <c r="G158" s="437">
        <f t="shared" si="3"/>
        <v>0</v>
      </c>
    </row>
    <row r="159" spans="1:7" ht="17.25" thickBot="1">
      <c r="A159" s="571"/>
      <c r="B159" s="598" t="s">
        <v>54</v>
      </c>
      <c r="C159" s="271">
        <f>SUM(C91+C157)</f>
        <v>268934</v>
      </c>
      <c r="D159" s="271">
        <f>SUM(D91+D157)</f>
        <v>69349</v>
      </c>
      <c r="E159" s="495">
        <f t="shared" si="2"/>
        <v>338283</v>
      </c>
      <c r="F159" s="271">
        <f>SUM(F91+F157)</f>
        <v>84494</v>
      </c>
      <c r="G159" s="496">
        <f t="shared" si="3"/>
        <v>253789</v>
      </c>
    </row>
    <row r="160" spans="1:7" ht="16.5">
      <c r="A160" s="599"/>
      <c r="B160" s="600"/>
      <c r="C160" s="601"/>
      <c r="D160" s="601"/>
      <c r="E160" s="601"/>
      <c r="F160" s="4"/>
      <c r="G160" s="4"/>
    </row>
    <row r="161" spans="1:7" ht="16.5">
      <c r="A161" s="599"/>
      <c r="B161" s="4"/>
      <c r="C161" s="601"/>
      <c r="D161" s="601"/>
      <c r="E161" s="601"/>
      <c r="F161" s="4"/>
      <c r="G161" s="4"/>
    </row>
    <row r="162" spans="1:7" ht="16.5">
      <c r="A162" s="599"/>
      <c r="B162" s="600"/>
      <c r="C162" s="601"/>
      <c r="D162" s="601"/>
      <c r="E162" s="601"/>
      <c r="F162" s="4"/>
      <c r="G162" s="4"/>
    </row>
    <row r="163" spans="1:7" ht="16.5">
      <c r="A163" s="599"/>
      <c r="B163" s="600"/>
      <c r="C163" s="601"/>
      <c r="D163" s="601"/>
      <c r="E163" s="601"/>
      <c r="F163" s="4"/>
      <c r="G163" s="4"/>
    </row>
    <row r="164" spans="1:7" ht="16.5">
      <c r="A164" s="599"/>
      <c r="B164" s="600"/>
      <c r="C164" s="601"/>
      <c r="D164" s="601"/>
      <c r="E164" s="601"/>
      <c r="F164" s="4"/>
      <c r="G164" s="4"/>
    </row>
    <row r="165" spans="1:7" ht="16.5">
      <c r="A165" s="599"/>
      <c r="B165" s="600"/>
      <c r="C165" s="601"/>
      <c r="D165" s="601"/>
      <c r="E165" s="601"/>
      <c r="F165" s="4"/>
      <c r="G165" s="4"/>
    </row>
    <row r="166" spans="1:7" ht="16.5">
      <c r="A166" s="599"/>
      <c r="B166" s="600"/>
      <c r="C166" s="601"/>
      <c r="D166" s="601"/>
      <c r="E166" s="601"/>
      <c r="F166" s="4"/>
      <c r="G166" s="4"/>
    </row>
    <row r="167" spans="1:7" ht="16.5">
      <c r="A167" s="599"/>
      <c r="B167" s="600"/>
      <c r="C167" s="601"/>
      <c r="D167" s="601"/>
      <c r="E167" s="601"/>
      <c r="F167" s="4"/>
      <c r="G167" s="4"/>
    </row>
    <row r="168" spans="1:7" ht="16.5">
      <c r="A168" s="599"/>
      <c r="B168" s="600"/>
      <c r="C168" s="601"/>
      <c r="D168" s="601"/>
      <c r="E168" s="601"/>
      <c r="F168" s="4"/>
      <c r="G168" s="4"/>
    </row>
    <row r="169" spans="1:7" ht="16.5">
      <c r="A169" s="599"/>
      <c r="B169" s="600"/>
      <c r="C169" s="601"/>
      <c r="D169" s="601"/>
      <c r="E169" s="601"/>
      <c r="F169" s="4"/>
      <c r="G169" s="4"/>
    </row>
    <row r="170" spans="1:7" ht="16.5">
      <c r="A170" s="599"/>
      <c r="B170" s="600"/>
      <c r="C170" s="601"/>
      <c r="D170" s="601"/>
      <c r="E170" s="601"/>
      <c r="F170" s="4"/>
      <c r="G170" s="4"/>
    </row>
    <row r="171" spans="1:7" ht="16.5">
      <c r="A171" s="599"/>
      <c r="B171" s="600"/>
      <c r="C171" s="601"/>
      <c r="D171" s="601"/>
      <c r="E171" s="601"/>
      <c r="F171" s="4"/>
      <c r="G171" s="4"/>
    </row>
    <row r="172" spans="1:7" ht="16.5">
      <c r="A172" s="599"/>
      <c r="B172" s="600"/>
      <c r="C172" s="601"/>
      <c r="D172" s="601"/>
      <c r="E172" s="601"/>
      <c r="F172" s="4"/>
      <c r="G172" s="4"/>
    </row>
    <row r="173" spans="1:7" ht="16.5">
      <c r="A173" s="599"/>
      <c r="B173" s="600"/>
      <c r="C173" s="601"/>
      <c r="D173" s="601"/>
      <c r="E173" s="601"/>
      <c r="F173" s="4"/>
      <c r="G173" s="4"/>
    </row>
    <row r="174" spans="1:7" ht="16.5">
      <c r="A174" s="599"/>
      <c r="B174" s="600"/>
      <c r="C174" s="601"/>
      <c r="D174" s="601"/>
      <c r="E174" s="601"/>
      <c r="F174" s="4"/>
      <c r="G174" s="4"/>
    </row>
    <row r="175" spans="1:7" ht="16.5">
      <c r="A175" s="599"/>
      <c r="B175" s="600"/>
      <c r="C175" s="601"/>
      <c r="D175" s="601"/>
      <c r="E175" s="601"/>
      <c r="F175" s="4"/>
      <c r="G175" s="4"/>
    </row>
    <row r="176" spans="1:7" ht="16.5">
      <c r="A176" s="599"/>
      <c r="B176" s="600"/>
      <c r="C176" s="601"/>
      <c r="D176" s="601"/>
      <c r="E176" s="601"/>
      <c r="F176" s="4"/>
      <c r="G176" s="4"/>
    </row>
    <row r="177" spans="1:7" ht="16.5">
      <c r="A177" s="599"/>
      <c r="B177" s="600"/>
      <c r="C177" s="601"/>
      <c r="D177" s="601"/>
      <c r="E177" s="601"/>
      <c r="F177" s="4"/>
      <c r="G177" s="4"/>
    </row>
  </sheetData>
  <sheetProtection/>
  <mergeCells count="2">
    <mergeCell ref="A2:C2"/>
    <mergeCell ref="A92:B92"/>
  </mergeCells>
  <printOptions/>
  <pageMargins left="0.2362204724409449" right="0.1968503937007874" top="0.69" bottom="0.15748031496062992" header="0.2" footer="0.1968503937007874"/>
  <pageSetup horizontalDpi="600" verticalDpi="600" orientation="portrait" paperSize="9" scale="85" r:id="rId1"/>
  <headerFooter>
    <oddHeader>&amp;C&amp;"Book Antiqua,Félkövér"&amp;11Keszthely Város Önkormányzata
beruházási kiadásai feladatonként&amp;R&amp;"Book Antiqua,Félkövér"10. sz. melléklet
ezer Ft</oddHeader>
    <oddFooter>&amp;C&amp;P</oddFooter>
  </headerFooter>
  <rowBreaks count="3" manualBreakCount="3">
    <brk id="32" max="255" man="1"/>
    <brk id="72" max="255" man="1"/>
    <brk id="121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N84"/>
  <sheetViews>
    <sheetView zoomScalePageLayoutView="0" workbookViewId="0" topLeftCell="A58">
      <selection activeCell="K73" sqref="K73"/>
    </sheetView>
  </sheetViews>
  <sheetFormatPr defaultColWidth="9.140625" defaultRowHeight="12.75"/>
  <cols>
    <col min="1" max="1" width="5.57421875" style="108" customWidth="1"/>
    <col min="2" max="2" width="53.140625" style="3" customWidth="1"/>
    <col min="3" max="3" width="12.28125" style="3" bestFit="1" customWidth="1"/>
    <col min="4" max="4" width="11.28125" style="3" bestFit="1" customWidth="1"/>
    <col min="5" max="5" width="12.28125" style="3" bestFit="1" customWidth="1"/>
    <col min="6" max="6" width="11.140625" style="3" bestFit="1" customWidth="1"/>
    <col min="7" max="7" width="12.28125" style="3" bestFit="1" customWidth="1"/>
    <col min="8" max="16384" width="9.140625" style="3" customWidth="1"/>
  </cols>
  <sheetData>
    <row r="1" spans="1:14" ht="45.75" thickBot="1">
      <c r="A1" s="95" t="s">
        <v>14</v>
      </c>
      <c r="B1" s="96" t="s">
        <v>57</v>
      </c>
      <c r="C1" s="264" t="s">
        <v>352</v>
      </c>
      <c r="D1" s="150" t="s">
        <v>351</v>
      </c>
      <c r="E1" s="393" t="s">
        <v>352</v>
      </c>
      <c r="F1" s="150" t="s">
        <v>143</v>
      </c>
      <c r="G1" s="249" t="s">
        <v>144</v>
      </c>
      <c r="N1" s="44"/>
    </row>
    <row r="2" spans="1:14" ht="16.5" customHeight="1">
      <c r="A2" s="862" t="s">
        <v>58</v>
      </c>
      <c r="B2" s="863"/>
      <c r="C2" s="863"/>
      <c r="D2" s="395"/>
      <c r="E2" s="395"/>
      <c r="F2" s="261"/>
      <c r="G2" s="262"/>
      <c r="N2" s="44"/>
    </row>
    <row r="3" spans="1:14" ht="16.5">
      <c r="A3" s="97"/>
      <c r="B3" s="112"/>
      <c r="C3" s="265"/>
      <c r="D3" s="396"/>
      <c r="E3" s="396"/>
      <c r="F3" s="37"/>
      <c r="G3" s="263"/>
      <c r="N3" s="44"/>
    </row>
    <row r="4" spans="1:14" ht="16.5">
      <c r="A4" s="97">
        <v>1</v>
      </c>
      <c r="B4" s="112" t="s">
        <v>128</v>
      </c>
      <c r="C4" s="266">
        <f>SUM(C5:C11)</f>
        <v>37600</v>
      </c>
      <c r="D4" s="266">
        <f>SUM(D5:D11)</f>
        <v>1651</v>
      </c>
      <c r="E4" s="266">
        <f>SUM(C4,D4)</f>
        <v>39251</v>
      </c>
      <c r="F4" s="266">
        <f>SUM(F5:F11)</f>
        <v>37600</v>
      </c>
      <c r="G4" s="99">
        <f>E4-F4</f>
        <v>1651</v>
      </c>
      <c r="N4" s="44"/>
    </row>
    <row r="5" spans="1:14" ht="16.5">
      <c r="A5" s="97"/>
      <c r="B5" s="113" t="s">
        <v>69</v>
      </c>
      <c r="C5" s="265">
        <v>2000</v>
      </c>
      <c r="D5" s="265"/>
      <c r="E5" s="265">
        <f aca="true" t="shared" si="0" ref="E5:E81">SUM(C5,D5)</f>
        <v>2000</v>
      </c>
      <c r="F5" s="265">
        <v>2000</v>
      </c>
      <c r="G5" s="316">
        <f aca="true" t="shared" si="1" ref="G5:G81">E5-F5</f>
        <v>0</v>
      </c>
      <c r="N5" s="44"/>
    </row>
    <row r="6" spans="1:14" ht="33">
      <c r="A6" s="97"/>
      <c r="B6" s="113" t="s">
        <v>580</v>
      </c>
      <c r="C6" s="483">
        <v>1200</v>
      </c>
      <c r="D6" s="483"/>
      <c r="E6" s="483">
        <f t="shared" si="0"/>
        <v>1200</v>
      </c>
      <c r="F6" s="483">
        <v>1200</v>
      </c>
      <c r="G6" s="489">
        <f t="shared" si="1"/>
        <v>0</v>
      </c>
      <c r="N6" s="44"/>
    </row>
    <row r="7" spans="1:14" ht="16.5">
      <c r="A7" s="97"/>
      <c r="B7" s="113" t="s">
        <v>470</v>
      </c>
      <c r="C7" s="265">
        <v>23000</v>
      </c>
      <c r="D7" s="265"/>
      <c r="E7" s="265">
        <f t="shared" si="0"/>
        <v>23000</v>
      </c>
      <c r="F7" s="265">
        <v>23000</v>
      </c>
      <c r="G7" s="316">
        <f t="shared" si="1"/>
        <v>0</v>
      </c>
      <c r="N7" s="44"/>
    </row>
    <row r="8" spans="1:14" ht="33">
      <c r="A8" s="97"/>
      <c r="B8" s="113" t="s">
        <v>345</v>
      </c>
      <c r="C8" s="483">
        <v>2000</v>
      </c>
      <c r="D8" s="483"/>
      <c r="E8" s="483">
        <f t="shared" si="0"/>
        <v>2000</v>
      </c>
      <c r="F8" s="483">
        <v>2000</v>
      </c>
      <c r="G8" s="489">
        <f t="shared" si="1"/>
        <v>0</v>
      </c>
      <c r="N8" s="44"/>
    </row>
    <row r="9" spans="1:14" ht="33">
      <c r="A9" s="97"/>
      <c r="B9" s="113" t="s">
        <v>304</v>
      </c>
      <c r="C9" s="483">
        <v>3600</v>
      </c>
      <c r="D9" s="483"/>
      <c r="E9" s="483">
        <f t="shared" si="0"/>
        <v>3600</v>
      </c>
      <c r="F9" s="483">
        <v>3600</v>
      </c>
      <c r="G9" s="489">
        <f t="shared" si="1"/>
        <v>0</v>
      </c>
      <c r="N9" s="44"/>
    </row>
    <row r="10" spans="1:14" ht="16.5">
      <c r="A10" s="97"/>
      <c r="B10" s="113" t="s">
        <v>599</v>
      </c>
      <c r="C10" s="483">
        <v>0</v>
      </c>
      <c r="D10" s="483">
        <v>1651</v>
      </c>
      <c r="E10" s="483">
        <f t="shared" si="0"/>
        <v>1651</v>
      </c>
      <c r="F10" s="483">
        <v>0</v>
      </c>
      <c r="G10" s="489">
        <f t="shared" si="1"/>
        <v>1651</v>
      </c>
      <c r="N10" s="44"/>
    </row>
    <row r="11" spans="1:14" ht="33">
      <c r="A11" s="97"/>
      <c r="B11" s="113" t="s">
        <v>349</v>
      </c>
      <c r="C11" s="265">
        <v>5800</v>
      </c>
      <c r="D11" s="265"/>
      <c r="E11" s="265">
        <f t="shared" si="0"/>
        <v>5800</v>
      </c>
      <c r="F11" s="265">
        <v>5800</v>
      </c>
      <c r="G11" s="316">
        <f t="shared" si="1"/>
        <v>0</v>
      </c>
      <c r="N11" s="44"/>
    </row>
    <row r="12" spans="1:14" ht="16.5">
      <c r="A12" s="97"/>
      <c r="B12" s="113"/>
      <c r="C12" s="265"/>
      <c r="D12" s="444"/>
      <c r="E12" s="430">
        <f t="shared" si="0"/>
        <v>0</v>
      </c>
      <c r="F12" s="37"/>
      <c r="G12" s="437">
        <f t="shared" si="1"/>
        <v>0</v>
      </c>
      <c r="N12" s="44"/>
    </row>
    <row r="13" spans="1:14" ht="16.5">
      <c r="A13" s="97">
        <v>2</v>
      </c>
      <c r="B13" s="118" t="s">
        <v>132</v>
      </c>
      <c r="C13" s="273">
        <f>SUM(C14:C22)</f>
        <v>25174</v>
      </c>
      <c r="D13" s="273">
        <f>SUM(D14:D22)</f>
        <v>8008</v>
      </c>
      <c r="E13" s="266">
        <f t="shared" si="0"/>
        <v>33182</v>
      </c>
      <c r="F13" s="273">
        <f>SUM(F14:F22)</f>
        <v>0</v>
      </c>
      <c r="G13" s="99">
        <f t="shared" si="1"/>
        <v>33182</v>
      </c>
      <c r="N13" s="44"/>
    </row>
    <row r="14" spans="1:14" ht="16.5">
      <c r="A14" s="117"/>
      <c r="B14" s="113" t="s">
        <v>59</v>
      </c>
      <c r="C14" s="312">
        <v>3746</v>
      </c>
      <c r="D14" s="312"/>
      <c r="E14" s="265">
        <f t="shared" si="0"/>
        <v>3746</v>
      </c>
      <c r="F14" s="265">
        <v>0</v>
      </c>
      <c r="G14" s="316">
        <f t="shared" si="1"/>
        <v>3746</v>
      </c>
      <c r="N14" s="44"/>
    </row>
    <row r="15" spans="1:14" ht="16.5">
      <c r="A15" s="117"/>
      <c r="B15" s="113" t="s">
        <v>220</v>
      </c>
      <c r="C15" s="312">
        <v>750</v>
      </c>
      <c r="D15" s="312"/>
      <c r="E15" s="265">
        <f t="shared" si="0"/>
        <v>750</v>
      </c>
      <c r="F15" s="265">
        <v>0</v>
      </c>
      <c r="G15" s="316">
        <f t="shared" si="1"/>
        <v>750</v>
      </c>
      <c r="N15" s="44"/>
    </row>
    <row r="16" spans="1:14" ht="33">
      <c r="A16" s="117"/>
      <c r="B16" s="113" t="s">
        <v>212</v>
      </c>
      <c r="C16" s="312">
        <v>820</v>
      </c>
      <c r="D16" s="312"/>
      <c r="E16" s="265">
        <f t="shared" si="0"/>
        <v>820</v>
      </c>
      <c r="F16" s="265">
        <v>0</v>
      </c>
      <c r="G16" s="316">
        <f t="shared" si="1"/>
        <v>820</v>
      </c>
      <c r="N16" s="44"/>
    </row>
    <row r="17" spans="1:14" ht="33">
      <c r="A17" s="117"/>
      <c r="B17" s="113" t="s">
        <v>320</v>
      </c>
      <c r="C17" s="312">
        <v>1732</v>
      </c>
      <c r="D17" s="312"/>
      <c r="E17" s="265">
        <f t="shared" si="0"/>
        <v>1732</v>
      </c>
      <c r="F17" s="265">
        <v>0</v>
      </c>
      <c r="G17" s="316">
        <f t="shared" si="1"/>
        <v>1732</v>
      </c>
      <c r="N17" s="44"/>
    </row>
    <row r="18" spans="1:14" ht="16.5">
      <c r="A18" s="117"/>
      <c r="B18" s="113" t="s">
        <v>318</v>
      </c>
      <c r="C18" s="312">
        <v>6591</v>
      </c>
      <c r="D18" s="312"/>
      <c r="E18" s="265">
        <f t="shared" si="0"/>
        <v>6591</v>
      </c>
      <c r="F18" s="265">
        <v>0</v>
      </c>
      <c r="G18" s="316">
        <f t="shared" si="1"/>
        <v>6591</v>
      </c>
      <c r="N18" s="44"/>
    </row>
    <row r="19" spans="1:14" ht="16.5">
      <c r="A19" s="117"/>
      <c r="B19" s="113" t="s">
        <v>319</v>
      </c>
      <c r="C19" s="312">
        <v>8661</v>
      </c>
      <c r="D19" s="312"/>
      <c r="E19" s="265">
        <f t="shared" si="0"/>
        <v>8661</v>
      </c>
      <c r="F19" s="265">
        <v>0</v>
      </c>
      <c r="G19" s="316">
        <f t="shared" si="1"/>
        <v>8661</v>
      </c>
      <c r="N19" s="44"/>
    </row>
    <row r="20" spans="1:14" ht="16.5">
      <c r="A20" s="117"/>
      <c r="B20" s="681" t="s">
        <v>579</v>
      </c>
      <c r="C20" s="312">
        <v>0</v>
      </c>
      <c r="D20" s="312">
        <v>5000</v>
      </c>
      <c r="E20" s="265">
        <f t="shared" si="0"/>
        <v>5000</v>
      </c>
      <c r="F20" s="265"/>
      <c r="G20" s="316">
        <f t="shared" si="1"/>
        <v>5000</v>
      </c>
      <c r="N20" s="44"/>
    </row>
    <row r="21" spans="1:14" ht="16.5">
      <c r="A21" s="117"/>
      <c r="B21" s="113" t="s">
        <v>597</v>
      </c>
      <c r="C21" s="312">
        <v>0</v>
      </c>
      <c r="D21" s="312">
        <v>3008</v>
      </c>
      <c r="E21" s="265">
        <f t="shared" si="0"/>
        <v>3008</v>
      </c>
      <c r="F21" s="265">
        <v>0</v>
      </c>
      <c r="G21" s="316">
        <f t="shared" si="1"/>
        <v>3008</v>
      </c>
      <c r="N21" s="44"/>
    </row>
    <row r="22" spans="1:14" ht="16.5">
      <c r="A22" s="117"/>
      <c r="B22" s="113" t="s">
        <v>321</v>
      </c>
      <c r="C22" s="312">
        <v>2874</v>
      </c>
      <c r="D22" s="312"/>
      <c r="E22" s="265">
        <f t="shared" si="0"/>
        <v>2874</v>
      </c>
      <c r="F22" s="265">
        <v>0</v>
      </c>
      <c r="G22" s="316">
        <f t="shared" si="1"/>
        <v>2874</v>
      </c>
      <c r="N22" s="44"/>
    </row>
    <row r="23" spans="1:14" ht="16.5">
      <c r="A23" s="117"/>
      <c r="B23" s="179"/>
      <c r="C23" s="268"/>
      <c r="D23" s="268"/>
      <c r="E23" s="430">
        <f t="shared" si="0"/>
        <v>0</v>
      </c>
      <c r="F23" s="265"/>
      <c r="G23" s="437">
        <f t="shared" si="1"/>
        <v>0</v>
      </c>
      <c r="N23" s="44"/>
    </row>
    <row r="24" spans="1:14" ht="16.5">
      <c r="A24" s="117">
        <v>3</v>
      </c>
      <c r="B24" s="114" t="s">
        <v>604</v>
      </c>
      <c r="C24" s="267">
        <f>SUM(C25:C27)</f>
        <v>150974</v>
      </c>
      <c r="D24" s="267">
        <f>SUM(D25:D27)</f>
        <v>0</v>
      </c>
      <c r="E24" s="266">
        <f t="shared" si="0"/>
        <v>150974</v>
      </c>
      <c r="F24" s="267">
        <f>SUM(F25:F27)</f>
        <v>24100</v>
      </c>
      <c r="G24" s="99">
        <f t="shared" si="1"/>
        <v>126874</v>
      </c>
      <c r="N24" s="44"/>
    </row>
    <row r="25" spans="1:14" ht="33">
      <c r="A25" s="117"/>
      <c r="B25" s="119" t="s">
        <v>343</v>
      </c>
      <c r="C25" s="268">
        <v>1100</v>
      </c>
      <c r="D25" s="397"/>
      <c r="E25" s="265">
        <f t="shared" si="0"/>
        <v>1100</v>
      </c>
      <c r="F25" s="360">
        <v>1100</v>
      </c>
      <c r="G25" s="99">
        <f t="shared" si="1"/>
        <v>0</v>
      </c>
      <c r="N25" s="44"/>
    </row>
    <row r="26" spans="1:14" ht="33">
      <c r="A26" s="117"/>
      <c r="B26" s="119" t="s">
        <v>344</v>
      </c>
      <c r="C26" s="268">
        <v>23000</v>
      </c>
      <c r="D26" s="397"/>
      <c r="E26" s="265">
        <f t="shared" si="0"/>
        <v>23000</v>
      </c>
      <c r="F26" s="360">
        <v>23000</v>
      </c>
      <c r="G26" s="99">
        <f t="shared" si="1"/>
        <v>0</v>
      </c>
      <c r="N26" s="44"/>
    </row>
    <row r="27" spans="1:14" ht="16.5">
      <c r="A27" s="117"/>
      <c r="B27" s="119" t="s">
        <v>323</v>
      </c>
      <c r="C27" s="268">
        <v>126874</v>
      </c>
      <c r="D27" s="397"/>
      <c r="E27" s="265">
        <f t="shared" si="0"/>
        <v>126874</v>
      </c>
      <c r="F27" s="360"/>
      <c r="G27" s="316">
        <f t="shared" si="1"/>
        <v>126874</v>
      </c>
      <c r="N27" s="44"/>
    </row>
    <row r="28" spans="1:14" ht="16.5">
      <c r="A28" s="117"/>
      <c r="B28" s="119"/>
      <c r="C28" s="268"/>
      <c r="D28" s="397"/>
      <c r="E28" s="430">
        <f t="shared" si="0"/>
        <v>0</v>
      </c>
      <c r="F28" s="37"/>
      <c r="G28" s="437">
        <f t="shared" si="1"/>
        <v>0</v>
      </c>
      <c r="N28" s="44"/>
    </row>
    <row r="29" spans="1:14" ht="30.75">
      <c r="A29" s="117">
        <v>4</v>
      </c>
      <c r="B29" s="49" t="s">
        <v>454</v>
      </c>
      <c r="C29" s="498">
        <f>SUM(C30:C31)</f>
        <v>4342</v>
      </c>
      <c r="D29" s="498">
        <f>SUM(D30:D31)</f>
        <v>6949</v>
      </c>
      <c r="E29" s="498">
        <f>SUM(E30:E31)</f>
        <v>11291</v>
      </c>
      <c r="F29" s="498">
        <f>SUM(F30:F31)</f>
        <v>0</v>
      </c>
      <c r="G29" s="99">
        <f t="shared" si="1"/>
        <v>11291</v>
      </c>
      <c r="N29" s="44"/>
    </row>
    <row r="30" spans="1:14" ht="16.5">
      <c r="A30" s="117"/>
      <c r="B30" s="531" t="s">
        <v>455</v>
      </c>
      <c r="C30" s="360">
        <v>600</v>
      </c>
      <c r="D30" s="532"/>
      <c r="E30" s="265">
        <f>SUM(C30:D30)</f>
        <v>600</v>
      </c>
      <c r="F30" s="532"/>
      <c r="G30" s="316">
        <f t="shared" si="1"/>
        <v>600</v>
      </c>
      <c r="N30" s="44"/>
    </row>
    <row r="31" spans="1:14" ht="33">
      <c r="A31" s="117"/>
      <c r="B31" s="510" t="s">
        <v>443</v>
      </c>
      <c r="C31" s="674">
        <v>3742</v>
      </c>
      <c r="D31" s="675">
        <v>6949</v>
      </c>
      <c r="E31" s="483">
        <f>SUM(C31:D31)</f>
        <v>10691</v>
      </c>
      <c r="F31" s="675"/>
      <c r="G31" s="489">
        <f t="shared" si="1"/>
        <v>10691</v>
      </c>
      <c r="N31" s="44"/>
    </row>
    <row r="32" spans="1:14" ht="16.5">
      <c r="A32" s="117"/>
      <c r="B32" s="327"/>
      <c r="C32" s="317"/>
      <c r="D32" s="317"/>
      <c r="E32" s="430">
        <f t="shared" si="0"/>
        <v>0</v>
      </c>
      <c r="F32" s="317"/>
      <c r="G32" s="437">
        <f t="shared" si="1"/>
        <v>0</v>
      </c>
      <c r="N32" s="44"/>
    </row>
    <row r="33" spans="1:14" ht="16.5">
      <c r="A33" s="117">
        <v>6</v>
      </c>
      <c r="B33" s="49" t="s">
        <v>441</v>
      </c>
      <c r="C33" s="328">
        <f>SUM(C34:C34)</f>
        <v>2248</v>
      </c>
      <c r="D33" s="328">
        <f>SUM(D34:D34)</f>
        <v>0</v>
      </c>
      <c r="E33" s="266">
        <f t="shared" si="0"/>
        <v>2248</v>
      </c>
      <c r="F33" s="328">
        <f>SUM(F34:F34)</f>
        <v>2248</v>
      </c>
      <c r="G33" s="99">
        <f t="shared" si="1"/>
        <v>0</v>
      </c>
      <c r="N33" s="44"/>
    </row>
    <row r="34" spans="1:14" ht="16.5">
      <c r="A34" s="117"/>
      <c r="B34" s="327" t="s">
        <v>324</v>
      </c>
      <c r="C34" s="317">
        <v>2248</v>
      </c>
      <c r="D34" s="317"/>
      <c r="E34" s="265">
        <f t="shared" si="0"/>
        <v>2248</v>
      </c>
      <c r="F34" s="317">
        <v>2248</v>
      </c>
      <c r="G34" s="99">
        <f t="shared" si="1"/>
        <v>0</v>
      </c>
      <c r="N34" s="44"/>
    </row>
    <row r="35" spans="1:14" ht="16.5">
      <c r="A35" s="117"/>
      <c r="B35" s="327"/>
      <c r="C35" s="317"/>
      <c r="D35" s="360"/>
      <c r="E35" s="430">
        <f t="shared" si="0"/>
        <v>0</v>
      </c>
      <c r="F35" s="360"/>
      <c r="G35" s="437">
        <f t="shared" si="1"/>
        <v>0</v>
      </c>
      <c r="N35" s="44"/>
    </row>
    <row r="36" spans="1:14" ht="16.5">
      <c r="A36" s="97">
        <v>7</v>
      </c>
      <c r="B36" s="125" t="s">
        <v>209</v>
      </c>
      <c r="C36" s="328">
        <f>SUM(C37:C44)</f>
        <v>15740</v>
      </c>
      <c r="D36" s="328">
        <f>SUM(D37:D44)</f>
        <v>0</v>
      </c>
      <c r="E36" s="266">
        <f t="shared" si="0"/>
        <v>15740</v>
      </c>
      <c r="F36" s="328">
        <f>SUM(F37:F44)</f>
        <v>15740</v>
      </c>
      <c r="G36" s="99">
        <f t="shared" si="1"/>
        <v>0</v>
      </c>
      <c r="N36" s="44"/>
    </row>
    <row r="37" spans="1:14" ht="16.5">
      <c r="A37" s="313"/>
      <c r="B37" s="205" t="s">
        <v>305</v>
      </c>
      <c r="C37" s="481">
        <v>1400</v>
      </c>
      <c r="D37" s="663"/>
      <c r="E37" s="480">
        <f t="shared" si="0"/>
        <v>1400</v>
      </c>
      <c r="F37" s="663">
        <v>1400</v>
      </c>
      <c r="G37" s="593">
        <f t="shared" si="1"/>
        <v>0</v>
      </c>
      <c r="N37" s="44"/>
    </row>
    <row r="38" spans="1:14" ht="16.5">
      <c r="A38" s="664"/>
      <c r="B38" s="665" t="s">
        <v>581</v>
      </c>
      <c r="C38" s="317">
        <v>800</v>
      </c>
      <c r="D38" s="317"/>
      <c r="E38" s="554">
        <f t="shared" si="0"/>
        <v>800</v>
      </c>
      <c r="F38" s="317">
        <v>800</v>
      </c>
      <c r="G38" s="595">
        <f t="shared" si="1"/>
        <v>0</v>
      </c>
      <c r="N38" s="44"/>
    </row>
    <row r="39" spans="1:14" ht="16.5">
      <c r="A39" s="102"/>
      <c r="B39" s="119" t="s">
        <v>582</v>
      </c>
      <c r="C39" s="360">
        <v>800</v>
      </c>
      <c r="D39" s="360"/>
      <c r="E39" s="268">
        <f t="shared" si="0"/>
        <v>800</v>
      </c>
      <c r="F39" s="360">
        <v>800</v>
      </c>
      <c r="G39" s="533">
        <f t="shared" si="1"/>
        <v>0</v>
      </c>
      <c r="N39" s="44"/>
    </row>
    <row r="40" spans="1:14" ht="17.25" thickBot="1">
      <c r="A40" s="104"/>
      <c r="B40" s="726" t="s">
        <v>583</v>
      </c>
      <c r="C40" s="716">
        <v>1800</v>
      </c>
      <c r="D40" s="727"/>
      <c r="E40" s="721">
        <f t="shared" si="0"/>
        <v>1800</v>
      </c>
      <c r="F40" s="727">
        <v>1800</v>
      </c>
      <c r="G40" s="496">
        <f t="shared" si="1"/>
        <v>0</v>
      </c>
      <c r="N40" s="44"/>
    </row>
    <row r="41" spans="1:14" ht="16.5">
      <c r="A41" s="728"/>
      <c r="B41" s="729" t="s">
        <v>306</v>
      </c>
      <c r="C41" s="730">
        <v>5000</v>
      </c>
      <c r="D41" s="730"/>
      <c r="E41" s="731">
        <f t="shared" si="0"/>
        <v>5000</v>
      </c>
      <c r="F41" s="730">
        <v>5000</v>
      </c>
      <c r="G41" s="719">
        <f t="shared" si="1"/>
        <v>0</v>
      </c>
      <c r="N41" s="44"/>
    </row>
    <row r="42" spans="1:14" ht="16.5">
      <c r="A42" s="97"/>
      <c r="B42" s="113" t="s">
        <v>307</v>
      </c>
      <c r="C42" s="317">
        <v>1950</v>
      </c>
      <c r="D42" s="360"/>
      <c r="E42" s="265">
        <f t="shared" si="0"/>
        <v>1950</v>
      </c>
      <c r="F42" s="360">
        <v>1950</v>
      </c>
      <c r="G42" s="99">
        <f t="shared" si="1"/>
        <v>0</v>
      </c>
      <c r="N42" s="44"/>
    </row>
    <row r="43" spans="1:14" ht="16.5">
      <c r="A43" s="97"/>
      <c r="B43" s="113" t="s">
        <v>308</v>
      </c>
      <c r="C43" s="317">
        <v>1100</v>
      </c>
      <c r="D43" s="360"/>
      <c r="E43" s="265">
        <f t="shared" si="0"/>
        <v>1100</v>
      </c>
      <c r="F43" s="360">
        <v>1100</v>
      </c>
      <c r="G43" s="99">
        <f t="shared" si="1"/>
        <v>0</v>
      </c>
      <c r="N43" s="44"/>
    </row>
    <row r="44" spans="1:14" ht="16.5">
      <c r="A44" s="97"/>
      <c r="B44" s="113" t="s">
        <v>309</v>
      </c>
      <c r="C44" s="317">
        <v>2890</v>
      </c>
      <c r="D44" s="360"/>
      <c r="E44" s="265">
        <f t="shared" si="0"/>
        <v>2890</v>
      </c>
      <c r="F44" s="360">
        <v>2890</v>
      </c>
      <c r="G44" s="99">
        <f t="shared" si="1"/>
        <v>0</v>
      </c>
      <c r="N44" s="44"/>
    </row>
    <row r="45" spans="1:14" ht="16.5">
      <c r="A45" s="313"/>
      <c r="B45" s="361"/>
      <c r="C45" s="317"/>
      <c r="D45" s="317"/>
      <c r="E45" s="430">
        <f t="shared" si="0"/>
        <v>0</v>
      </c>
      <c r="F45" s="37"/>
      <c r="G45" s="99">
        <f t="shared" si="1"/>
        <v>0</v>
      </c>
      <c r="I45" s="155"/>
      <c r="N45" s="44"/>
    </row>
    <row r="46" spans="1:14" ht="16.5">
      <c r="A46" s="110"/>
      <c r="B46" s="499" t="s">
        <v>24</v>
      </c>
      <c r="C46" s="482">
        <f>C4+C13+C24+C33+C36+C29</f>
        <v>236078</v>
      </c>
      <c r="D46" s="482">
        <f>D4+D13+D24+D33+D36+D29</f>
        <v>16608</v>
      </c>
      <c r="E46" s="482">
        <f>E4+E13+E24+E33+E36+E29</f>
        <v>252686</v>
      </c>
      <c r="F46" s="482">
        <f>F4+F13+F24+F33+F36+F29</f>
        <v>79688</v>
      </c>
      <c r="G46" s="696">
        <f>G4+G13+G24+G33+G36+G29</f>
        <v>172998</v>
      </c>
      <c r="N46" s="44"/>
    </row>
    <row r="47" spans="1:14" ht="16.5">
      <c r="A47" s="102"/>
      <c r="B47" s="497"/>
      <c r="C47" s="267"/>
      <c r="D47" s="498"/>
      <c r="E47" s="433">
        <f t="shared" si="0"/>
        <v>0</v>
      </c>
      <c r="F47" s="148"/>
      <c r="G47" s="439">
        <f t="shared" si="1"/>
        <v>0</v>
      </c>
      <c r="N47" s="44"/>
    </row>
    <row r="48" spans="1:14" ht="16.5">
      <c r="A48" s="864" t="s">
        <v>56</v>
      </c>
      <c r="B48" s="865"/>
      <c r="C48" s="866"/>
      <c r="D48" s="207"/>
      <c r="E48" s="430">
        <f t="shared" si="0"/>
        <v>0</v>
      </c>
      <c r="F48" s="37"/>
      <c r="G48" s="438">
        <f t="shared" si="1"/>
        <v>0</v>
      </c>
      <c r="N48" s="44"/>
    </row>
    <row r="49" spans="1:14" ht="16.5">
      <c r="A49" s="193"/>
      <c r="B49" s="222"/>
      <c r="C49" s="274"/>
      <c r="D49" s="274"/>
      <c r="E49" s="430">
        <f t="shared" si="0"/>
        <v>0</v>
      </c>
      <c r="F49" s="37"/>
      <c r="G49" s="438">
        <f t="shared" si="1"/>
        <v>0</v>
      </c>
      <c r="N49" s="44"/>
    </row>
    <row r="50" spans="1:14" ht="16.5">
      <c r="A50" s="204">
        <v>1</v>
      </c>
      <c r="B50" s="222" t="s">
        <v>89</v>
      </c>
      <c r="C50" s="267">
        <f>SUM(C51:C64)</f>
        <v>27082</v>
      </c>
      <c r="D50" s="267">
        <f>SUM(D51:D64)</f>
        <v>16097</v>
      </c>
      <c r="E50" s="266">
        <f t="shared" si="0"/>
        <v>43179</v>
      </c>
      <c r="F50" s="267">
        <f>SUM(F51:F64)</f>
        <v>6990</v>
      </c>
      <c r="G50" s="99">
        <f t="shared" si="1"/>
        <v>36189</v>
      </c>
      <c r="N50" s="44"/>
    </row>
    <row r="51" spans="1:14" ht="16.5">
      <c r="A51" s="193"/>
      <c r="B51" s="113" t="s">
        <v>282</v>
      </c>
      <c r="C51" s="268">
        <v>14500</v>
      </c>
      <c r="D51" s="268">
        <v>4500</v>
      </c>
      <c r="E51" s="265">
        <f t="shared" si="0"/>
        <v>19000</v>
      </c>
      <c r="F51" s="268">
        <v>1200</v>
      </c>
      <c r="G51" s="316">
        <f t="shared" si="1"/>
        <v>17800</v>
      </c>
      <c r="N51" s="44"/>
    </row>
    <row r="52" spans="1:14" ht="16.5">
      <c r="A52" s="193"/>
      <c r="B52" s="205" t="s">
        <v>218</v>
      </c>
      <c r="C52" s="268">
        <v>1000</v>
      </c>
      <c r="D52" s="397"/>
      <c r="E52" s="397">
        <f t="shared" si="0"/>
        <v>1000</v>
      </c>
      <c r="F52" s="394">
        <v>1000</v>
      </c>
      <c r="G52" s="99">
        <f t="shared" si="1"/>
        <v>0</v>
      </c>
      <c r="N52" s="44"/>
    </row>
    <row r="53" spans="1:14" ht="16.5">
      <c r="A53" s="193"/>
      <c r="B53" s="327" t="s">
        <v>283</v>
      </c>
      <c r="C53" s="330">
        <v>2240</v>
      </c>
      <c r="D53" s="397"/>
      <c r="E53" s="397">
        <f t="shared" si="0"/>
        <v>2240</v>
      </c>
      <c r="F53" s="398">
        <v>2240</v>
      </c>
      <c r="G53" s="99">
        <f t="shared" si="1"/>
        <v>0</v>
      </c>
      <c r="N53" s="44"/>
    </row>
    <row r="54" spans="1:14" ht="16.5">
      <c r="A54" s="193"/>
      <c r="B54" s="327" t="s">
        <v>374</v>
      </c>
      <c r="C54" s="330">
        <v>2150</v>
      </c>
      <c r="D54" s="397"/>
      <c r="E54" s="397">
        <f t="shared" si="0"/>
        <v>2150</v>
      </c>
      <c r="F54" s="398">
        <v>2150</v>
      </c>
      <c r="G54" s="99">
        <f t="shared" si="1"/>
        <v>0</v>
      </c>
      <c r="N54" s="44"/>
    </row>
    <row r="55" spans="1:14" ht="16.5">
      <c r="A55" s="193"/>
      <c r="B55" s="327" t="s">
        <v>284</v>
      </c>
      <c r="C55" s="330">
        <v>400</v>
      </c>
      <c r="D55" s="397"/>
      <c r="E55" s="397">
        <f t="shared" si="0"/>
        <v>400</v>
      </c>
      <c r="F55" s="398">
        <v>400</v>
      </c>
      <c r="G55" s="99">
        <f t="shared" si="1"/>
        <v>0</v>
      </c>
      <c r="N55" s="44"/>
    </row>
    <row r="56" spans="1:14" ht="16.5">
      <c r="A56" s="193"/>
      <c r="B56" s="327" t="s">
        <v>325</v>
      </c>
      <c r="C56" s="330">
        <v>3200</v>
      </c>
      <c r="D56" s="397"/>
      <c r="E56" s="397">
        <f t="shared" si="0"/>
        <v>3200</v>
      </c>
      <c r="F56" s="398"/>
      <c r="G56" s="316">
        <f t="shared" si="1"/>
        <v>3200</v>
      </c>
      <c r="N56" s="44"/>
    </row>
    <row r="57" spans="1:14" ht="16.5">
      <c r="A57" s="193"/>
      <c r="B57" s="327" t="s">
        <v>372</v>
      </c>
      <c r="C57" s="330">
        <v>1626</v>
      </c>
      <c r="D57" s="397"/>
      <c r="E57" s="397">
        <f t="shared" si="0"/>
        <v>1626</v>
      </c>
      <c r="F57" s="398"/>
      <c r="G57" s="316">
        <f t="shared" si="1"/>
        <v>1626</v>
      </c>
      <c r="N57" s="44"/>
    </row>
    <row r="58" spans="1:14" ht="16.5">
      <c r="A58" s="193"/>
      <c r="B58" s="327" t="s">
        <v>373</v>
      </c>
      <c r="C58" s="330">
        <v>1966</v>
      </c>
      <c r="D58" s="397"/>
      <c r="E58" s="397">
        <f t="shared" si="0"/>
        <v>1966</v>
      </c>
      <c r="F58" s="398"/>
      <c r="G58" s="316">
        <f t="shared" si="1"/>
        <v>1966</v>
      </c>
      <c r="N58" s="44"/>
    </row>
    <row r="59" spans="1:14" ht="16.5">
      <c r="A59" s="193"/>
      <c r="B59" s="327" t="s">
        <v>516</v>
      </c>
      <c r="C59" s="330">
        <v>0</v>
      </c>
      <c r="D59" s="397">
        <v>1000</v>
      </c>
      <c r="E59" s="397">
        <f t="shared" si="0"/>
        <v>1000</v>
      </c>
      <c r="F59" s="398"/>
      <c r="G59" s="316">
        <f t="shared" si="1"/>
        <v>1000</v>
      </c>
      <c r="N59" s="44"/>
    </row>
    <row r="60" spans="1:14" ht="16.5">
      <c r="A60" s="193"/>
      <c r="B60" s="327" t="s">
        <v>517</v>
      </c>
      <c r="C60" s="330">
        <v>0</v>
      </c>
      <c r="D60" s="397">
        <v>5935</v>
      </c>
      <c r="E60" s="397">
        <f t="shared" si="0"/>
        <v>5935</v>
      </c>
      <c r="F60" s="398"/>
      <c r="G60" s="316">
        <f t="shared" si="1"/>
        <v>5935</v>
      </c>
      <c r="N60" s="44"/>
    </row>
    <row r="61" spans="1:14" ht="16.5">
      <c r="A61" s="193"/>
      <c r="B61" s="327" t="s">
        <v>518</v>
      </c>
      <c r="C61" s="330">
        <v>0</v>
      </c>
      <c r="D61" s="397">
        <v>1027</v>
      </c>
      <c r="E61" s="397">
        <f t="shared" si="0"/>
        <v>1027</v>
      </c>
      <c r="F61" s="398"/>
      <c r="G61" s="316">
        <f t="shared" si="1"/>
        <v>1027</v>
      </c>
      <c r="N61" s="44"/>
    </row>
    <row r="62" spans="1:14" ht="16.5">
      <c r="A62" s="193"/>
      <c r="B62" s="327" t="s">
        <v>519</v>
      </c>
      <c r="C62" s="330">
        <v>0</v>
      </c>
      <c r="D62" s="397">
        <v>238</v>
      </c>
      <c r="E62" s="397">
        <f t="shared" si="0"/>
        <v>238</v>
      </c>
      <c r="F62" s="398"/>
      <c r="G62" s="316">
        <f t="shared" si="1"/>
        <v>238</v>
      </c>
      <c r="N62" s="44"/>
    </row>
    <row r="63" spans="1:14" ht="16.5">
      <c r="A63" s="193"/>
      <c r="B63" s="327" t="s">
        <v>520</v>
      </c>
      <c r="C63" s="330">
        <v>0</v>
      </c>
      <c r="D63" s="397">
        <v>2000</v>
      </c>
      <c r="E63" s="397">
        <f t="shared" si="0"/>
        <v>2000</v>
      </c>
      <c r="F63" s="398"/>
      <c r="G63" s="316">
        <f t="shared" si="1"/>
        <v>2000</v>
      </c>
      <c r="N63" s="44"/>
    </row>
    <row r="64" spans="1:14" ht="16.5">
      <c r="A64" s="193"/>
      <c r="B64" s="327" t="s">
        <v>521</v>
      </c>
      <c r="C64" s="330">
        <v>0</v>
      </c>
      <c r="D64" s="397">
        <v>1397</v>
      </c>
      <c r="E64" s="397">
        <f t="shared" si="0"/>
        <v>1397</v>
      </c>
      <c r="F64" s="398"/>
      <c r="G64" s="316">
        <f t="shared" si="1"/>
        <v>1397</v>
      </c>
      <c r="N64" s="44"/>
    </row>
    <row r="65" spans="1:14" ht="16.5">
      <c r="A65" s="193"/>
      <c r="B65" s="207"/>
      <c r="C65" s="223"/>
      <c r="D65" s="114"/>
      <c r="E65" s="432">
        <f t="shared" si="0"/>
        <v>0</v>
      </c>
      <c r="F65" s="399"/>
      <c r="G65" s="437">
        <f t="shared" si="1"/>
        <v>0</v>
      </c>
      <c r="N65" s="44"/>
    </row>
    <row r="66" spans="1:14" ht="30.75">
      <c r="A66" s="204">
        <v>2</v>
      </c>
      <c r="B66" s="207" t="s">
        <v>90</v>
      </c>
      <c r="C66" s="267">
        <f>SUM(C67)</f>
        <v>635</v>
      </c>
      <c r="D66" s="267">
        <f>SUM(D67)</f>
        <v>0</v>
      </c>
      <c r="E66" s="266">
        <f t="shared" si="0"/>
        <v>635</v>
      </c>
      <c r="F66" s="267">
        <f>SUM(F67)</f>
        <v>635</v>
      </c>
      <c r="G66" s="99">
        <f t="shared" si="1"/>
        <v>0</v>
      </c>
      <c r="N66" s="44"/>
    </row>
    <row r="67" spans="1:14" ht="16.5">
      <c r="A67" s="193"/>
      <c r="B67" s="113" t="s">
        <v>280</v>
      </c>
      <c r="C67" s="268">
        <v>635</v>
      </c>
      <c r="D67" s="268"/>
      <c r="E67" s="265">
        <f t="shared" si="0"/>
        <v>635</v>
      </c>
      <c r="F67" s="268">
        <v>635</v>
      </c>
      <c r="G67" s="99">
        <f t="shared" si="1"/>
        <v>0</v>
      </c>
      <c r="N67" s="44"/>
    </row>
    <row r="68" spans="1:14" ht="16.5">
      <c r="A68" s="193"/>
      <c r="B68" s="119"/>
      <c r="C68" s="268"/>
      <c r="D68" s="397"/>
      <c r="E68" s="431">
        <f t="shared" si="0"/>
        <v>0</v>
      </c>
      <c r="F68" s="37"/>
      <c r="G68" s="437">
        <f t="shared" si="1"/>
        <v>0</v>
      </c>
      <c r="N68" s="44"/>
    </row>
    <row r="69" spans="1:14" ht="16.5">
      <c r="A69" s="204">
        <v>3</v>
      </c>
      <c r="B69" s="207" t="s">
        <v>213</v>
      </c>
      <c r="C69" s="267">
        <f>SUM(C70)</f>
        <v>250</v>
      </c>
      <c r="D69" s="267">
        <f>SUM(D70)</f>
        <v>0</v>
      </c>
      <c r="E69" s="266">
        <f t="shared" si="0"/>
        <v>250</v>
      </c>
      <c r="F69" s="267">
        <f>SUM(F70)</f>
        <v>0</v>
      </c>
      <c r="G69" s="99">
        <f t="shared" si="1"/>
        <v>250</v>
      </c>
      <c r="N69" s="44"/>
    </row>
    <row r="70" spans="1:14" ht="16.5">
      <c r="A70" s="193"/>
      <c r="B70" s="119" t="s">
        <v>214</v>
      </c>
      <c r="C70" s="268">
        <v>250</v>
      </c>
      <c r="D70" s="268"/>
      <c r="E70" s="265">
        <f t="shared" si="0"/>
        <v>250</v>
      </c>
      <c r="F70" s="265">
        <v>0</v>
      </c>
      <c r="G70" s="316">
        <f t="shared" si="1"/>
        <v>250</v>
      </c>
      <c r="N70" s="44"/>
    </row>
    <row r="71" spans="1:14" ht="16.5">
      <c r="A71" s="193"/>
      <c r="B71" s="119"/>
      <c r="C71" s="268"/>
      <c r="D71" s="268"/>
      <c r="E71" s="430">
        <f t="shared" si="0"/>
        <v>0</v>
      </c>
      <c r="F71" s="268"/>
      <c r="G71" s="437">
        <f t="shared" si="1"/>
        <v>0</v>
      </c>
      <c r="N71" s="44"/>
    </row>
    <row r="72" spans="1:14" ht="16.5">
      <c r="A72" s="204">
        <v>4</v>
      </c>
      <c r="B72" s="207" t="s">
        <v>215</v>
      </c>
      <c r="C72" s="267">
        <f>SUM(C73)</f>
        <v>250</v>
      </c>
      <c r="D72" s="267">
        <f>SUM(D73)</f>
        <v>0</v>
      </c>
      <c r="E72" s="266">
        <f t="shared" si="0"/>
        <v>250</v>
      </c>
      <c r="F72" s="268">
        <f>SUM(F73)</f>
        <v>0</v>
      </c>
      <c r="G72" s="99">
        <f t="shared" si="1"/>
        <v>250</v>
      </c>
      <c r="N72" s="44"/>
    </row>
    <row r="73" spans="1:14" ht="16.5">
      <c r="A73" s="193"/>
      <c r="B73" s="119" t="s">
        <v>214</v>
      </c>
      <c r="C73" s="314">
        <v>250</v>
      </c>
      <c r="D73" s="314"/>
      <c r="E73" s="265">
        <f t="shared" si="0"/>
        <v>250</v>
      </c>
      <c r="F73" s="314">
        <v>0</v>
      </c>
      <c r="G73" s="316">
        <f t="shared" si="1"/>
        <v>250</v>
      </c>
      <c r="N73" s="44"/>
    </row>
    <row r="74" spans="1:14" ht="16.5">
      <c r="A74" s="193"/>
      <c r="B74" s="358"/>
      <c r="C74" s="317"/>
      <c r="D74" s="317"/>
      <c r="E74" s="430">
        <f t="shared" si="0"/>
        <v>0</v>
      </c>
      <c r="F74" s="317"/>
      <c r="G74" s="437">
        <f t="shared" si="1"/>
        <v>0</v>
      </c>
      <c r="N74" s="44"/>
    </row>
    <row r="75" spans="1:14" ht="16.5">
      <c r="A75" s="204">
        <v>5</v>
      </c>
      <c r="B75" s="207" t="s">
        <v>288</v>
      </c>
      <c r="C75" s="328">
        <f>SUM(C76:C77)</f>
        <v>4837</v>
      </c>
      <c r="D75" s="328">
        <f>SUM(D76:D77)</f>
        <v>0</v>
      </c>
      <c r="E75" s="328">
        <f>SUM(E76:E77)</f>
        <v>4837</v>
      </c>
      <c r="F75" s="328">
        <f>SUM(F76)</f>
        <v>0</v>
      </c>
      <c r="G75" s="99">
        <f t="shared" si="1"/>
        <v>4837</v>
      </c>
      <c r="N75" s="44"/>
    </row>
    <row r="76" spans="1:14" ht="16.5">
      <c r="A76" s="193"/>
      <c r="B76" s="358" t="s">
        <v>289</v>
      </c>
      <c r="C76" s="317">
        <v>3969</v>
      </c>
      <c r="D76" s="317"/>
      <c r="E76" s="265">
        <f t="shared" si="0"/>
        <v>3969</v>
      </c>
      <c r="F76" s="317">
        <v>0</v>
      </c>
      <c r="G76" s="316">
        <f t="shared" si="1"/>
        <v>3969</v>
      </c>
      <c r="N76" s="44"/>
    </row>
    <row r="77" spans="1:14" ht="16.5">
      <c r="A77" s="193"/>
      <c r="B77" s="358" t="s">
        <v>365</v>
      </c>
      <c r="C77" s="317">
        <v>868</v>
      </c>
      <c r="D77" s="360"/>
      <c r="E77" s="265">
        <f t="shared" si="0"/>
        <v>868</v>
      </c>
      <c r="F77" s="360"/>
      <c r="G77" s="316">
        <f t="shared" si="1"/>
        <v>868</v>
      </c>
      <c r="N77" s="44"/>
    </row>
    <row r="78" spans="1:14" ht="16.5">
      <c r="A78" s="193"/>
      <c r="B78" s="358"/>
      <c r="C78" s="317"/>
      <c r="D78" s="360"/>
      <c r="E78" s="430">
        <f t="shared" si="0"/>
        <v>0</v>
      </c>
      <c r="F78" s="360"/>
      <c r="G78" s="437">
        <f t="shared" si="1"/>
        <v>0</v>
      </c>
      <c r="N78" s="44"/>
    </row>
    <row r="79" spans="1:14" ht="16.5">
      <c r="A79" s="204">
        <v>6</v>
      </c>
      <c r="B79" s="207" t="s">
        <v>298</v>
      </c>
      <c r="C79" s="328">
        <f>SUM(C80)</f>
        <v>195</v>
      </c>
      <c r="D79" s="328">
        <f>SUM(D80)</f>
        <v>1400</v>
      </c>
      <c r="E79" s="266">
        <f t="shared" si="0"/>
        <v>1595</v>
      </c>
      <c r="F79" s="328">
        <f>SUM(F80)</f>
        <v>0</v>
      </c>
      <c r="G79" s="99">
        <f t="shared" si="1"/>
        <v>1595</v>
      </c>
      <c r="N79" s="44"/>
    </row>
    <row r="80" spans="1:14" ht="16.5">
      <c r="A80" s="193"/>
      <c r="B80" s="358" t="s">
        <v>595</v>
      </c>
      <c r="C80" s="317">
        <v>195</v>
      </c>
      <c r="D80" s="360">
        <v>1400</v>
      </c>
      <c r="E80" s="265">
        <f t="shared" si="0"/>
        <v>1595</v>
      </c>
      <c r="F80" s="360">
        <v>0</v>
      </c>
      <c r="G80" s="316">
        <f t="shared" si="1"/>
        <v>1595</v>
      </c>
      <c r="N80" s="44"/>
    </row>
    <row r="81" spans="1:7" s="107" customFormat="1" ht="16.5">
      <c r="A81" s="97"/>
      <c r="B81" s="206"/>
      <c r="C81" s="359"/>
      <c r="D81" s="402"/>
      <c r="E81" s="429">
        <f t="shared" si="0"/>
        <v>0</v>
      </c>
      <c r="F81" s="400"/>
      <c r="G81" s="437">
        <f t="shared" si="1"/>
        <v>0</v>
      </c>
    </row>
    <row r="82" spans="1:7" s="115" customFormat="1" ht="15">
      <c r="A82" s="97"/>
      <c r="B82" s="105" t="s">
        <v>1</v>
      </c>
      <c r="C82" s="267">
        <f>C50+C66+C69+C72+C75+C79</f>
        <v>33249</v>
      </c>
      <c r="D82" s="267">
        <f>D50+D66+D69+D72+D75+D79</f>
        <v>17497</v>
      </c>
      <c r="E82" s="428">
        <f>SUM(C82,D82)</f>
        <v>50746</v>
      </c>
      <c r="F82" s="401">
        <f>F50+F66+F69+F72+F75+F79</f>
        <v>7625</v>
      </c>
      <c r="G82" s="99">
        <f>E82-F82</f>
        <v>43121</v>
      </c>
    </row>
    <row r="83" spans="1:14" ht="16.5">
      <c r="A83" s="97"/>
      <c r="B83" s="116"/>
      <c r="C83" s="265"/>
      <c r="D83" s="396"/>
      <c r="E83" s="429">
        <f>SUM(C83,D83)</f>
        <v>0</v>
      </c>
      <c r="F83" s="399"/>
      <c r="G83" s="437">
        <f>E83-F83</f>
        <v>0</v>
      </c>
      <c r="N83" s="44"/>
    </row>
    <row r="84" spans="1:14" ht="17.25" thickBot="1">
      <c r="A84" s="104"/>
      <c r="B84" s="111" t="s">
        <v>54</v>
      </c>
      <c r="C84" s="271">
        <f>SUM(C46+C82)</f>
        <v>269327</v>
      </c>
      <c r="D84" s="271">
        <f>SUM(D46+D82)</f>
        <v>34105</v>
      </c>
      <c r="E84" s="495">
        <f>SUM(C84,D84)</f>
        <v>303432</v>
      </c>
      <c r="F84" s="271">
        <f>SUM(F46+F82)</f>
        <v>87313</v>
      </c>
      <c r="G84" s="496">
        <f>E84-F84</f>
        <v>216119</v>
      </c>
      <c r="N84" s="44"/>
    </row>
  </sheetData>
  <sheetProtection/>
  <mergeCells count="2">
    <mergeCell ref="A2:C2"/>
    <mergeCell ref="A48:C48"/>
  </mergeCells>
  <printOptions/>
  <pageMargins left="0.24" right="0.25" top="1" bottom="0.58" header="0.39" footer="0.31496062992125984"/>
  <pageSetup horizontalDpi="600" verticalDpi="600" orientation="portrait" paperSize="9" scale="85" r:id="rId1"/>
  <headerFooter>
    <oddHeader>&amp;C&amp;"Book Antiqua,Félkövér"&amp;11Keszthely Város Önkormányzata
felújítási előirányzatai célonként&amp;R&amp;"Book Antiqua,Félkövér"11. sz.melléklet
ezer Ft</oddHeader>
    <oddFooter>&amp;C&amp;P</oddFooter>
  </headerFooter>
  <rowBreaks count="1" manualBreakCount="1">
    <brk id="40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G44"/>
  <sheetViews>
    <sheetView zoomScalePageLayoutView="0" workbookViewId="0" topLeftCell="A25">
      <selection activeCell="L12" sqref="L12:L14"/>
    </sheetView>
  </sheetViews>
  <sheetFormatPr defaultColWidth="9.140625" defaultRowHeight="12.75"/>
  <cols>
    <col min="1" max="1" width="6.140625" style="108" bestFit="1" customWidth="1"/>
    <col min="2" max="2" width="48.00390625" style="3" customWidth="1"/>
    <col min="3" max="3" width="12.421875" style="3" customWidth="1"/>
    <col min="4" max="4" width="11.28125" style="3" bestFit="1" customWidth="1"/>
    <col min="5" max="5" width="12.28125" style="3" customWidth="1"/>
    <col min="6" max="7" width="11.140625" style="3" bestFit="1" customWidth="1"/>
    <col min="8" max="16384" width="9.140625" style="3" customWidth="1"/>
  </cols>
  <sheetData>
    <row r="1" spans="1:7" ht="45.75" thickBot="1">
      <c r="A1" s="149" t="s">
        <v>14</v>
      </c>
      <c r="B1" s="150" t="s">
        <v>224</v>
      </c>
      <c r="C1" s="150" t="s">
        <v>352</v>
      </c>
      <c r="D1" s="150" t="s">
        <v>351</v>
      </c>
      <c r="E1" s="150" t="s">
        <v>352</v>
      </c>
      <c r="F1" s="150" t="s">
        <v>143</v>
      </c>
      <c r="G1" s="249" t="s">
        <v>144</v>
      </c>
    </row>
    <row r="2" spans="1:7" ht="16.5">
      <c r="A2" s="867" t="s">
        <v>58</v>
      </c>
      <c r="B2" s="868"/>
      <c r="C2" s="275"/>
      <c r="D2" s="261"/>
      <c r="E2" s="261"/>
      <c r="F2" s="261"/>
      <c r="G2" s="262"/>
    </row>
    <row r="3" spans="1:7" ht="16.5">
      <c r="A3" s="121"/>
      <c r="B3" s="122"/>
      <c r="C3" s="276"/>
      <c r="D3" s="403"/>
      <c r="E3" s="403"/>
      <c r="F3" s="37"/>
      <c r="G3" s="263"/>
    </row>
    <row r="4" spans="1:7" ht="16.5">
      <c r="A4" s="97">
        <v>1</v>
      </c>
      <c r="B4" s="114" t="s">
        <v>604</v>
      </c>
      <c r="C4" s="277">
        <f>SUM(C5+C11+C12+C13+C15+C14)</f>
        <v>89019</v>
      </c>
      <c r="D4" s="277">
        <f>SUM(D5+D11+D12+D13+D15+D14)</f>
        <v>-76827</v>
      </c>
      <c r="E4" s="277">
        <f>SUM(E5+E11+E12+E13+E15+E14)</f>
        <v>12192</v>
      </c>
      <c r="F4" s="277">
        <f>SUM(F5+F11+F12+F13+F15+F14)</f>
        <v>3717</v>
      </c>
      <c r="G4" s="120">
        <f>SUM(G5+G11+G12+G13+G15+G14)</f>
        <v>8475</v>
      </c>
    </row>
    <row r="5" spans="1:7" ht="33">
      <c r="A5" s="97"/>
      <c r="B5" s="113" t="s">
        <v>222</v>
      </c>
      <c r="C5" s="278">
        <f>SUM(C6:C10)</f>
        <v>58759</v>
      </c>
      <c r="D5" s="278">
        <f>SUM(D6:D10)</f>
        <v>-47127</v>
      </c>
      <c r="E5" s="278">
        <f aca="true" t="shared" si="0" ref="E5:E44">SUM(C5,D5)</f>
        <v>11632</v>
      </c>
      <c r="F5" s="278">
        <f>SUM(F6:F10)</f>
        <v>3717</v>
      </c>
      <c r="G5" s="472">
        <f aca="true" t="shared" si="1" ref="G5:G44">E5-F5</f>
        <v>7915</v>
      </c>
    </row>
    <row r="6" spans="1:7" ht="33">
      <c r="A6" s="97"/>
      <c r="B6" s="546" t="s">
        <v>471</v>
      </c>
      <c r="C6" s="278">
        <v>49694</v>
      </c>
      <c r="D6" s="404">
        <v>-49694</v>
      </c>
      <c r="E6" s="278">
        <f t="shared" si="0"/>
        <v>0</v>
      </c>
      <c r="F6" s="329">
        <v>0</v>
      </c>
      <c r="G6" s="472">
        <f t="shared" si="1"/>
        <v>0</v>
      </c>
    </row>
    <row r="7" spans="1:7" ht="16.5">
      <c r="A7" s="97"/>
      <c r="B7" s="546" t="s">
        <v>419</v>
      </c>
      <c r="C7" s="278">
        <v>3814</v>
      </c>
      <c r="D7" s="404">
        <v>0</v>
      </c>
      <c r="E7" s="278">
        <f t="shared" si="0"/>
        <v>3814</v>
      </c>
      <c r="F7" s="329">
        <v>0</v>
      </c>
      <c r="G7" s="472">
        <f t="shared" si="1"/>
        <v>3814</v>
      </c>
    </row>
    <row r="8" spans="1:7" ht="16.5">
      <c r="A8" s="97"/>
      <c r="B8" s="546" t="s">
        <v>375</v>
      </c>
      <c r="C8" s="278">
        <v>2128</v>
      </c>
      <c r="D8" s="404">
        <v>977</v>
      </c>
      <c r="E8" s="278">
        <f t="shared" si="0"/>
        <v>3105</v>
      </c>
      <c r="F8" s="329">
        <v>3105</v>
      </c>
      <c r="G8" s="472">
        <f t="shared" si="1"/>
        <v>0</v>
      </c>
    </row>
    <row r="9" spans="1:7" ht="16.5">
      <c r="A9" s="97"/>
      <c r="B9" s="546" t="s">
        <v>376</v>
      </c>
      <c r="C9" s="278">
        <v>2511</v>
      </c>
      <c r="D9" s="404">
        <v>1300</v>
      </c>
      <c r="E9" s="278">
        <f t="shared" si="0"/>
        <v>3811</v>
      </c>
      <c r="F9" s="329">
        <v>0</v>
      </c>
      <c r="G9" s="472">
        <f t="shared" si="1"/>
        <v>3811</v>
      </c>
    </row>
    <row r="10" spans="1:7" ht="16.5">
      <c r="A10" s="97"/>
      <c r="B10" s="546" t="s">
        <v>377</v>
      </c>
      <c r="C10" s="278">
        <v>612</v>
      </c>
      <c r="D10" s="404">
        <v>290</v>
      </c>
      <c r="E10" s="278">
        <f t="shared" si="0"/>
        <v>902</v>
      </c>
      <c r="F10" s="329">
        <v>612</v>
      </c>
      <c r="G10" s="472">
        <f t="shared" si="1"/>
        <v>290</v>
      </c>
    </row>
    <row r="11" spans="1:7" ht="16.5">
      <c r="A11" s="97"/>
      <c r="B11" s="113" t="s">
        <v>385</v>
      </c>
      <c r="C11" s="278">
        <v>180</v>
      </c>
      <c r="D11" s="404">
        <v>0</v>
      </c>
      <c r="E11" s="278">
        <f t="shared" si="0"/>
        <v>180</v>
      </c>
      <c r="F11" s="329">
        <v>0</v>
      </c>
      <c r="G11" s="472">
        <f t="shared" si="1"/>
        <v>180</v>
      </c>
    </row>
    <row r="12" spans="1:7" ht="33">
      <c r="A12" s="97"/>
      <c r="B12" s="113" t="s">
        <v>408</v>
      </c>
      <c r="C12" s="278">
        <v>50</v>
      </c>
      <c r="D12" s="404">
        <v>0</v>
      </c>
      <c r="E12" s="278">
        <f t="shared" si="0"/>
        <v>50</v>
      </c>
      <c r="F12" s="329"/>
      <c r="G12" s="472">
        <f t="shared" si="1"/>
        <v>50</v>
      </c>
    </row>
    <row r="13" spans="1:7" ht="16.5">
      <c r="A13" s="97"/>
      <c r="B13" s="113" t="s">
        <v>409</v>
      </c>
      <c r="C13" s="278">
        <v>30</v>
      </c>
      <c r="D13" s="404">
        <v>150</v>
      </c>
      <c r="E13" s="278">
        <f t="shared" si="0"/>
        <v>180</v>
      </c>
      <c r="F13" s="329"/>
      <c r="G13" s="472">
        <f t="shared" si="1"/>
        <v>180</v>
      </c>
    </row>
    <row r="14" spans="1:7" ht="16.5">
      <c r="A14" s="97"/>
      <c r="B14" s="113" t="s">
        <v>555</v>
      </c>
      <c r="C14" s="278">
        <v>0</v>
      </c>
      <c r="D14" s="404">
        <v>150</v>
      </c>
      <c r="E14" s="278">
        <f t="shared" si="0"/>
        <v>150</v>
      </c>
      <c r="F14" s="329"/>
      <c r="G14" s="472">
        <f t="shared" si="1"/>
        <v>150</v>
      </c>
    </row>
    <row r="15" spans="1:7" ht="16.5">
      <c r="A15" s="97"/>
      <c r="B15" s="113" t="s">
        <v>444</v>
      </c>
      <c r="C15" s="278">
        <v>30000</v>
      </c>
      <c r="D15" s="404">
        <v>-30000</v>
      </c>
      <c r="E15" s="278">
        <f t="shared" si="0"/>
        <v>0</v>
      </c>
      <c r="F15" s="329"/>
      <c r="G15" s="472">
        <f t="shared" si="1"/>
        <v>0</v>
      </c>
    </row>
    <row r="16" spans="1:7" ht="16.5">
      <c r="A16" s="97"/>
      <c r="B16" s="113"/>
      <c r="C16" s="278"/>
      <c r="D16" s="404"/>
      <c r="E16" s="278"/>
      <c r="F16" s="329"/>
      <c r="G16" s="472">
        <f t="shared" si="1"/>
        <v>0</v>
      </c>
    </row>
    <row r="17" spans="1:7" ht="16.5">
      <c r="A17" s="97">
        <v>2</v>
      </c>
      <c r="B17" s="112" t="s">
        <v>463</v>
      </c>
      <c r="C17" s="277">
        <f>SUM(C18)</f>
        <v>564</v>
      </c>
      <c r="D17" s="277">
        <f>SUM(D18)</f>
        <v>0</v>
      </c>
      <c r="E17" s="277">
        <f>SUM(C17:D17)</f>
        <v>564</v>
      </c>
      <c r="F17" s="277">
        <f>SUM(F18)</f>
        <v>0</v>
      </c>
      <c r="G17" s="120">
        <f t="shared" si="1"/>
        <v>564</v>
      </c>
    </row>
    <row r="18" spans="1:7" ht="16.5">
      <c r="A18" s="97"/>
      <c r="B18" s="113" t="s">
        <v>464</v>
      </c>
      <c r="C18" s="278">
        <v>564</v>
      </c>
      <c r="D18" s="404"/>
      <c r="E18" s="278">
        <f>SUM(C18:D18)</f>
        <v>564</v>
      </c>
      <c r="F18" s="329"/>
      <c r="G18" s="472">
        <f t="shared" si="1"/>
        <v>564</v>
      </c>
    </row>
    <row r="19" spans="1:7" ht="16.5">
      <c r="A19" s="97"/>
      <c r="B19" s="113"/>
      <c r="C19" s="278"/>
      <c r="D19" s="404"/>
      <c r="E19" s="434">
        <f t="shared" si="0"/>
        <v>0</v>
      </c>
      <c r="F19" s="329"/>
      <c r="G19" s="120">
        <f t="shared" si="1"/>
        <v>0</v>
      </c>
    </row>
    <row r="20" spans="1:7" ht="16.5">
      <c r="A20" s="97">
        <v>3</v>
      </c>
      <c r="B20" s="112" t="s">
        <v>133</v>
      </c>
      <c r="C20" s="277">
        <f>SUM(C21)</f>
        <v>1800</v>
      </c>
      <c r="D20" s="277">
        <f>SUM(D21)</f>
        <v>0</v>
      </c>
      <c r="E20" s="277">
        <f t="shared" si="0"/>
        <v>1800</v>
      </c>
      <c r="F20" s="362">
        <f>SUM(F21)</f>
        <v>0</v>
      </c>
      <c r="G20" s="120">
        <f t="shared" si="1"/>
        <v>1800</v>
      </c>
    </row>
    <row r="21" spans="1:7" ht="33">
      <c r="A21" s="97"/>
      <c r="B21" s="113" t="s">
        <v>223</v>
      </c>
      <c r="C21" s="278">
        <v>1800</v>
      </c>
      <c r="D21" s="404"/>
      <c r="E21" s="278">
        <f t="shared" si="0"/>
        <v>1800</v>
      </c>
      <c r="F21" s="37"/>
      <c r="G21" s="472">
        <f t="shared" si="1"/>
        <v>1800</v>
      </c>
    </row>
    <row r="22" spans="1:7" ht="16.5">
      <c r="A22" s="97"/>
      <c r="B22" s="113"/>
      <c r="C22" s="278"/>
      <c r="D22" s="404"/>
      <c r="E22" s="434">
        <f t="shared" si="0"/>
        <v>0</v>
      </c>
      <c r="F22" s="37"/>
      <c r="G22" s="436">
        <f t="shared" si="1"/>
        <v>0</v>
      </c>
    </row>
    <row r="23" spans="1:7" ht="16.5">
      <c r="A23" s="97">
        <v>4</v>
      </c>
      <c r="B23" s="106" t="s">
        <v>134</v>
      </c>
      <c r="C23" s="279">
        <f>SUM(C24:C25)</f>
        <v>3020</v>
      </c>
      <c r="D23" s="279">
        <f>SUM(D24:D25)</f>
        <v>0</v>
      </c>
      <c r="E23" s="277">
        <f t="shared" si="0"/>
        <v>3020</v>
      </c>
      <c r="F23" s="279">
        <f>SUM(F24:F25)</f>
        <v>0</v>
      </c>
      <c r="G23" s="120">
        <f t="shared" si="1"/>
        <v>3020</v>
      </c>
    </row>
    <row r="24" spans="1:7" ht="16.5">
      <c r="A24" s="97"/>
      <c r="B24" s="100" t="s">
        <v>60</v>
      </c>
      <c r="C24" s="280">
        <v>3000</v>
      </c>
      <c r="D24" s="405"/>
      <c r="E24" s="404">
        <f t="shared" si="0"/>
        <v>3000</v>
      </c>
      <c r="F24" s="412"/>
      <c r="G24" s="472">
        <f t="shared" si="1"/>
        <v>3000</v>
      </c>
    </row>
    <row r="25" spans="1:7" ht="16.5">
      <c r="A25" s="97"/>
      <c r="B25" s="100" t="s">
        <v>91</v>
      </c>
      <c r="C25" s="280">
        <v>20</v>
      </c>
      <c r="D25" s="405"/>
      <c r="E25" s="404">
        <f t="shared" si="0"/>
        <v>20</v>
      </c>
      <c r="F25" s="412"/>
      <c r="G25" s="472">
        <f t="shared" si="1"/>
        <v>20</v>
      </c>
    </row>
    <row r="26" spans="1:7" ht="16.5">
      <c r="A26" s="97"/>
      <c r="B26" s="100"/>
      <c r="C26" s="280"/>
      <c r="D26" s="405"/>
      <c r="E26" s="404"/>
      <c r="F26" s="412"/>
      <c r="G26" s="472"/>
    </row>
    <row r="27" spans="1:7" ht="16.5">
      <c r="A27" s="97">
        <v>5</v>
      </c>
      <c r="B27" s="106" t="s">
        <v>526</v>
      </c>
      <c r="C27" s="279">
        <f>SUM(C28)</f>
        <v>0</v>
      </c>
      <c r="D27" s="279">
        <f>SUM(D28)</f>
        <v>10500</v>
      </c>
      <c r="E27" s="279">
        <f>SUM(C27:D27)</f>
        <v>10500</v>
      </c>
      <c r="F27" s="470">
        <f>SUM(F28)</f>
        <v>10500</v>
      </c>
      <c r="G27" s="473">
        <f>E27-F27</f>
        <v>0</v>
      </c>
    </row>
    <row r="28" spans="1:7" ht="33">
      <c r="A28" s="97"/>
      <c r="B28" s="113" t="s">
        <v>380</v>
      </c>
      <c r="C28" s="280">
        <v>0</v>
      </c>
      <c r="D28" s="405">
        <v>10500</v>
      </c>
      <c r="E28" s="280">
        <f>SUM(C28:D28)</f>
        <v>10500</v>
      </c>
      <c r="F28" s="329">
        <v>10500</v>
      </c>
      <c r="G28" s="473">
        <f>E28-F28</f>
        <v>0</v>
      </c>
    </row>
    <row r="29" spans="1:7" ht="16.5">
      <c r="A29" s="97"/>
      <c r="B29" s="100"/>
      <c r="C29" s="280"/>
      <c r="D29" s="405"/>
      <c r="E29" s="404"/>
      <c r="F29" s="412"/>
      <c r="G29" s="120"/>
    </row>
    <row r="30" spans="1:7" ht="16.5">
      <c r="A30" s="97">
        <v>6</v>
      </c>
      <c r="B30" s="106" t="s">
        <v>378</v>
      </c>
      <c r="C30" s="279">
        <f>SUM(C31)</f>
        <v>7225</v>
      </c>
      <c r="D30" s="279">
        <f>SUM(D31)</f>
        <v>39194</v>
      </c>
      <c r="E30" s="279">
        <f>SUM(C30:D30)</f>
        <v>46419</v>
      </c>
      <c r="F30" s="470">
        <f>SUM(F31)</f>
        <v>46419</v>
      </c>
      <c r="G30" s="473">
        <f>E30-F30</f>
        <v>0</v>
      </c>
    </row>
    <row r="31" spans="1:7" ht="33">
      <c r="A31" s="97"/>
      <c r="B31" s="113" t="s">
        <v>380</v>
      </c>
      <c r="C31" s="280">
        <v>7225</v>
      </c>
      <c r="D31" s="405">
        <v>39194</v>
      </c>
      <c r="E31" s="280">
        <f>SUM(C31:D31)</f>
        <v>46419</v>
      </c>
      <c r="F31" s="329">
        <v>46419</v>
      </c>
      <c r="G31" s="473">
        <f>E31-F31</f>
        <v>0</v>
      </c>
    </row>
    <row r="32" spans="1:7" ht="16.5">
      <c r="A32" s="97"/>
      <c r="B32" s="100"/>
      <c r="C32" s="280"/>
      <c r="D32" s="405"/>
      <c r="E32" s="280"/>
      <c r="F32" s="329"/>
      <c r="G32" s="473"/>
    </row>
    <row r="33" spans="1:7" ht="16.5">
      <c r="A33" s="97">
        <v>7</v>
      </c>
      <c r="B33" s="106" t="s">
        <v>379</v>
      </c>
      <c r="C33" s="279">
        <f>SUM(C34)</f>
        <v>637</v>
      </c>
      <c r="D33" s="471">
        <f>SUM(D34)</f>
        <v>0</v>
      </c>
      <c r="E33" s="279">
        <f>SUM(C33:D33)</f>
        <v>637</v>
      </c>
      <c r="F33" s="470">
        <f>SUM(F34)</f>
        <v>637</v>
      </c>
      <c r="G33" s="474">
        <f>E33-F33</f>
        <v>0</v>
      </c>
    </row>
    <row r="34" spans="1:7" ht="33">
      <c r="A34" s="97"/>
      <c r="B34" s="113" t="s">
        <v>380</v>
      </c>
      <c r="C34" s="280">
        <v>637</v>
      </c>
      <c r="D34" s="405"/>
      <c r="E34" s="280">
        <f>SUM(C34:D34)</f>
        <v>637</v>
      </c>
      <c r="F34" s="329">
        <v>637</v>
      </c>
      <c r="G34" s="474">
        <f>E34-F34</f>
        <v>0</v>
      </c>
    </row>
    <row r="35" spans="1:7" ht="16.5">
      <c r="A35" s="97"/>
      <c r="B35" s="116"/>
      <c r="C35" s="278"/>
      <c r="D35" s="404"/>
      <c r="E35" s="435">
        <f t="shared" si="0"/>
        <v>0</v>
      </c>
      <c r="F35" s="412"/>
      <c r="G35" s="436">
        <f t="shared" si="1"/>
        <v>0</v>
      </c>
    </row>
    <row r="36" spans="1:7" ht="16.5">
      <c r="A36" s="110"/>
      <c r="B36" s="499" t="s">
        <v>24</v>
      </c>
      <c r="C36" s="548">
        <f>SUM(C4+C20+C23+C30+C33+C17+C27)</f>
        <v>102265</v>
      </c>
      <c r="D36" s="548">
        <f>SUM(D4+D20+D23+D30+D33+D17+D27)</f>
        <v>-27133</v>
      </c>
      <c r="E36" s="548">
        <f>SUM(E4+E20+E23+E30+E33+E17+E27)</f>
        <v>75132</v>
      </c>
      <c r="F36" s="548">
        <f>SUM(F4+F20+F23+F30+F33+F17+F27)</f>
        <v>61273</v>
      </c>
      <c r="G36" s="683">
        <f>SUM(G4+G20+G23+G30+G33+G17+G27)</f>
        <v>13859</v>
      </c>
    </row>
    <row r="37" spans="1:7" ht="16.5">
      <c r="A37" s="869" t="s">
        <v>56</v>
      </c>
      <c r="B37" s="870"/>
      <c r="C37" s="541"/>
      <c r="D37" s="542"/>
      <c r="E37" s="543">
        <f t="shared" si="0"/>
        <v>0</v>
      </c>
      <c r="F37" s="544"/>
      <c r="G37" s="545">
        <f t="shared" si="1"/>
        <v>0</v>
      </c>
    </row>
    <row r="38" spans="1:7" ht="16.5">
      <c r="A38" s="530"/>
      <c r="B38" s="552"/>
      <c r="C38" s="541"/>
      <c r="D38" s="542"/>
      <c r="E38" s="543"/>
      <c r="F38" s="544"/>
      <c r="G38" s="545"/>
    </row>
    <row r="39" spans="1:7" ht="16.5">
      <c r="A39" s="97">
        <v>1</v>
      </c>
      <c r="B39" s="106" t="s">
        <v>217</v>
      </c>
      <c r="C39" s="277">
        <f>SUM(C40)</f>
        <v>309</v>
      </c>
      <c r="D39" s="406">
        <f>SUM(D40)</f>
        <v>0</v>
      </c>
      <c r="E39" s="406">
        <f>SUM(C39:D39)</f>
        <v>309</v>
      </c>
      <c r="F39" s="406"/>
      <c r="G39" s="120">
        <f>E39-F39</f>
        <v>309</v>
      </c>
    </row>
    <row r="40" spans="1:7" ht="16.5">
      <c r="A40" s="97"/>
      <c r="B40" s="113" t="s">
        <v>445</v>
      </c>
      <c r="C40" s="278">
        <v>309</v>
      </c>
      <c r="D40" s="404"/>
      <c r="E40" s="404">
        <f>SUM(C40:D40)</f>
        <v>309</v>
      </c>
      <c r="F40" s="411"/>
      <c r="G40" s="472">
        <f>E40-F40</f>
        <v>309</v>
      </c>
    </row>
    <row r="41" spans="1:7" ht="16.5">
      <c r="A41" s="97"/>
      <c r="B41" s="114"/>
      <c r="C41" s="278"/>
      <c r="D41" s="404"/>
      <c r="E41" s="435">
        <f t="shared" si="0"/>
        <v>0</v>
      </c>
      <c r="F41" s="411"/>
      <c r="G41" s="436">
        <f t="shared" si="1"/>
        <v>0</v>
      </c>
    </row>
    <row r="42" spans="1:7" ht="16.5">
      <c r="A42" s="97"/>
      <c r="B42" s="105" t="s">
        <v>24</v>
      </c>
      <c r="C42" s="277">
        <f>SUM(C39)</f>
        <v>309</v>
      </c>
      <c r="D42" s="277">
        <f>SUM(D39)</f>
        <v>0</v>
      </c>
      <c r="E42" s="277">
        <f>SUM(E39)</f>
        <v>309</v>
      </c>
      <c r="F42" s="277">
        <f>SUM(F39)</f>
        <v>0</v>
      </c>
      <c r="G42" s="120">
        <f>SUM(G39)</f>
        <v>309</v>
      </c>
    </row>
    <row r="43" spans="1:7" ht="16.5">
      <c r="A43" s="313"/>
      <c r="B43" s="549"/>
      <c r="C43" s="550"/>
      <c r="D43" s="550"/>
      <c r="E43" s="550"/>
      <c r="F43" s="550"/>
      <c r="G43" s="551"/>
    </row>
    <row r="44" spans="1:7" ht="17.25" thickBot="1">
      <c r="A44" s="104"/>
      <c r="B44" s="111" t="s">
        <v>54</v>
      </c>
      <c r="C44" s="281">
        <f>SUM(C36+C42)</f>
        <v>102574</v>
      </c>
      <c r="D44" s="281">
        <f>SUM(D36+D42)</f>
        <v>-27133</v>
      </c>
      <c r="E44" s="475">
        <f t="shared" si="0"/>
        <v>75441</v>
      </c>
      <c r="F44" s="281">
        <f>SUM(F36+F42)</f>
        <v>61273</v>
      </c>
      <c r="G44" s="476">
        <f t="shared" si="1"/>
        <v>14168</v>
      </c>
    </row>
  </sheetData>
  <sheetProtection/>
  <mergeCells count="2">
    <mergeCell ref="A2:B2"/>
    <mergeCell ref="A37:B37"/>
  </mergeCells>
  <printOptions/>
  <pageMargins left="0.4330708661417323" right="0.2362204724409449" top="0.9" bottom="0.45" header="0.31496062992125984" footer="0.26"/>
  <pageSetup horizontalDpi="600" verticalDpi="600" orientation="portrait" paperSize="9" scale="85" r:id="rId1"/>
  <headerFooter>
    <oddHeader>&amp;C&amp;"Book Antiqua,Félkövér"&amp;11Keszthely Város Önkormányzata
egyéb működési célú támogatásai ÁHT-n belülre&amp;R&amp;"Book Antiqua,Félkövér"12. sz. melléklet
ezer Ft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98"/>
  <sheetViews>
    <sheetView zoomScalePageLayoutView="0" workbookViewId="0" topLeftCell="A1">
      <selection activeCell="I85" sqref="I85"/>
    </sheetView>
  </sheetViews>
  <sheetFormatPr defaultColWidth="9.140625" defaultRowHeight="12.75"/>
  <cols>
    <col min="1" max="1" width="6.57421875" style="108" customWidth="1"/>
    <col min="2" max="2" width="52.57421875" style="109" customWidth="1"/>
    <col min="3" max="4" width="12.28125" style="4" bestFit="1" customWidth="1"/>
    <col min="5" max="5" width="12.140625" style="4" bestFit="1" customWidth="1"/>
    <col min="6" max="6" width="11.140625" style="3" bestFit="1" customWidth="1"/>
    <col min="7" max="7" width="12.28125" style="3" bestFit="1" customWidth="1"/>
    <col min="8" max="16384" width="9.140625" style="3" customWidth="1"/>
  </cols>
  <sheetData>
    <row r="1" spans="1:9" ht="45.75" thickBot="1">
      <c r="A1" s="149" t="s">
        <v>14</v>
      </c>
      <c r="B1" s="150" t="s">
        <v>175</v>
      </c>
      <c r="C1" s="282" t="s">
        <v>352</v>
      </c>
      <c r="D1" s="282" t="s">
        <v>351</v>
      </c>
      <c r="E1" s="282" t="s">
        <v>352</v>
      </c>
      <c r="F1" s="150" t="s">
        <v>143</v>
      </c>
      <c r="G1" s="249" t="s">
        <v>144</v>
      </c>
      <c r="I1" s="44"/>
    </row>
    <row r="2" spans="1:9" ht="16.5" customHeight="1">
      <c r="A2" s="862" t="s">
        <v>58</v>
      </c>
      <c r="B2" s="871"/>
      <c r="C2" s="553"/>
      <c r="D2" s="407"/>
      <c r="E2" s="407"/>
      <c r="F2" s="261"/>
      <c r="G2" s="262"/>
      <c r="I2" s="44"/>
    </row>
    <row r="3" spans="1:9" ht="16.5">
      <c r="A3" s="97"/>
      <c r="B3" s="106"/>
      <c r="C3" s="283"/>
      <c r="D3" s="408"/>
      <c r="E3" s="408"/>
      <c r="F3" s="37"/>
      <c r="G3" s="263"/>
      <c r="I3" s="44"/>
    </row>
    <row r="4" spans="1:9" ht="16.5">
      <c r="A4" s="97">
        <v>1</v>
      </c>
      <c r="B4" s="106" t="s">
        <v>472</v>
      </c>
      <c r="C4" s="279">
        <f>SUM(C5:C6)</f>
        <v>8500</v>
      </c>
      <c r="D4" s="279">
        <f>SUM(D5:D6)</f>
        <v>562</v>
      </c>
      <c r="E4" s="279">
        <f>SUM(C4,D4)</f>
        <v>9062</v>
      </c>
      <c r="F4" s="266">
        <f>SUM(F5:F6)</f>
        <v>9062</v>
      </c>
      <c r="G4" s="123">
        <f>E4-F4</f>
        <v>0</v>
      </c>
      <c r="I4" s="44"/>
    </row>
    <row r="5" spans="1:9" ht="33">
      <c r="A5" s="97"/>
      <c r="B5" s="100" t="s">
        <v>346</v>
      </c>
      <c r="C5" s="280">
        <v>2500</v>
      </c>
      <c r="D5" s="280">
        <v>562</v>
      </c>
      <c r="E5" s="280">
        <f aca="true" t="shared" si="0" ref="E5:E94">SUM(C5,D5)</f>
        <v>3062</v>
      </c>
      <c r="F5" s="265">
        <v>3062</v>
      </c>
      <c r="G5" s="332">
        <f aca="true" t="shared" si="1" ref="G5:G94">E5-F5</f>
        <v>0</v>
      </c>
      <c r="I5" s="44"/>
    </row>
    <row r="6" spans="1:9" ht="33">
      <c r="A6" s="97"/>
      <c r="B6" s="100" t="s">
        <v>347</v>
      </c>
      <c r="C6" s="280">
        <v>6000</v>
      </c>
      <c r="D6" s="280"/>
      <c r="E6" s="280">
        <f t="shared" si="0"/>
        <v>6000</v>
      </c>
      <c r="F6" s="265">
        <v>6000</v>
      </c>
      <c r="G6" s="123">
        <f t="shared" si="1"/>
        <v>0</v>
      </c>
      <c r="I6" s="44"/>
    </row>
    <row r="7" spans="1:9" ht="16.5">
      <c r="A7" s="97"/>
      <c r="B7" s="100"/>
      <c r="C7" s="405"/>
      <c r="D7" s="405"/>
      <c r="E7" s="440">
        <f t="shared" si="0"/>
        <v>0</v>
      </c>
      <c r="F7" s="37"/>
      <c r="G7" s="123"/>
      <c r="I7" s="44"/>
    </row>
    <row r="8" spans="1:9" ht="16.5">
      <c r="A8" s="97">
        <v>2</v>
      </c>
      <c r="B8" s="106" t="s">
        <v>570</v>
      </c>
      <c r="C8" s="279">
        <f>SUM(C9)</f>
        <v>0</v>
      </c>
      <c r="D8" s="279">
        <f>SUM(D9)</f>
        <v>90615</v>
      </c>
      <c r="E8" s="279">
        <f>SUM(C8:D8)</f>
        <v>90615</v>
      </c>
      <c r="F8" s="279">
        <f>SUM(F9)</f>
        <v>90615</v>
      </c>
      <c r="G8" s="123">
        <f t="shared" si="1"/>
        <v>0</v>
      </c>
      <c r="I8" s="44"/>
    </row>
    <row r="9" spans="1:9" ht="16.5">
      <c r="A9" s="97"/>
      <c r="B9" s="100" t="s">
        <v>552</v>
      </c>
      <c r="C9" s="280"/>
      <c r="D9" s="280">
        <v>90615</v>
      </c>
      <c r="E9" s="280">
        <f>SUM(C9:D9)</f>
        <v>90615</v>
      </c>
      <c r="F9" s="265">
        <v>90615</v>
      </c>
      <c r="G9" s="332">
        <f t="shared" si="1"/>
        <v>0</v>
      </c>
      <c r="I9" s="44"/>
    </row>
    <row r="10" spans="1:9" ht="16.5">
      <c r="A10" s="97"/>
      <c r="B10" s="673"/>
      <c r="C10" s="280"/>
      <c r="D10" s="280"/>
      <c r="E10" s="440"/>
      <c r="F10" s="37"/>
      <c r="G10" s="441"/>
      <c r="I10" s="44"/>
    </row>
    <row r="11" spans="1:9" ht="30.75">
      <c r="A11" s="97">
        <v>3</v>
      </c>
      <c r="B11" s="49" t="s">
        <v>454</v>
      </c>
      <c r="C11" s="279">
        <f>SUM(C12)</f>
        <v>31000</v>
      </c>
      <c r="D11" s="279">
        <f>SUM(D12)</f>
        <v>0</v>
      </c>
      <c r="E11" s="279">
        <f>SUM(E12)</f>
        <v>31000</v>
      </c>
      <c r="F11" s="39"/>
      <c r="G11" s="123">
        <f t="shared" si="1"/>
        <v>31000</v>
      </c>
      <c r="I11" s="44"/>
    </row>
    <row r="12" spans="1:9" ht="16.5">
      <c r="A12" s="97"/>
      <c r="B12" s="100" t="s">
        <v>64</v>
      </c>
      <c r="C12" s="280">
        <v>31000</v>
      </c>
      <c r="D12" s="405"/>
      <c r="E12" s="280">
        <f>SUM(C12:D12)</f>
        <v>31000</v>
      </c>
      <c r="F12" s="37"/>
      <c r="G12" s="332">
        <f t="shared" si="1"/>
        <v>31000</v>
      </c>
      <c r="I12" s="44"/>
    </row>
    <row r="13" spans="1:9" ht="16.5">
      <c r="A13" s="97"/>
      <c r="B13" s="100"/>
      <c r="C13" s="280"/>
      <c r="D13" s="405"/>
      <c r="E13" s="280"/>
      <c r="F13" s="37"/>
      <c r="G13" s="332"/>
      <c r="I13" s="44"/>
    </row>
    <row r="14" spans="1:9" ht="16.5">
      <c r="A14" s="97">
        <v>4</v>
      </c>
      <c r="B14" s="114" t="s">
        <v>604</v>
      </c>
      <c r="C14" s="279">
        <f>SUM(C15)</f>
        <v>0</v>
      </c>
      <c r="D14" s="279">
        <f>SUM(D15)</f>
        <v>30000</v>
      </c>
      <c r="E14" s="279">
        <f>SUM(C14:D14)</f>
        <v>30000</v>
      </c>
      <c r="F14" s="37"/>
      <c r="G14" s="123">
        <f t="shared" si="1"/>
        <v>30000</v>
      </c>
      <c r="I14" s="44"/>
    </row>
    <row r="15" spans="1:9" ht="16.5">
      <c r="A15" s="97"/>
      <c r="B15" s="113" t="s">
        <v>500</v>
      </c>
      <c r="C15" s="280">
        <v>0</v>
      </c>
      <c r="D15" s="405">
        <v>30000</v>
      </c>
      <c r="E15" s="280">
        <f>SUM(C15:D15)</f>
        <v>30000</v>
      </c>
      <c r="F15" s="37"/>
      <c r="G15" s="332">
        <f t="shared" si="1"/>
        <v>30000</v>
      </c>
      <c r="I15" s="44"/>
    </row>
    <row r="16" spans="1:9" ht="16.5">
      <c r="A16" s="97"/>
      <c r="B16" s="124"/>
      <c r="C16" s="280"/>
      <c r="D16" s="405"/>
      <c r="E16" s="440">
        <f t="shared" si="0"/>
        <v>0</v>
      </c>
      <c r="F16" s="37"/>
      <c r="G16" s="441">
        <f t="shared" si="1"/>
        <v>0</v>
      </c>
      <c r="I16" s="44"/>
    </row>
    <row r="17" spans="1:9" ht="16.5">
      <c r="A17" s="97">
        <v>5</v>
      </c>
      <c r="B17" s="98" t="s">
        <v>250</v>
      </c>
      <c r="C17" s="279">
        <f>SUM(C18:C59)</f>
        <v>50120</v>
      </c>
      <c r="D17" s="279">
        <f>SUM(D18:D59)</f>
        <v>640</v>
      </c>
      <c r="E17" s="279">
        <f>SUM(E18:E59)</f>
        <v>50760</v>
      </c>
      <c r="F17" s="279">
        <f>SUM(F18:F59)</f>
        <v>0</v>
      </c>
      <c r="G17" s="123">
        <f>SUM(G18:G59)</f>
        <v>50760</v>
      </c>
      <c r="I17" s="44"/>
    </row>
    <row r="18" spans="1:9" ht="16.5">
      <c r="A18" s="97"/>
      <c r="B18" s="100" t="s">
        <v>61</v>
      </c>
      <c r="C18" s="280">
        <v>8516</v>
      </c>
      <c r="D18" s="405"/>
      <c r="E18" s="280">
        <f t="shared" si="0"/>
        <v>8516</v>
      </c>
      <c r="F18" s="37"/>
      <c r="G18" s="332">
        <f t="shared" si="1"/>
        <v>8516</v>
      </c>
      <c r="I18" s="44"/>
    </row>
    <row r="19" spans="1:9" ht="16.5">
      <c r="A19" s="97"/>
      <c r="B19" s="100" t="s">
        <v>410</v>
      </c>
      <c r="C19" s="280">
        <v>385</v>
      </c>
      <c r="D19" s="405"/>
      <c r="E19" s="280">
        <f t="shared" si="0"/>
        <v>385</v>
      </c>
      <c r="F19" s="37"/>
      <c r="G19" s="332">
        <f t="shared" si="1"/>
        <v>385</v>
      </c>
      <c r="I19" s="44"/>
    </row>
    <row r="20" spans="1:9" ht="16.5">
      <c r="A20" s="102"/>
      <c r="B20" s="103" t="s">
        <v>585</v>
      </c>
      <c r="C20" s="284">
        <v>600</v>
      </c>
      <c r="D20" s="405"/>
      <c r="E20" s="280">
        <f t="shared" si="0"/>
        <v>600</v>
      </c>
      <c r="F20" s="37"/>
      <c r="G20" s="332">
        <f t="shared" si="1"/>
        <v>600</v>
      </c>
      <c r="I20" s="44"/>
    </row>
    <row r="21" spans="1:9" ht="16.5">
      <c r="A21" s="102"/>
      <c r="B21" s="103" t="s">
        <v>338</v>
      </c>
      <c r="C21" s="284">
        <v>300</v>
      </c>
      <c r="D21" s="405"/>
      <c r="E21" s="280">
        <f t="shared" si="0"/>
        <v>300</v>
      </c>
      <c r="F21" s="37"/>
      <c r="G21" s="332">
        <f t="shared" si="1"/>
        <v>300</v>
      </c>
      <c r="I21" s="44"/>
    </row>
    <row r="22" spans="1:9" ht="16.5">
      <c r="A22" s="102"/>
      <c r="B22" s="103" t="s">
        <v>584</v>
      </c>
      <c r="C22" s="284">
        <v>14000</v>
      </c>
      <c r="D22" s="405"/>
      <c r="E22" s="280">
        <f t="shared" si="0"/>
        <v>14000</v>
      </c>
      <c r="F22" s="37"/>
      <c r="G22" s="332">
        <f t="shared" si="1"/>
        <v>14000</v>
      </c>
      <c r="I22" s="44"/>
    </row>
    <row r="23" spans="1:9" ht="16.5">
      <c r="A23" s="102"/>
      <c r="B23" s="103" t="s">
        <v>337</v>
      </c>
      <c r="C23" s="284">
        <v>100</v>
      </c>
      <c r="D23" s="405"/>
      <c r="E23" s="280">
        <f t="shared" si="0"/>
        <v>100</v>
      </c>
      <c r="F23" s="37"/>
      <c r="G23" s="332">
        <f t="shared" si="1"/>
        <v>100</v>
      </c>
      <c r="I23" s="44"/>
    </row>
    <row r="24" spans="1:9" ht="33">
      <c r="A24" s="102"/>
      <c r="B24" s="103" t="s">
        <v>336</v>
      </c>
      <c r="C24" s="284">
        <v>2500</v>
      </c>
      <c r="D24" s="405"/>
      <c r="E24" s="280">
        <f t="shared" si="0"/>
        <v>2500</v>
      </c>
      <c r="F24" s="37"/>
      <c r="G24" s="332">
        <f t="shared" si="1"/>
        <v>2500</v>
      </c>
      <c r="I24" s="44"/>
    </row>
    <row r="25" spans="1:9" ht="16.5">
      <c r="A25" s="102"/>
      <c r="B25" s="103" t="s">
        <v>335</v>
      </c>
      <c r="C25" s="284">
        <v>50</v>
      </c>
      <c r="D25" s="405"/>
      <c r="E25" s="280">
        <f t="shared" si="0"/>
        <v>50</v>
      </c>
      <c r="F25" s="37"/>
      <c r="G25" s="332">
        <f t="shared" si="1"/>
        <v>50</v>
      </c>
      <c r="I25" s="44"/>
    </row>
    <row r="26" spans="1:9" ht="16.5">
      <c r="A26" s="102"/>
      <c r="B26" s="103" t="s">
        <v>249</v>
      </c>
      <c r="C26" s="284">
        <v>150</v>
      </c>
      <c r="D26" s="405"/>
      <c r="E26" s="280">
        <f t="shared" si="0"/>
        <v>150</v>
      </c>
      <c r="F26" s="37"/>
      <c r="G26" s="332">
        <f t="shared" si="1"/>
        <v>150</v>
      </c>
      <c r="I26" s="44"/>
    </row>
    <row r="27" spans="1:9" ht="16.5">
      <c r="A27" s="102"/>
      <c r="B27" s="103" t="s">
        <v>62</v>
      </c>
      <c r="C27" s="284">
        <v>15939</v>
      </c>
      <c r="D27" s="405"/>
      <c r="E27" s="280">
        <f t="shared" si="0"/>
        <v>15939</v>
      </c>
      <c r="F27" s="37"/>
      <c r="G27" s="332">
        <f t="shared" si="1"/>
        <v>15939</v>
      </c>
      <c r="I27" s="44"/>
    </row>
    <row r="28" spans="1:9" ht="33">
      <c r="A28" s="582"/>
      <c r="B28" s="575" t="s">
        <v>594</v>
      </c>
      <c r="C28" s="284">
        <v>1500</v>
      </c>
      <c r="D28" s="405">
        <v>-500</v>
      </c>
      <c r="E28" s="280">
        <f t="shared" si="0"/>
        <v>1000</v>
      </c>
      <c r="F28" s="606"/>
      <c r="G28" s="332">
        <f t="shared" si="1"/>
        <v>1000</v>
      </c>
      <c r="I28" s="44"/>
    </row>
    <row r="29" spans="1:9" ht="16.5">
      <c r="A29" s="582"/>
      <c r="B29" s="575" t="s">
        <v>593</v>
      </c>
      <c r="C29" s="284">
        <v>0</v>
      </c>
      <c r="D29" s="405">
        <v>500</v>
      </c>
      <c r="E29" s="280">
        <f t="shared" si="0"/>
        <v>500</v>
      </c>
      <c r="F29" s="606"/>
      <c r="G29" s="332">
        <f t="shared" si="1"/>
        <v>500</v>
      </c>
      <c r="I29" s="44"/>
    </row>
    <row r="30" spans="1:9" ht="16.5">
      <c r="A30" s="582"/>
      <c r="B30" s="575" t="s">
        <v>63</v>
      </c>
      <c r="C30" s="284">
        <v>900</v>
      </c>
      <c r="D30" s="405"/>
      <c r="E30" s="280">
        <f t="shared" si="0"/>
        <v>900</v>
      </c>
      <c r="F30" s="606"/>
      <c r="G30" s="332">
        <f t="shared" si="1"/>
        <v>900</v>
      </c>
      <c r="I30" s="44"/>
    </row>
    <row r="31" spans="1:9" ht="16.5">
      <c r="A31" s="582"/>
      <c r="B31" s="575" t="s">
        <v>109</v>
      </c>
      <c r="C31" s="285">
        <v>300</v>
      </c>
      <c r="D31" s="409"/>
      <c r="E31" s="280">
        <f t="shared" si="0"/>
        <v>300</v>
      </c>
      <c r="F31" s="606"/>
      <c r="G31" s="332">
        <f t="shared" si="1"/>
        <v>300</v>
      </c>
      <c r="I31" s="44"/>
    </row>
    <row r="32" spans="1:9" ht="33">
      <c r="A32" s="582"/>
      <c r="B32" s="575" t="s">
        <v>556</v>
      </c>
      <c r="C32" s="286">
        <v>600</v>
      </c>
      <c r="D32" s="410">
        <v>100</v>
      </c>
      <c r="E32" s="280">
        <f t="shared" si="0"/>
        <v>700</v>
      </c>
      <c r="F32" s="606"/>
      <c r="G32" s="332">
        <f t="shared" si="1"/>
        <v>700</v>
      </c>
      <c r="I32" s="44"/>
    </row>
    <row r="33" spans="1:9" ht="16.5">
      <c r="A33" s="582"/>
      <c r="B33" s="635" t="s">
        <v>382</v>
      </c>
      <c r="C33" s="410">
        <v>600</v>
      </c>
      <c r="D33" s="410"/>
      <c r="E33" s="280">
        <f t="shared" si="0"/>
        <v>600</v>
      </c>
      <c r="F33" s="606"/>
      <c r="G33" s="332">
        <f t="shared" si="1"/>
        <v>600</v>
      </c>
      <c r="I33" s="44"/>
    </row>
    <row r="34" spans="1:9" ht="33">
      <c r="A34" s="582"/>
      <c r="B34" s="635" t="s">
        <v>568</v>
      </c>
      <c r="C34" s="410">
        <v>1000</v>
      </c>
      <c r="D34" s="410">
        <v>100</v>
      </c>
      <c r="E34" s="280">
        <f t="shared" si="0"/>
        <v>1100</v>
      </c>
      <c r="F34" s="606"/>
      <c r="G34" s="332">
        <f t="shared" si="1"/>
        <v>1100</v>
      </c>
      <c r="I34" s="44"/>
    </row>
    <row r="35" spans="1:9" ht="33">
      <c r="A35" s="582"/>
      <c r="B35" s="635" t="s">
        <v>421</v>
      </c>
      <c r="C35" s="410">
        <v>50</v>
      </c>
      <c r="D35" s="410"/>
      <c r="E35" s="280">
        <f t="shared" si="0"/>
        <v>50</v>
      </c>
      <c r="F35" s="606"/>
      <c r="G35" s="332">
        <f t="shared" si="1"/>
        <v>50</v>
      </c>
      <c r="I35" s="44"/>
    </row>
    <row r="36" spans="1:9" ht="33">
      <c r="A36" s="582"/>
      <c r="B36" s="635" t="s">
        <v>422</v>
      </c>
      <c r="C36" s="410">
        <v>150</v>
      </c>
      <c r="D36" s="410"/>
      <c r="E36" s="280">
        <f t="shared" si="0"/>
        <v>150</v>
      </c>
      <c r="F36" s="606"/>
      <c r="G36" s="332">
        <f t="shared" si="1"/>
        <v>150</v>
      </c>
      <c r="I36" s="44"/>
    </row>
    <row r="37" spans="1:9" ht="33">
      <c r="A37" s="582"/>
      <c r="B37" s="635" t="s">
        <v>423</v>
      </c>
      <c r="C37" s="410">
        <v>50</v>
      </c>
      <c r="D37" s="410"/>
      <c r="E37" s="280">
        <f t="shared" si="0"/>
        <v>50</v>
      </c>
      <c r="F37" s="606"/>
      <c r="G37" s="332">
        <f t="shared" si="1"/>
        <v>50</v>
      </c>
      <c r="I37" s="44"/>
    </row>
    <row r="38" spans="1:9" ht="16.5">
      <c r="A38" s="582"/>
      <c r="B38" s="635" t="s">
        <v>424</v>
      </c>
      <c r="C38" s="410">
        <v>100</v>
      </c>
      <c r="D38" s="410"/>
      <c r="E38" s="280">
        <f t="shared" si="0"/>
        <v>100</v>
      </c>
      <c r="F38" s="606"/>
      <c r="G38" s="332">
        <f t="shared" si="1"/>
        <v>100</v>
      </c>
      <c r="I38" s="44"/>
    </row>
    <row r="39" spans="1:9" ht="16.5">
      <c r="A39" s="582"/>
      <c r="B39" s="635" t="s">
        <v>425</v>
      </c>
      <c r="C39" s="410">
        <v>200</v>
      </c>
      <c r="D39" s="410"/>
      <c r="E39" s="280">
        <f t="shared" si="0"/>
        <v>200</v>
      </c>
      <c r="F39" s="606"/>
      <c r="G39" s="332">
        <f t="shared" si="1"/>
        <v>200</v>
      </c>
      <c r="I39" s="44"/>
    </row>
    <row r="40" spans="1:9" ht="33">
      <c r="A40" s="582"/>
      <c r="B40" s="635" t="s">
        <v>420</v>
      </c>
      <c r="C40" s="410">
        <v>200</v>
      </c>
      <c r="D40" s="410"/>
      <c r="E40" s="280">
        <f t="shared" si="0"/>
        <v>200</v>
      </c>
      <c r="F40" s="606"/>
      <c r="G40" s="332">
        <f t="shared" si="1"/>
        <v>200</v>
      </c>
      <c r="I40" s="44"/>
    </row>
    <row r="41" spans="1:9" ht="16.5">
      <c r="A41" s="582"/>
      <c r="B41" s="635" t="s">
        <v>456</v>
      </c>
      <c r="C41" s="410">
        <v>70</v>
      </c>
      <c r="D41" s="410"/>
      <c r="E41" s="280">
        <f t="shared" si="0"/>
        <v>70</v>
      </c>
      <c r="F41" s="606"/>
      <c r="G41" s="332">
        <f t="shared" si="1"/>
        <v>70</v>
      </c>
      <c r="I41" s="44"/>
    </row>
    <row r="42" spans="1:9" ht="16.5">
      <c r="A42" s="574"/>
      <c r="B42" s="676" t="s">
        <v>473</v>
      </c>
      <c r="C42" s="677">
        <v>100</v>
      </c>
      <c r="D42" s="677"/>
      <c r="E42" s="478">
        <f t="shared" si="0"/>
        <v>100</v>
      </c>
      <c r="F42" s="611"/>
      <c r="G42" s="678">
        <f t="shared" si="1"/>
        <v>100</v>
      </c>
      <c r="I42" s="44"/>
    </row>
    <row r="43" spans="1:9" s="35" customFormat="1" ht="16.5">
      <c r="A43" s="584"/>
      <c r="B43" s="569" t="s">
        <v>389</v>
      </c>
      <c r="C43" s="410">
        <v>1000</v>
      </c>
      <c r="D43" s="410"/>
      <c r="E43" s="410">
        <f t="shared" si="0"/>
        <v>1000</v>
      </c>
      <c r="F43" s="606"/>
      <c r="G43" s="698">
        <f t="shared" si="1"/>
        <v>1000</v>
      </c>
      <c r="I43" s="697"/>
    </row>
    <row r="44" spans="1:9" ht="17.25" thickBot="1">
      <c r="A44" s="735"/>
      <c r="B44" s="736" t="s">
        <v>405</v>
      </c>
      <c r="C44" s="737">
        <v>100</v>
      </c>
      <c r="D44" s="737"/>
      <c r="E44" s="738">
        <f t="shared" si="0"/>
        <v>100</v>
      </c>
      <c r="F44" s="739"/>
      <c r="G44" s="740">
        <f t="shared" si="1"/>
        <v>100</v>
      </c>
      <c r="I44" s="44"/>
    </row>
    <row r="45" spans="1:9" ht="16.5">
      <c r="A45" s="723"/>
      <c r="B45" s="741" t="s">
        <v>411</v>
      </c>
      <c r="C45" s="742">
        <v>150</v>
      </c>
      <c r="D45" s="742"/>
      <c r="E45" s="743">
        <f t="shared" si="0"/>
        <v>150</v>
      </c>
      <c r="F45" s="407"/>
      <c r="G45" s="744">
        <f t="shared" si="1"/>
        <v>150</v>
      </c>
      <c r="I45" s="44"/>
    </row>
    <row r="46" spans="1:9" ht="16.5">
      <c r="A46" s="582"/>
      <c r="B46" s="635" t="s">
        <v>412</v>
      </c>
      <c r="C46" s="410">
        <v>70</v>
      </c>
      <c r="D46" s="410"/>
      <c r="E46" s="280">
        <f t="shared" si="0"/>
        <v>70</v>
      </c>
      <c r="F46" s="606"/>
      <c r="G46" s="332">
        <f t="shared" si="1"/>
        <v>70</v>
      </c>
      <c r="I46" s="44"/>
    </row>
    <row r="47" spans="1:9" ht="16.5">
      <c r="A47" s="582"/>
      <c r="B47" s="635" t="s">
        <v>413</v>
      </c>
      <c r="C47" s="410">
        <v>40</v>
      </c>
      <c r="D47" s="410"/>
      <c r="E47" s="280">
        <f t="shared" si="0"/>
        <v>40</v>
      </c>
      <c r="F47" s="606"/>
      <c r="G47" s="332">
        <f t="shared" si="1"/>
        <v>40</v>
      </c>
      <c r="I47" s="44"/>
    </row>
    <row r="48" spans="1:9" ht="16.5">
      <c r="A48" s="582"/>
      <c r="B48" s="635" t="s">
        <v>414</v>
      </c>
      <c r="C48" s="410">
        <v>50</v>
      </c>
      <c r="D48" s="410"/>
      <c r="E48" s="280">
        <f t="shared" si="0"/>
        <v>50</v>
      </c>
      <c r="F48" s="606"/>
      <c r="G48" s="332">
        <f t="shared" si="1"/>
        <v>50</v>
      </c>
      <c r="I48" s="44"/>
    </row>
    <row r="49" spans="1:9" ht="16.5">
      <c r="A49" s="582"/>
      <c r="B49" s="635" t="s">
        <v>586</v>
      </c>
      <c r="C49" s="410">
        <v>50</v>
      </c>
      <c r="D49" s="410"/>
      <c r="E49" s="280">
        <f t="shared" si="0"/>
        <v>50</v>
      </c>
      <c r="F49" s="606"/>
      <c r="G49" s="332">
        <f t="shared" si="1"/>
        <v>50</v>
      </c>
      <c r="I49" s="44"/>
    </row>
    <row r="50" spans="1:9" ht="16.5">
      <c r="A50" s="582"/>
      <c r="B50" s="635" t="s">
        <v>415</v>
      </c>
      <c r="C50" s="410">
        <v>20</v>
      </c>
      <c r="D50" s="410"/>
      <c r="E50" s="280">
        <f t="shared" si="0"/>
        <v>20</v>
      </c>
      <c r="F50" s="606"/>
      <c r="G50" s="332">
        <f t="shared" si="1"/>
        <v>20</v>
      </c>
      <c r="I50" s="44"/>
    </row>
    <row r="51" spans="1:9" ht="16.5">
      <c r="A51" s="582"/>
      <c r="B51" s="635" t="s">
        <v>416</v>
      </c>
      <c r="C51" s="410">
        <v>100</v>
      </c>
      <c r="D51" s="410"/>
      <c r="E51" s="280">
        <f t="shared" si="0"/>
        <v>100</v>
      </c>
      <c r="F51" s="606"/>
      <c r="G51" s="332">
        <f t="shared" si="1"/>
        <v>100</v>
      </c>
      <c r="I51" s="44"/>
    </row>
    <row r="52" spans="1:9" ht="16.5">
      <c r="A52" s="582"/>
      <c r="B52" s="635" t="s">
        <v>417</v>
      </c>
      <c r="C52" s="410">
        <v>100</v>
      </c>
      <c r="D52" s="410"/>
      <c r="E52" s="280">
        <f t="shared" si="0"/>
        <v>100</v>
      </c>
      <c r="F52" s="606"/>
      <c r="G52" s="332">
        <f t="shared" si="1"/>
        <v>100</v>
      </c>
      <c r="I52" s="44"/>
    </row>
    <row r="53" spans="1:9" ht="16.5">
      <c r="A53" s="582"/>
      <c r="B53" s="635" t="s">
        <v>457</v>
      </c>
      <c r="C53" s="410">
        <v>80</v>
      </c>
      <c r="D53" s="410"/>
      <c r="E53" s="280">
        <f t="shared" si="0"/>
        <v>80</v>
      </c>
      <c r="F53" s="606"/>
      <c r="G53" s="332">
        <f t="shared" si="1"/>
        <v>80</v>
      </c>
      <c r="I53" s="44"/>
    </row>
    <row r="54" spans="1:9" ht="16.5">
      <c r="A54" s="582"/>
      <c r="B54" s="635" t="s">
        <v>553</v>
      </c>
      <c r="C54" s="410">
        <v>0</v>
      </c>
      <c r="D54" s="410">
        <v>100</v>
      </c>
      <c r="E54" s="280">
        <f t="shared" si="0"/>
        <v>100</v>
      </c>
      <c r="F54" s="606"/>
      <c r="G54" s="332">
        <f t="shared" si="1"/>
        <v>100</v>
      </c>
      <c r="I54" s="44"/>
    </row>
    <row r="55" spans="1:9" ht="33">
      <c r="A55" s="582"/>
      <c r="B55" s="635" t="s">
        <v>567</v>
      </c>
      <c r="C55" s="410">
        <v>0</v>
      </c>
      <c r="D55" s="410">
        <v>100</v>
      </c>
      <c r="E55" s="280">
        <f t="shared" si="0"/>
        <v>100</v>
      </c>
      <c r="F55" s="606"/>
      <c r="G55" s="332">
        <f t="shared" si="1"/>
        <v>100</v>
      </c>
      <c r="I55" s="44"/>
    </row>
    <row r="56" spans="1:9" ht="16.5">
      <c r="A56" s="582"/>
      <c r="B56" s="635" t="s">
        <v>558</v>
      </c>
      <c r="C56" s="410">
        <v>0</v>
      </c>
      <c r="D56" s="410">
        <v>50</v>
      </c>
      <c r="E56" s="280">
        <f t="shared" si="0"/>
        <v>50</v>
      </c>
      <c r="F56" s="606"/>
      <c r="G56" s="332">
        <f t="shared" si="1"/>
        <v>50</v>
      </c>
      <c r="I56" s="44"/>
    </row>
    <row r="57" spans="1:9" ht="16.5">
      <c r="A57" s="582"/>
      <c r="B57" s="635" t="s">
        <v>564</v>
      </c>
      <c r="C57" s="410">
        <v>0</v>
      </c>
      <c r="D57" s="410">
        <v>40</v>
      </c>
      <c r="E57" s="280">
        <f t="shared" si="0"/>
        <v>40</v>
      </c>
      <c r="F57" s="606"/>
      <c r="G57" s="332">
        <f t="shared" si="1"/>
        <v>40</v>
      </c>
      <c r="I57" s="44"/>
    </row>
    <row r="58" spans="1:9" ht="16.5">
      <c r="A58" s="582"/>
      <c r="B58" s="635" t="s">
        <v>566</v>
      </c>
      <c r="C58" s="410">
        <v>0</v>
      </c>
      <c r="D58" s="410">
        <v>50</v>
      </c>
      <c r="E58" s="280">
        <f t="shared" si="0"/>
        <v>50</v>
      </c>
      <c r="F58" s="606"/>
      <c r="G58" s="332">
        <f t="shared" si="1"/>
        <v>50</v>
      </c>
      <c r="I58" s="44"/>
    </row>
    <row r="59" spans="1:9" ht="16.5">
      <c r="A59" s="582"/>
      <c r="B59" s="635" t="s">
        <v>569</v>
      </c>
      <c r="C59" s="410">
        <v>0</v>
      </c>
      <c r="D59" s="410">
        <v>100</v>
      </c>
      <c r="E59" s="280">
        <f t="shared" si="0"/>
        <v>100</v>
      </c>
      <c r="F59" s="606"/>
      <c r="G59" s="332">
        <f t="shared" si="1"/>
        <v>100</v>
      </c>
      <c r="I59" s="44"/>
    </row>
    <row r="60" spans="1:9" ht="16.5">
      <c r="A60" s="564"/>
      <c r="B60" s="638"/>
      <c r="C60" s="284"/>
      <c r="D60" s="410"/>
      <c r="E60" s="440">
        <f t="shared" si="0"/>
        <v>0</v>
      </c>
      <c r="F60" s="606"/>
      <c r="G60" s="332"/>
      <c r="I60" s="44"/>
    </row>
    <row r="61" spans="1:9" ht="30.75">
      <c r="A61" s="582">
        <v>6</v>
      </c>
      <c r="B61" s="586" t="s">
        <v>251</v>
      </c>
      <c r="C61" s="287">
        <f>SUM(C62:C82)</f>
        <v>22074</v>
      </c>
      <c r="D61" s="287">
        <f>SUM(D62:D82)</f>
        <v>350</v>
      </c>
      <c r="E61" s="287">
        <f>SUM(E62:E82)</f>
        <v>22424</v>
      </c>
      <c r="F61" s="287">
        <f>SUM(F62:F82)</f>
        <v>0</v>
      </c>
      <c r="G61" s="494">
        <f>SUM(G62:G82)</f>
        <v>22424</v>
      </c>
      <c r="I61" s="44"/>
    </row>
    <row r="62" spans="1:9" ht="16.5">
      <c r="A62" s="564"/>
      <c r="B62" s="638" t="s">
        <v>67</v>
      </c>
      <c r="C62" s="280">
        <v>1500</v>
      </c>
      <c r="D62" s="405"/>
      <c r="E62" s="280">
        <f t="shared" si="0"/>
        <v>1500</v>
      </c>
      <c r="F62" s="606"/>
      <c r="G62" s="332">
        <f t="shared" si="1"/>
        <v>1500</v>
      </c>
      <c r="I62" s="44"/>
    </row>
    <row r="63" spans="1:9" ht="16.5">
      <c r="A63" s="564"/>
      <c r="B63" s="638" t="s">
        <v>339</v>
      </c>
      <c r="C63" s="280">
        <v>300</v>
      </c>
      <c r="D63" s="405"/>
      <c r="E63" s="280">
        <f t="shared" si="0"/>
        <v>300</v>
      </c>
      <c r="F63" s="606"/>
      <c r="G63" s="332">
        <f t="shared" si="1"/>
        <v>300</v>
      </c>
      <c r="I63" s="44"/>
    </row>
    <row r="64" spans="1:9" ht="33">
      <c r="A64" s="564"/>
      <c r="B64" s="638" t="s">
        <v>418</v>
      </c>
      <c r="C64" s="280">
        <v>465</v>
      </c>
      <c r="D64" s="484"/>
      <c r="E64" s="485">
        <f t="shared" si="0"/>
        <v>465</v>
      </c>
      <c r="F64" s="606"/>
      <c r="G64" s="486">
        <f t="shared" si="1"/>
        <v>465</v>
      </c>
      <c r="I64" s="44"/>
    </row>
    <row r="65" spans="1:9" ht="16.5">
      <c r="A65" s="564"/>
      <c r="B65" s="638" t="s">
        <v>458</v>
      </c>
      <c r="C65" s="280">
        <v>700</v>
      </c>
      <c r="D65" s="405"/>
      <c r="E65" s="280">
        <f t="shared" si="0"/>
        <v>700</v>
      </c>
      <c r="F65" s="606"/>
      <c r="G65" s="332">
        <f t="shared" si="1"/>
        <v>700</v>
      </c>
      <c r="I65" s="44"/>
    </row>
    <row r="66" spans="1:9" ht="16.5">
      <c r="A66" s="564"/>
      <c r="B66" s="638" t="s">
        <v>587</v>
      </c>
      <c r="C66" s="280">
        <v>70</v>
      </c>
      <c r="D66" s="405"/>
      <c r="E66" s="280">
        <f t="shared" si="0"/>
        <v>70</v>
      </c>
      <c r="F66" s="606"/>
      <c r="G66" s="332">
        <f t="shared" si="1"/>
        <v>70</v>
      </c>
      <c r="I66" s="44"/>
    </row>
    <row r="67" spans="1:9" ht="16.5">
      <c r="A67" s="582"/>
      <c r="B67" s="635" t="s">
        <v>392</v>
      </c>
      <c r="C67" s="410">
        <v>239</v>
      </c>
      <c r="D67" s="410"/>
      <c r="E67" s="280">
        <f>SUM(C67,D67)</f>
        <v>239</v>
      </c>
      <c r="F67" s="606"/>
      <c r="G67" s="332">
        <f>E67-F67</f>
        <v>239</v>
      </c>
      <c r="I67" s="44"/>
    </row>
    <row r="68" spans="1:9" ht="16.5">
      <c r="A68" s="564"/>
      <c r="B68" s="638" t="s">
        <v>390</v>
      </c>
      <c r="C68" s="280">
        <v>7000</v>
      </c>
      <c r="D68" s="405"/>
      <c r="E68" s="280">
        <f t="shared" si="0"/>
        <v>7000</v>
      </c>
      <c r="F68" s="606"/>
      <c r="G68" s="332">
        <f t="shared" si="1"/>
        <v>7000</v>
      </c>
      <c r="I68" s="44"/>
    </row>
    <row r="69" spans="1:9" ht="16.5">
      <c r="A69" s="564"/>
      <c r="B69" s="638" t="s">
        <v>393</v>
      </c>
      <c r="C69" s="280">
        <v>3400</v>
      </c>
      <c r="D69" s="405"/>
      <c r="E69" s="280">
        <f t="shared" si="0"/>
        <v>3400</v>
      </c>
      <c r="F69" s="606"/>
      <c r="G69" s="332">
        <f t="shared" si="1"/>
        <v>3400</v>
      </c>
      <c r="I69" s="44"/>
    </row>
    <row r="70" spans="1:9" ht="16.5">
      <c r="A70" s="564"/>
      <c r="B70" s="638" t="s">
        <v>394</v>
      </c>
      <c r="C70" s="280">
        <v>2000</v>
      </c>
      <c r="D70" s="405"/>
      <c r="E70" s="280">
        <f t="shared" si="0"/>
        <v>2000</v>
      </c>
      <c r="F70" s="606"/>
      <c r="G70" s="332">
        <f t="shared" si="1"/>
        <v>2000</v>
      </c>
      <c r="I70" s="44"/>
    </row>
    <row r="71" spans="1:9" ht="16.5">
      <c r="A71" s="564"/>
      <c r="B71" s="638" t="s">
        <v>565</v>
      </c>
      <c r="C71" s="280">
        <v>2100</v>
      </c>
      <c r="D71" s="405">
        <v>200</v>
      </c>
      <c r="E71" s="280">
        <f t="shared" si="0"/>
        <v>2300</v>
      </c>
      <c r="F71" s="606"/>
      <c r="G71" s="332">
        <f t="shared" si="1"/>
        <v>2300</v>
      </c>
      <c r="I71" s="44"/>
    </row>
    <row r="72" spans="1:9" ht="16.5">
      <c r="A72" s="564"/>
      <c r="B72" s="638" t="s">
        <v>395</v>
      </c>
      <c r="C72" s="280">
        <v>350</v>
      </c>
      <c r="D72" s="405"/>
      <c r="E72" s="280">
        <f t="shared" si="0"/>
        <v>350</v>
      </c>
      <c r="F72" s="606"/>
      <c r="G72" s="332">
        <f t="shared" si="1"/>
        <v>350</v>
      </c>
      <c r="I72" s="44"/>
    </row>
    <row r="73" spans="1:9" ht="16.5">
      <c r="A73" s="564"/>
      <c r="B73" s="638" t="s">
        <v>396</v>
      </c>
      <c r="C73" s="280">
        <v>350</v>
      </c>
      <c r="D73" s="405"/>
      <c r="E73" s="280">
        <f t="shared" si="0"/>
        <v>350</v>
      </c>
      <c r="F73" s="606"/>
      <c r="G73" s="332">
        <f t="shared" si="1"/>
        <v>350</v>
      </c>
      <c r="I73" s="44"/>
    </row>
    <row r="74" spans="1:9" ht="16.5">
      <c r="A74" s="564"/>
      <c r="B74" s="638" t="s">
        <v>397</v>
      </c>
      <c r="C74" s="280">
        <v>400</v>
      </c>
      <c r="D74" s="405"/>
      <c r="E74" s="280">
        <f t="shared" si="0"/>
        <v>400</v>
      </c>
      <c r="F74" s="606"/>
      <c r="G74" s="332">
        <f t="shared" si="1"/>
        <v>400</v>
      </c>
      <c r="I74" s="44"/>
    </row>
    <row r="75" spans="1:9" ht="16.5">
      <c r="A75" s="564"/>
      <c r="B75" s="638" t="s">
        <v>398</v>
      </c>
      <c r="C75" s="280">
        <v>400</v>
      </c>
      <c r="D75" s="405"/>
      <c r="E75" s="280">
        <f t="shared" si="0"/>
        <v>400</v>
      </c>
      <c r="F75" s="606"/>
      <c r="G75" s="332">
        <f t="shared" si="1"/>
        <v>400</v>
      </c>
      <c r="I75" s="44"/>
    </row>
    <row r="76" spans="1:9" ht="16.5">
      <c r="A76" s="564"/>
      <c r="B76" s="638" t="s">
        <v>399</v>
      </c>
      <c r="C76" s="280">
        <v>150</v>
      </c>
      <c r="D76" s="405"/>
      <c r="E76" s="280">
        <f t="shared" si="0"/>
        <v>150</v>
      </c>
      <c r="F76" s="606"/>
      <c r="G76" s="332">
        <f t="shared" si="1"/>
        <v>150</v>
      </c>
      <c r="I76" s="44"/>
    </row>
    <row r="77" spans="1:9" ht="16.5">
      <c r="A77" s="564"/>
      <c r="B77" s="638" t="s">
        <v>400</v>
      </c>
      <c r="C77" s="280">
        <v>100</v>
      </c>
      <c r="D77" s="405"/>
      <c r="E77" s="280">
        <f t="shared" si="0"/>
        <v>100</v>
      </c>
      <c r="F77" s="606"/>
      <c r="G77" s="332">
        <f t="shared" si="1"/>
        <v>100</v>
      </c>
      <c r="I77" s="44"/>
    </row>
    <row r="78" spans="1:9" ht="16.5">
      <c r="A78" s="564"/>
      <c r="B78" s="638" t="s">
        <v>401</v>
      </c>
      <c r="C78" s="280">
        <v>100</v>
      </c>
      <c r="D78" s="405"/>
      <c r="E78" s="280">
        <f t="shared" si="0"/>
        <v>100</v>
      </c>
      <c r="F78" s="606"/>
      <c r="G78" s="332">
        <f t="shared" si="1"/>
        <v>100</v>
      </c>
      <c r="I78" s="44"/>
    </row>
    <row r="79" spans="1:9" ht="16.5">
      <c r="A79" s="564"/>
      <c r="B79" s="638" t="s">
        <v>402</v>
      </c>
      <c r="C79" s="280">
        <v>2300</v>
      </c>
      <c r="D79" s="405"/>
      <c r="E79" s="280">
        <f t="shared" si="0"/>
        <v>2300</v>
      </c>
      <c r="F79" s="606"/>
      <c r="G79" s="332">
        <f t="shared" si="1"/>
        <v>2300</v>
      </c>
      <c r="I79" s="44"/>
    </row>
    <row r="80" spans="1:9" ht="16.5">
      <c r="A80" s="564"/>
      <c r="B80" s="638" t="s">
        <v>403</v>
      </c>
      <c r="C80" s="280">
        <v>100</v>
      </c>
      <c r="D80" s="405"/>
      <c r="E80" s="280">
        <f t="shared" si="0"/>
        <v>100</v>
      </c>
      <c r="F80" s="606"/>
      <c r="G80" s="332">
        <f t="shared" si="1"/>
        <v>100</v>
      </c>
      <c r="I80" s="44"/>
    </row>
    <row r="81" spans="1:9" ht="16.5">
      <c r="A81" s="564"/>
      <c r="B81" s="638" t="s">
        <v>404</v>
      </c>
      <c r="C81" s="280">
        <v>50</v>
      </c>
      <c r="D81" s="405"/>
      <c r="E81" s="280">
        <f t="shared" si="0"/>
        <v>50</v>
      </c>
      <c r="F81" s="606"/>
      <c r="G81" s="332">
        <f t="shared" si="1"/>
        <v>50</v>
      </c>
      <c r="I81" s="44"/>
    </row>
    <row r="82" spans="1:9" ht="16.5">
      <c r="A82" s="564"/>
      <c r="B82" s="638" t="s">
        <v>557</v>
      </c>
      <c r="C82" s="280">
        <v>0</v>
      </c>
      <c r="D82" s="405">
        <v>150</v>
      </c>
      <c r="E82" s="280">
        <f t="shared" si="0"/>
        <v>150</v>
      </c>
      <c r="F82" s="606"/>
      <c r="G82" s="332">
        <f t="shared" si="1"/>
        <v>150</v>
      </c>
      <c r="I82" s="44"/>
    </row>
    <row r="83" spans="1:9" ht="16.5">
      <c r="A83" s="564"/>
      <c r="B83" s="638"/>
      <c r="C83" s="280"/>
      <c r="D83" s="405"/>
      <c r="E83" s="280"/>
      <c r="F83" s="606"/>
      <c r="G83" s="332"/>
      <c r="I83" s="44"/>
    </row>
    <row r="84" spans="1:9" ht="16.5">
      <c r="A84" s="564">
        <v>7</v>
      </c>
      <c r="B84" s="586" t="s">
        <v>459</v>
      </c>
      <c r="C84" s="279">
        <f>SUM(C85:C87)</f>
        <v>325</v>
      </c>
      <c r="D84" s="279">
        <f>SUM(D85:D87)</f>
        <v>0</v>
      </c>
      <c r="E84" s="279">
        <f>SUM(E85:E87)</f>
        <v>325</v>
      </c>
      <c r="F84" s="279">
        <f>SUM(F85:F87)</f>
        <v>0</v>
      </c>
      <c r="G84" s="123">
        <f>SUM(G85:G87)</f>
        <v>325</v>
      </c>
      <c r="I84" s="44"/>
    </row>
    <row r="85" spans="1:9" ht="16.5">
      <c r="A85" s="564"/>
      <c r="B85" s="638" t="s">
        <v>588</v>
      </c>
      <c r="C85" s="280">
        <v>100</v>
      </c>
      <c r="D85" s="405"/>
      <c r="E85" s="280">
        <f>SUM(C85:D85)</f>
        <v>100</v>
      </c>
      <c r="F85" s="606"/>
      <c r="G85" s="332">
        <f t="shared" si="1"/>
        <v>100</v>
      </c>
      <c r="I85" s="44"/>
    </row>
    <row r="86" spans="1:9" ht="16.5">
      <c r="A86" s="564"/>
      <c r="B86" s="638" t="s">
        <v>406</v>
      </c>
      <c r="C86" s="280">
        <v>200</v>
      </c>
      <c r="D86" s="405"/>
      <c r="E86" s="280">
        <f>SUM(C86:D86)</f>
        <v>200</v>
      </c>
      <c r="F86" s="606"/>
      <c r="G86" s="332">
        <f t="shared" si="1"/>
        <v>200</v>
      </c>
      <c r="I86" s="44"/>
    </row>
    <row r="87" spans="1:9" ht="16.5">
      <c r="A87" s="564"/>
      <c r="B87" s="638" t="s">
        <v>407</v>
      </c>
      <c r="C87" s="280">
        <v>25</v>
      </c>
      <c r="D87" s="405"/>
      <c r="E87" s="280">
        <f>SUM(C87:D87)</f>
        <v>25</v>
      </c>
      <c r="F87" s="606"/>
      <c r="G87" s="332">
        <f t="shared" si="1"/>
        <v>25</v>
      </c>
      <c r="I87" s="44"/>
    </row>
    <row r="88" spans="1:9" ht="16.5">
      <c r="A88" s="564"/>
      <c r="B88" s="638"/>
      <c r="C88" s="280"/>
      <c r="D88" s="405"/>
      <c r="E88" s="440">
        <f t="shared" si="0"/>
        <v>0</v>
      </c>
      <c r="F88" s="606"/>
      <c r="G88" s="441">
        <f t="shared" si="1"/>
        <v>0</v>
      </c>
      <c r="I88" s="44"/>
    </row>
    <row r="89" spans="1:9" ht="16.5">
      <c r="A89" s="564"/>
      <c r="B89" s="596" t="s">
        <v>24</v>
      </c>
      <c r="C89" s="277">
        <f>C4+C17+C61+C84+C11+C14+C8</f>
        <v>112019</v>
      </c>
      <c r="D89" s="277">
        <f>D4+D17+D61+D84+D11+D14+D8</f>
        <v>122167</v>
      </c>
      <c r="E89" s="277">
        <f>E4+E17+E61+E84+E11+E14+E8</f>
        <v>234186</v>
      </c>
      <c r="F89" s="277">
        <f>F4+F17+F61+F84+F11+F14+F8</f>
        <v>99677</v>
      </c>
      <c r="G89" s="120">
        <f>G4+G17+G61+G84+G11+G14+G8</f>
        <v>134509</v>
      </c>
      <c r="I89" s="44"/>
    </row>
    <row r="90" spans="1:9" ht="16.5">
      <c r="A90" s="564"/>
      <c r="B90" s="596"/>
      <c r="C90" s="280"/>
      <c r="D90" s="405"/>
      <c r="E90" s="440">
        <f t="shared" si="0"/>
        <v>0</v>
      </c>
      <c r="F90" s="606"/>
      <c r="G90" s="441">
        <f t="shared" si="1"/>
        <v>0</v>
      </c>
      <c r="I90" s="44"/>
    </row>
    <row r="91" spans="1:9" ht="16.5">
      <c r="A91" s="872" t="s">
        <v>56</v>
      </c>
      <c r="B91" s="873"/>
      <c r="C91" s="280"/>
      <c r="D91" s="405"/>
      <c r="E91" s="279">
        <f t="shared" si="0"/>
        <v>0</v>
      </c>
      <c r="F91" s="606"/>
      <c r="G91" s="123">
        <f t="shared" si="1"/>
        <v>0</v>
      </c>
      <c r="I91" s="44"/>
    </row>
    <row r="92" spans="1:7" ht="16.5">
      <c r="A92" s="564"/>
      <c r="B92" s="596" t="s">
        <v>24</v>
      </c>
      <c r="C92" s="277">
        <v>0</v>
      </c>
      <c r="D92" s="406"/>
      <c r="E92" s="279">
        <f t="shared" si="0"/>
        <v>0</v>
      </c>
      <c r="F92" s="606"/>
      <c r="G92" s="123">
        <f t="shared" si="1"/>
        <v>0</v>
      </c>
    </row>
    <row r="93" spans="1:7" ht="16.5">
      <c r="A93" s="564"/>
      <c r="B93" s="597"/>
      <c r="C93" s="280"/>
      <c r="D93" s="405"/>
      <c r="E93" s="440">
        <f t="shared" si="0"/>
        <v>0</v>
      </c>
      <c r="F93" s="606"/>
      <c r="G93" s="441">
        <f t="shared" si="1"/>
        <v>0</v>
      </c>
    </row>
    <row r="94" spans="1:7" ht="17.25" thickBot="1">
      <c r="A94" s="571"/>
      <c r="B94" s="598" t="s">
        <v>54</v>
      </c>
      <c r="C94" s="281">
        <f>SUM(C92+C89)</f>
        <v>112019</v>
      </c>
      <c r="D94" s="281">
        <f>SUM(D92+D89)</f>
        <v>122167</v>
      </c>
      <c r="E94" s="639">
        <f t="shared" si="0"/>
        <v>234186</v>
      </c>
      <c r="F94" s="281">
        <f>SUM(F92+F89)</f>
        <v>99677</v>
      </c>
      <c r="G94" s="493">
        <f t="shared" si="1"/>
        <v>134509</v>
      </c>
    </row>
    <row r="95" spans="1:7" ht="16.5">
      <c r="A95" s="599"/>
      <c r="B95" s="600"/>
      <c r="F95" s="4"/>
      <c r="G95" s="4"/>
    </row>
    <row r="96" spans="1:7" ht="16.5">
      <c r="A96" s="599"/>
      <c r="B96" s="4"/>
      <c r="F96" s="4"/>
      <c r="G96" s="4"/>
    </row>
    <row r="97" spans="1:7" ht="16.5">
      <c r="A97" s="599"/>
      <c r="B97" s="600"/>
      <c r="F97" s="4"/>
      <c r="G97" s="4"/>
    </row>
    <row r="98" spans="1:7" ht="16.5">
      <c r="A98" s="599"/>
      <c r="B98" s="600"/>
      <c r="F98" s="4"/>
      <c r="G98" s="4"/>
    </row>
  </sheetData>
  <sheetProtection/>
  <mergeCells count="2">
    <mergeCell ref="A2:B2"/>
    <mergeCell ref="A91:B91"/>
  </mergeCells>
  <printOptions/>
  <pageMargins left="0.34" right="0.2362204724409449" top="0.8661417322834646" bottom="0.3937007874015748" header="0.31496062992125984" footer="0.2755905511811024"/>
  <pageSetup horizontalDpi="600" verticalDpi="600" orientation="portrait" paperSize="9" scale="80" r:id="rId1"/>
  <headerFooter>
    <oddHeader>&amp;C&amp;"Book Antiqua,Félkövér"&amp;11Keszthely Város Önkormányzata
egyéb működési célú támogatásai ÁHT-n kívülre&amp;R&amp;"Book Antiqua,Félkövér"13. sz. melléklet
ezer Ft</oddHeader>
    <oddFooter>&amp;C&amp;P</oddFooter>
  </headerFooter>
  <rowBreaks count="1" manualBreakCount="1">
    <brk id="44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F14" sqref="F14"/>
    </sheetView>
  </sheetViews>
  <sheetFormatPr defaultColWidth="9.140625" defaultRowHeight="12.75"/>
  <cols>
    <col min="1" max="1" width="6.28125" style="108" customWidth="1"/>
    <col min="2" max="2" width="53.57421875" style="3" customWidth="1"/>
    <col min="3" max="3" width="12.140625" style="3" customWidth="1"/>
    <col min="4" max="4" width="11.28125" style="3" bestFit="1" customWidth="1"/>
    <col min="5" max="5" width="12.140625" style="3" customWidth="1"/>
    <col min="6" max="6" width="9.8515625" style="3" bestFit="1" customWidth="1"/>
    <col min="7" max="7" width="10.140625" style="3" bestFit="1" customWidth="1"/>
    <col min="8" max="16384" width="9.140625" style="3" customWidth="1"/>
  </cols>
  <sheetData>
    <row r="1" spans="1:9" ht="45.75" thickBot="1">
      <c r="A1" s="95" t="s">
        <v>14</v>
      </c>
      <c r="B1" s="96" t="s">
        <v>225</v>
      </c>
      <c r="C1" s="96" t="s">
        <v>352</v>
      </c>
      <c r="D1" s="96" t="s">
        <v>351</v>
      </c>
      <c r="E1" s="393" t="s">
        <v>352</v>
      </c>
      <c r="F1" s="150" t="s">
        <v>143</v>
      </c>
      <c r="G1" s="249" t="s">
        <v>144</v>
      </c>
      <c r="I1" s="44"/>
    </row>
    <row r="2" spans="1:9" ht="16.5" customHeight="1">
      <c r="A2" s="862" t="s">
        <v>58</v>
      </c>
      <c r="B2" s="874"/>
      <c r="C2" s="275"/>
      <c r="D2" s="261"/>
      <c r="E2" s="261"/>
      <c r="F2" s="261"/>
      <c r="G2" s="262"/>
      <c r="I2" s="44"/>
    </row>
    <row r="3" spans="1:9" ht="16.5">
      <c r="A3" s="97"/>
      <c r="B3" s="114"/>
      <c r="C3" s="288"/>
      <c r="D3" s="403"/>
      <c r="E3" s="403"/>
      <c r="F3" s="37"/>
      <c r="G3" s="263"/>
      <c r="I3" s="44"/>
    </row>
    <row r="4" spans="1:9" ht="16.5">
      <c r="A4" s="97">
        <v>1</v>
      </c>
      <c r="B4" s="112" t="s">
        <v>429</v>
      </c>
      <c r="C4" s="279">
        <f>SUM(C5:C6)</f>
        <v>15000</v>
      </c>
      <c r="D4" s="279">
        <f>SUM(D5:D6)</f>
        <v>0</v>
      </c>
      <c r="E4" s="279">
        <f>SUM(E5:E6)</f>
        <v>15000</v>
      </c>
      <c r="F4" s="279">
        <f>SUM(F5)</f>
        <v>0</v>
      </c>
      <c r="G4" s="123">
        <f>E4-F4</f>
        <v>15000</v>
      </c>
      <c r="I4" s="44"/>
    </row>
    <row r="5" spans="1:9" ht="49.5">
      <c r="A5" s="97"/>
      <c r="B5" s="113" t="s">
        <v>592</v>
      </c>
      <c r="C5" s="485">
        <v>3000</v>
      </c>
      <c r="D5" s="485"/>
      <c r="E5" s="485">
        <f aca="true" t="shared" si="0" ref="E5:E24">SUM(C5,D5)</f>
        <v>3000</v>
      </c>
      <c r="F5" s="734">
        <v>0</v>
      </c>
      <c r="G5" s="486">
        <f aca="true" t="shared" si="1" ref="G5:G24">E5-F5</f>
        <v>3000</v>
      </c>
      <c r="I5" s="44"/>
    </row>
    <row r="6" spans="1:9" ht="16.5">
      <c r="A6" s="97"/>
      <c r="B6" s="113" t="s">
        <v>383</v>
      </c>
      <c r="C6" s="280">
        <v>12000</v>
      </c>
      <c r="D6" s="280"/>
      <c r="E6" s="280">
        <f t="shared" si="0"/>
        <v>12000</v>
      </c>
      <c r="F6" s="410"/>
      <c r="G6" s="477">
        <f t="shared" si="1"/>
        <v>12000</v>
      </c>
      <c r="I6" s="44"/>
    </row>
    <row r="7" spans="1:9" ht="16.5">
      <c r="A7" s="97"/>
      <c r="B7" s="114"/>
      <c r="C7" s="411"/>
      <c r="D7" s="411"/>
      <c r="E7" s="440">
        <f t="shared" si="0"/>
        <v>0</v>
      </c>
      <c r="F7" s="37"/>
      <c r="G7" s="441">
        <f t="shared" si="1"/>
        <v>0</v>
      </c>
      <c r="I7" s="44"/>
    </row>
    <row r="8" spans="1:9" ht="16.5">
      <c r="A8" s="97">
        <v>2</v>
      </c>
      <c r="B8" s="114" t="s">
        <v>605</v>
      </c>
      <c r="C8" s="279">
        <f>SUM(C9:C10)</f>
        <v>5000</v>
      </c>
      <c r="D8" s="279">
        <f>SUM(D9:D10)</f>
        <v>0</v>
      </c>
      <c r="E8" s="279">
        <f t="shared" si="0"/>
        <v>5000</v>
      </c>
      <c r="F8" s="279">
        <f>SUM(F9:F10)</f>
        <v>0</v>
      </c>
      <c r="G8" s="123">
        <f t="shared" si="1"/>
        <v>5000</v>
      </c>
      <c r="I8" s="44"/>
    </row>
    <row r="9" spans="1:9" ht="16.5">
      <c r="A9" s="97"/>
      <c r="B9" s="113" t="s">
        <v>341</v>
      </c>
      <c r="C9" s="280">
        <v>5000</v>
      </c>
      <c r="D9" s="280"/>
      <c r="E9" s="280">
        <f t="shared" si="0"/>
        <v>5000</v>
      </c>
      <c r="F9" s="280"/>
      <c r="G9" s="332">
        <f t="shared" si="1"/>
        <v>5000</v>
      </c>
      <c r="I9" s="44"/>
    </row>
    <row r="10" spans="1:9" ht="16.5">
      <c r="A10" s="97"/>
      <c r="B10" s="331"/>
      <c r="C10" s="280"/>
      <c r="D10" s="280"/>
      <c r="E10" s="440">
        <f t="shared" si="0"/>
        <v>0</v>
      </c>
      <c r="F10" s="280"/>
      <c r="G10" s="441">
        <f t="shared" si="1"/>
        <v>0</v>
      </c>
      <c r="I10" s="44"/>
    </row>
    <row r="11" spans="1:9" ht="16.5">
      <c r="A11" s="97">
        <v>3</v>
      </c>
      <c r="B11" s="112" t="s">
        <v>606</v>
      </c>
      <c r="C11" s="279">
        <f>SUM(C12:C13)</f>
        <v>5000</v>
      </c>
      <c r="D11" s="279">
        <f>SUM(D12:D13)</f>
        <v>0</v>
      </c>
      <c r="E11" s="279">
        <f t="shared" si="0"/>
        <v>5000</v>
      </c>
      <c r="F11" s="287">
        <f>SUM(F12:F13)</f>
        <v>0</v>
      </c>
      <c r="G11" s="123">
        <f t="shared" si="1"/>
        <v>5000</v>
      </c>
      <c r="I11" s="44"/>
    </row>
    <row r="12" spans="1:9" ht="33">
      <c r="A12" s="97"/>
      <c r="B12" s="113" t="s">
        <v>340</v>
      </c>
      <c r="C12" s="280">
        <v>5000</v>
      </c>
      <c r="D12" s="405"/>
      <c r="E12" s="280">
        <f t="shared" si="0"/>
        <v>5000</v>
      </c>
      <c r="F12" s="37"/>
      <c r="G12" s="332">
        <f t="shared" si="1"/>
        <v>5000</v>
      </c>
      <c r="I12" s="44"/>
    </row>
    <row r="13" spans="1:9" ht="16.5">
      <c r="A13" s="97"/>
      <c r="B13" s="331"/>
      <c r="C13" s="280"/>
      <c r="D13" s="405"/>
      <c r="E13" s="440">
        <f t="shared" si="0"/>
        <v>0</v>
      </c>
      <c r="F13" s="37"/>
      <c r="G13" s="441">
        <f t="shared" si="1"/>
        <v>0</v>
      </c>
      <c r="I13" s="44"/>
    </row>
    <row r="14" spans="1:9" ht="16.5">
      <c r="A14" s="97">
        <v>4</v>
      </c>
      <c r="B14" s="98" t="s">
        <v>250</v>
      </c>
      <c r="C14" s="279">
        <f>SUM(C15:C17)</f>
        <v>15550</v>
      </c>
      <c r="D14" s="279">
        <f>SUM(D15:D17)</f>
        <v>0</v>
      </c>
      <c r="E14" s="279">
        <f t="shared" si="0"/>
        <v>15550</v>
      </c>
      <c r="F14" s="39"/>
      <c r="G14" s="123">
        <f t="shared" si="1"/>
        <v>15550</v>
      </c>
      <c r="I14" s="44"/>
    </row>
    <row r="15" spans="1:9" ht="49.5">
      <c r="A15" s="97"/>
      <c r="B15" s="487" t="s">
        <v>589</v>
      </c>
      <c r="C15" s="485">
        <v>550</v>
      </c>
      <c r="D15" s="484"/>
      <c r="E15" s="485">
        <f t="shared" si="0"/>
        <v>550</v>
      </c>
      <c r="F15" s="488"/>
      <c r="G15" s="486">
        <f t="shared" si="1"/>
        <v>550</v>
      </c>
      <c r="I15" s="44"/>
    </row>
    <row r="16" spans="1:9" ht="16.5">
      <c r="A16" s="97"/>
      <c r="B16" s="113" t="s">
        <v>590</v>
      </c>
      <c r="C16" s="280">
        <v>11500</v>
      </c>
      <c r="D16" s="405"/>
      <c r="E16" s="280">
        <f t="shared" si="0"/>
        <v>11500</v>
      </c>
      <c r="F16" s="37"/>
      <c r="G16" s="332">
        <f t="shared" si="1"/>
        <v>11500</v>
      </c>
      <c r="I16" s="44"/>
    </row>
    <row r="17" spans="1:9" ht="16.5">
      <c r="A17" s="97"/>
      <c r="B17" s="113" t="s">
        <v>342</v>
      </c>
      <c r="C17" s="280">
        <v>3500</v>
      </c>
      <c r="D17" s="405"/>
      <c r="E17" s="280">
        <f t="shared" si="0"/>
        <v>3500</v>
      </c>
      <c r="F17" s="37"/>
      <c r="G17" s="332">
        <f t="shared" si="1"/>
        <v>3500</v>
      </c>
      <c r="I17" s="44"/>
    </row>
    <row r="18" spans="1:9" ht="16.5">
      <c r="A18" s="97"/>
      <c r="B18" s="331"/>
      <c r="C18" s="265"/>
      <c r="D18" s="397"/>
      <c r="E18" s="442">
        <f t="shared" si="0"/>
        <v>0</v>
      </c>
      <c r="F18" s="37"/>
      <c r="G18" s="441">
        <f t="shared" si="1"/>
        <v>0</v>
      </c>
      <c r="I18" s="44"/>
    </row>
    <row r="19" spans="1:9" ht="16.5">
      <c r="A19" s="97"/>
      <c r="B19" s="105" t="s">
        <v>24</v>
      </c>
      <c r="C19" s="279">
        <f>C4+C8+C11+C14</f>
        <v>40550</v>
      </c>
      <c r="D19" s="279">
        <f>D4+D8+D11+D14</f>
        <v>0</v>
      </c>
      <c r="E19" s="279">
        <f t="shared" si="0"/>
        <v>40550</v>
      </c>
      <c r="F19" s="279">
        <f>F4+F8+F11+F14</f>
        <v>0</v>
      </c>
      <c r="G19" s="123">
        <f t="shared" si="1"/>
        <v>40550</v>
      </c>
      <c r="I19" s="44"/>
    </row>
    <row r="20" spans="1:9" ht="16.5">
      <c r="A20" s="97"/>
      <c r="B20" s="105"/>
      <c r="C20" s="265"/>
      <c r="D20" s="397"/>
      <c r="E20" s="440">
        <f t="shared" si="0"/>
        <v>0</v>
      </c>
      <c r="F20" s="37"/>
      <c r="G20" s="441">
        <f t="shared" si="1"/>
        <v>0</v>
      </c>
      <c r="I20" s="44"/>
    </row>
    <row r="21" spans="1:9" ht="16.5">
      <c r="A21" s="875" t="s">
        <v>56</v>
      </c>
      <c r="B21" s="876"/>
      <c r="C21" s="480"/>
      <c r="D21" s="490"/>
      <c r="E21" s="279"/>
      <c r="F21" s="37"/>
      <c r="G21" s="123"/>
      <c r="I21" s="44"/>
    </row>
    <row r="22" spans="1:9" ht="16.5">
      <c r="A22" s="102"/>
      <c r="B22" s="491"/>
      <c r="C22" s="328"/>
      <c r="D22" s="328"/>
      <c r="E22" s="328"/>
      <c r="F22" s="328"/>
      <c r="G22" s="492"/>
      <c r="I22" s="44"/>
    </row>
    <row r="23" spans="1:9" ht="16.5">
      <c r="A23" s="97"/>
      <c r="B23" s="105" t="s">
        <v>24</v>
      </c>
      <c r="C23" s="265">
        <f>SUM(C22)</f>
        <v>0</v>
      </c>
      <c r="D23" s="265">
        <f>SUM(D22)</f>
        <v>0</v>
      </c>
      <c r="E23" s="265">
        <f>SUM(E22)</f>
        <v>0</v>
      </c>
      <c r="F23" s="265">
        <f>SUM(F22)</f>
        <v>0</v>
      </c>
      <c r="G23" s="316">
        <f>SUM(G22)</f>
        <v>0</v>
      </c>
      <c r="I23" s="44"/>
    </row>
    <row r="24" spans="1:7" ht="16.5">
      <c r="A24" s="97"/>
      <c r="B24" s="116"/>
      <c r="C24" s="265"/>
      <c r="D24" s="397"/>
      <c r="E24" s="440">
        <f t="shared" si="0"/>
        <v>0</v>
      </c>
      <c r="F24" s="37"/>
      <c r="G24" s="441">
        <f t="shared" si="1"/>
        <v>0</v>
      </c>
    </row>
    <row r="25" spans="1:7" ht="17.25" thickBot="1">
      <c r="A25" s="104"/>
      <c r="B25" s="111" t="s">
        <v>54</v>
      </c>
      <c r="C25" s="289">
        <f>SUM(C23+C19)</f>
        <v>40550</v>
      </c>
      <c r="D25" s="289">
        <f>SUM(D23+D19)</f>
        <v>0</v>
      </c>
      <c r="E25" s="289">
        <f>SUM(E23+E19)</f>
        <v>40550</v>
      </c>
      <c r="F25" s="289">
        <f>SUM(F23+F19)</f>
        <v>0</v>
      </c>
      <c r="G25" s="493">
        <f>SUM(G23+G19)</f>
        <v>40550</v>
      </c>
    </row>
  </sheetData>
  <sheetProtection/>
  <mergeCells count="2">
    <mergeCell ref="A2:B2"/>
    <mergeCell ref="A21:B21"/>
  </mergeCells>
  <printOptions/>
  <pageMargins left="0.2362204724409449" right="0.4330708661417323" top="1.220472440944882" bottom="0.7480314960629921" header="0.31496062992125984" footer="0.31496062992125984"/>
  <pageSetup horizontalDpi="600" verticalDpi="600" orientation="portrait" paperSize="9" scale="85" r:id="rId1"/>
  <headerFooter>
    <oddHeader>&amp;C&amp;"Book Antiqua,Félkövér"&amp;11Keszthely Város Önkormányzata
egyéb felhalmozási célú kiadásai ÁHT-n kívülre&amp;R&amp;"Book Antiqua,Félkövér"14. sz.melléklet
ezer Ft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P67"/>
  <sheetViews>
    <sheetView tabSelected="1" zoomScalePageLayoutView="0" workbookViewId="0" topLeftCell="A10">
      <selection activeCell="G30" sqref="G30"/>
    </sheetView>
  </sheetViews>
  <sheetFormatPr defaultColWidth="9.140625" defaultRowHeight="12.75"/>
  <cols>
    <col min="1" max="1" width="29.28125" style="217" customWidth="1"/>
    <col min="2" max="8" width="8.7109375" style="218" customWidth="1"/>
    <col min="9" max="9" width="9.7109375" style="218" customWidth="1"/>
    <col min="10" max="10" width="11.7109375" style="218" customWidth="1"/>
    <col min="11" max="11" width="8.7109375" style="218" customWidth="1"/>
    <col min="12" max="13" width="9.7109375" style="218" customWidth="1"/>
    <col min="14" max="14" width="9.7109375" style="219" customWidth="1"/>
    <col min="15" max="15" width="14.7109375" style="218" customWidth="1"/>
    <col min="16" max="16384" width="9.140625" style="218" customWidth="1"/>
  </cols>
  <sheetData>
    <row r="1" spans="1:15" ht="14.25" thickBot="1">
      <c r="A1"/>
      <c r="B1"/>
      <c r="C1"/>
      <c r="D1"/>
      <c r="E1"/>
      <c r="F1"/>
      <c r="G1"/>
      <c r="H1"/>
      <c r="I1"/>
      <c r="J1"/>
      <c r="K1"/>
      <c r="L1"/>
      <c r="M1"/>
      <c r="N1"/>
      <c r="O1"/>
    </row>
    <row r="2" spans="1:14" s="220" customFormat="1" ht="16.5" customHeight="1" thickBot="1">
      <c r="A2" s="290" t="s">
        <v>15</v>
      </c>
      <c r="B2" s="291" t="s">
        <v>93</v>
      </c>
      <c r="C2" s="291" t="s">
        <v>94</v>
      </c>
      <c r="D2" s="291" t="s">
        <v>95</v>
      </c>
      <c r="E2" s="291" t="s">
        <v>96</v>
      </c>
      <c r="F2" s="291" t="s">
        <v>97</v>
      </c>
      <c r="G2" s="291" t="s">
        <v>98</v>
      </c>
      <c r="H2" s="291" t="s">
        <v>99</v>
      </c>
      <c r="I2" s="291" t="s">
        <v>100</v>
      </c>
      <c r="J2" s="291" t="s">
        <v>101</v>
      </c>
      <c r="K2" s="291" t="s">
        <v>102</v>
      </c>
      <c r="L2" s="291" t="s">
        <v>103</v>
      </c>
      <c r="M2" s="291" t="s">
        <v>104</v>
      </c>
      <c r="N2" s="292" t="s">
        <v>1</v>
      </c>
    </row>
    <row r="3" spans="1:14" s="220" customFormat="1" ht="15" customHeight="1" thickBot="1">
      <c r="A3" s="293" t="s">
        <v>105</v>
      </c>
      <c r="B3" s="291"/>
      <c r="C3" s="291"/>
      <c r="D3" s="291"/>
      <c r="E3" s="347">
        <v>803381</v>
      </c>
      <c r="F3" s="291">
        <v>722264</v>
      </c>
      <c r="G3" s="291">
        <v>724000</v>
      </c>
      <c r="H3" s="291">
        <v>393118</v>
      </c>
      <c r="I3" s="291">
        <v>290167</v>
      </c>
      <c r="J3" s="291">
        <v>197689</v>
      </c>
      <c r="K3" s="347">
        <v>248378</v>
      </c>
      <c r="L3" s="347">
        <v>238418</v>
      </c>
      <c r="M3" s="291">
        <v>193972</v>
      </c>
      <c r="N3" s="292"/>
    </row>
    <row r="4" spans="1:15" ht="15.75">
      <c r="A4" s="640" t="s">
        <v>147</v>
      </c>
      <c r="B4" s="144">
        <v>56180</v>
      </c>
      <c r="C4" s="144">
        <v>56180</v>
      </c>
      <c r="D4" s="144">
        <v>56180</v>
      </c>
      <c r="E4" s="144">
        <v>56180</v>
      </c>
      <c r="F4" s="144">
        <v>56180</v>
      </c>
      <c r="G4" s="144">
        <v>59115</v>
      </c>
      <c r="H4" s="144">
        <v>56180</v>
      </c>
      <c r="I4" s="144">
        <v>56180</v>
      </c>
      <c r="J4" s="144">
        <v>56180</v>
      </c>
      <c r="K4" s="144">
        <v>56180</v>
      </c>
      <c r="L4" s="144">
        <v>56180</v>
      </c>
      <c r="M4" s="144">
        <v>56178</v>
      </c>
      <c r="N4" s="641">
        <f>SUM(B4:M4)</f>
        <v>677093</v>
      </c>
      <c r="O4" s="294"/>
    </row>
    <row r="5" spans="1:15" ht="15.75">
      <c r="A5" s="15" t="s">
        <v>351</v>
      </c>
      <c r="B5" s="145"/>
      <c r="C5" s="145"/>
      <c r="D5" s="145"/>
      <c r="E5" s="228"/>
      <c r="F5" s="145"/>
      <c r="G5" s="145"/>
      <c r="H5" s="145"/>
      <c r="I5" s="145"/>
      <c r="J5" s="145">
        <v>7084</v>
      </c>
      <c r="K5" s="145"/>
      <c r="L5" s="145"/>
      <c r="M5" s="145"/>
      <c r="N5" s="624">
        <f aca="true" t="shared" si="0" ref="N5:N21">SUM(B5:M5)</f>
        <v>7084</v>
      </c>
      <c r="O5" s="294"/>
    </row>
    <row r="6" spans="1:15" ht="15.75">
      <c r="A6" s="15" t="s">
        <v>352</v>
      </c>
      <c r="B6" s="145">
        <f>SUM(B4:B5)</f>
        <v>56180</v>
      </c>
      <c r="C6" s="145">
        <f aca="true" t="shared" si="1" ref="C6:M6">SUM(C4:C5)</f>
        <v>56180</v>
      </c>
      <c r="D6" s="145">
        <f t="shared" si="1"/>
        <v>56180</v>
      </c>
      <c r="E6" s="145">
        <f t="shared" si="1"/>
        <v>56180</v>
      </c>
      <c r="F6" s="145">
        <f t="shared" si="1"/>
        <v>56180</v>
      </c>
      <c r="G6" s="145">
        <f t="shared" si="1"/>
        <v>59115</v>
      </c>
      <c r="H6" s="145">
        <f t="shared" si="1"/>
        <v>56180</v>
      </c>
      <c r="I6" s="145">
        <f t="shared" si="1"/>
        <v>56180</v>
      </c>
      <c r="J6" s="145">
        <f t="shared" si="1"/>
        <v>63264</v>
      </c>
      <c r="K6" s="145">
        <f t="shared" si="1"/>
        <v>56180</v>
      </c>
      <c r="L6" s="145">
        <f t="shared" si="1"/>
        <v>56180</v>
      </c>
      <c r="M6" s="145">
        <f t="shared" si="1"/>
        <v>56178</v>
      </c>
      <c r="N6" s="624">
        <f t="shared" si="0"/>
        <v>684177</v>
      </c>
      <c r="O6" s="294"/>
    </row>
    <row r="7" spans="1:15" ht="27.75">
      <c r="A7" s="642" t="s">
        <v>252</v>
      </c>
      <c r="B7" s="145">
        <v>88622</v>
      </c>
      <c r="C7" s="145">
        <v>88621</v>
      </c>
      <c r="D7" s="145">
        <v>88622</v>
      </c>
      <c r="E7" s="145">
        <v>88621</v>
      </c>
      <c r="F7" s="145">
        <v>88622</v>
      </c>
      <c r="G7" s="145">
        <v>113102</v>
      </c>
      <c r="H7" s="145">
        <v>88622</v>
      </c>
      <c r="I7" s="145">
        <v>88621</v>
      </c>
      <c r="J7" s="145">
        <v>88622</v>
      </c>
      <c r="K7" s="145">
        <v>88621</v>
      </c>
      <c r="L7" s="145">
        <v>88622</v>
      </c>
      <c r="M7" s="145">
        <v>88625</v>
      </c>
      <c r="N7" s="624">
        <f t="shared" si="0"/>
        <v>1087943</v>
      </c>
      <c r="O7" s="294"/>
    </row>
    <row r="8" spans="1:15" ht="15.75">
      <c r="A8" s="15" t="s">
        <v>351</v>
      </c>
      <c r="B8" s="145"/>
      <c r="C8" s="145"/>
      <c r="D8" s="145"/>
      <c r="E8" s="145"/>
      <c r="F8" s="145"/>
      <c r="G8" s="145"/>
      <c r="H8" s="145"/>
      <c r="I8" s="145"/>
      <c r="J8" s="145">
        <v>122298</v>
      </c>
      <c r="K8" s="145"/>
      <c r="L8" s="145"/>
      <c r="M8" s="145"/>
      <c r="N8" s="624">
        <f t="shared" si="0"/>
        <v>122298</v>
      </c>
      <c r="O8" s="294"/>
    </row>
    <row r="9" spans="1:15" ht="15.75">
      <c r="A9" s="15" t="s">
        <v>352</v>
      </c>
      <c r="B9" s="145">
        <f>SUM(B7:B8)</f>
        <v>88622</v>
      </c>
      <c r="C9" s="145">
        <f aca="true" t="shared" si="2" ref="C9:M9">SUM(C7:C8)</f>
        <v>88621</v>
      </c>
      <c r="D9" s="145">
        <f t="shared" si="2"/>
        <v>88622</v>
      </c>
      <c r="E9" s="145">
        <f t="shared" si="2"/>
        <v>88621</v>
      </c>
      <c r="F9" s="145">
        <f t="shared" si="2"/>
        <v>88622</v>
      </c>
      <c r="G9" s="145">
        <f t="shared" si="2"/>
        <v>113102</v>
      </c>
      <c r="H9" s="145">
        <f t="shared" si="2"/>
        <v>88622</v>
      </c>
      <c r="I9" s="145">
        <f t="shared" si="2"/>
        <v>88621</v>
      </c>
      <c r="J9" s="145">
        <f t="shared" si="2"/>
        <v>210920</v>
      </c>
      <c r="K9" s="145">
        <f t="shared" si="2"/>
        <v>88621</v>
      </c>
      <c r="L9" s="145">
        <f t="shared" si="2"/>
        <v>88622</v>
      </c>
      <c r="M9" s="145">
        <f t="shared" si="2"/>
        <v>88625</v>
      </c>
      <c r="N9" s="624">
        <f t="shared" si="0"/>
        <v>1210241</v>
      </c>
      <c r="O9" s="294"/>
    </row>
    <row r="10" spans="1:15" ht="15.75">
      <c r="A10" s="642" t="s">
        <v>253</v>
      </c>
      <c r="B10" s="145">
        <v>20400</v>
      </c>
      <c r="C10" s="145">
        <v>16400</v>
      </c>
      <c r="D10" s="145">
        <v>350400</v>
      </c>
      <c r="E10" s="145">
        <v>26400</v>
      </c>
      <c r="F10" s="145">
        <v>90400</v>
      </c>
      <c r="G10" s="145">
        <v>9400</v>
      </c>
      <c r="H10" s="145">
        <v>50400</v>
      </c>
      <c r="I10" s="145">
        <v>38400</v>
      </c>
      <c r="J10" s="145">
        <v>400000</v>
      </c>
      <c r="K10" s="145">
        <v>71400</v>
      </c>
      <c r="L10" s="145">
        <v>52000</v>
      </c>
      <c r="M10" s="145">
        <v>86050</v>
      </c>
      <c r="N10" s="624">
        <f t="shared" si="0"/>
        <v>1211650</v>
      </c>
      <c r="O10" s="294"/>
    </row>
    <row r="11" spans="1:15" ht="27.75">
      <c r="A11" s="642" t="s">
        <v>254</v>
      </c>
      <c r="B11" s="145">
        <v>25180</v>
      </c>
      <c r="C11" s="145">
        <v>10000</v>
      </c>
      <c r="D11" s="145">
        <v>7500</v>
      </c>
      <c r="E11" s="145">
        <v>8500</v>
      </c>
      <c r="F11" s="145">
        <v>8500</v>
      </c>
      <c r="G11" s="145">
        <v>19390</v>
      </c>
      <c r="H11" s="145">
        <v>20000</v>
      </c>
      <c r="I11" s="145">
        <v>7500</v>
      </c>
      <c r="J11" s="145">
        <v>7500</v>
      </c>
      <c r="K11" s="145">
        <v>7500</v>
      </c>
      <c r="L11" s="145">
        <v>7500</v>
      </c>
      <c r="M11" s="145">
        <v>7432</v>
      </c>
      <c r="N11" s="624">
        <f t="shared" si="0"/>
        <v>136502</v>
      </c>
      <c r="O11" s="294"/>
    </row>
    <row r="12" spans="1:15" ht="15.75">
      <c r="A12" s="15" t="s">
        <v>351</v>
      </c>
      <c r="B12" s="145"/>
      <c r="C12" s="145"/>
      <c r="D12" s="145"/>
      <c r="E12" s="145"/>
      <c r="F12" s="145"/>
      <c r="G12" s="145"/>
      <c r="H12" s="145"/>
      <c r="I12" s="145"/>
      <c r="J12" s="145">
        <v>27179</v>
      </c>
      <c r="K12" s="145"/>
      <c r="L12" s="145"/>
      <c r="M12" s="145"/>
      <c r="N12" s="624">
        <f t="shared" si="0"/>
        <v>27179</v>
      </c>
      <c r="O12" s="294"/>
    </row>
    <row r="13" spans="1:15" ht="15.75">
      <c r="A13" s="15" t="s">
        <v>352</v>
      </c>
      <c r="B13" s="145">
        <f>SUM(B11:B12)</f>
        <v>25180</v>
      </c>
      <c r="C13" s="145">
        <f aca="true" t="shared" si="3" ref="C13:M13">SUM(C11:C12)</f>
        <v>10000</v>
      </c>
      <c r="D13" s="145">
        <f t="shared" si="3"/>
        <v>7500</v>
      </c>
      <c r="E13" s="145">
        <f t="shared" si="3"/>
        <v>8500</v>
      </c>
      <c r="F13" s="145">
        <f t="shared" si="3"/>
        <v>8500</v>
      </c>
      <c r="G13" s="145">
        <f t="shared" si="3"/>
        <v>19390</v>
      </c>
      <c r="H13" s="145">
        <f t="shared" si="3"/>
        <v>20000</v>
      </c>
      <c r="I13" s="145">
        <f t="shared" si="3"/>
        <v>7500</v>
      </c>
      <c r="J13" s="145">
        <f t="shared" si="3"/>
        <v>34679</v>
      </c>
      <c r="K13" s="145">
        <f t="shared" si="3"/>
        <v>7500</v>
      </c>
      <c r="L13" s="145">
        <f t="shared" si="3"/>
        <v>7500</v>
      </c>
      <c r="M13" s="145">
        <f t="shared" si="3"/>
        <v>7432</v>
      </c>
      <c r="N13" s="624">
        <f t="shared" si="0"/>
        <v>163681</v>
      </c>
      <c r="O13" s="294"/>
    </row>
    <row r="14" spans="1:15" ht="15.75">
      <c r="A14" s="642" t="s">
        <v>255</v>
      </c>
      <c r="B14" s="145">
        <v>600</v>
      </c>
      <c r="C14" s="145">
        <v>600</v>
      </c>
      <c r="D14" s="145">
        <v>600</v>
      </c>
      <c r="E14" s="145">
        <v>600</v>
      </c>
      <c r="F14" s="145">
        <v>30600</v>
      </c>
      <c r="G14" s="145">
        <v>30600</v>
      </c>
      <c r="H14" s="145">
        <v>30600</v>
      </c>
      <c r="I14" s="145">
        <v>30600</v>
      </c>
      <c r="J14" s="145">
        <v>30600</v>
      </c>
      <c r="K14" s="145">
        <v>30600</v>
      </c>
      <c r="L14" s="145">
        <v>24616</v>
      </c>
      <c r="M14" s="145">
        <v>600</v>
      </c>
      <c r="N14" s="624">
        <f t="shared" si="0"/>
        <v>211216</v>
      </c>
      <c r="O14" s="294"/>
    </row>
    <row r="15" spans="1:15" ht="15.75">
      <c r="A15" s="642" t="s">
        <v>256</v>
      </c>
      <c r="B15" s="145">
        <v>250</v>
      </c>
      <c r="C15" s="145"/>
      <c r="D15" s="145"/>
      <c r="E15" s="145">
        <v>250</v>
      </c>
      <c r="F15" s="145"/>
      <c r="G15" s="145"/>
      <c r="H15" s="145">
        <v>250</v>
      </c>
      <c r="I15" s="145"/>
      <c r="J15" s="145"/>
      <c r="K15" s="145">
        <v>250</v>
      </c>
      <c r="L15" s="145"/>
      <c r="M15" s="145"/>
      <c r="N15" s="624">
        <f t="shared" si="0"/>
        <v>1000</v>
      </c>
      <c r="O15" s="294"/>
    </row>
    <row r="16" spans="1:15" ht="15.75">
      <c r="A16" s="15" t="s">
        <v>351</v>
      </c>
      <c r="B16" s="168"/>
      <c r="C16" s="168"/>
      <c r="D16" s="168"/>
      <c r="E16" s="168"/>
      <c r="F16" s="168"/>
      <c r="G16" s="168">
        <v>0</v>
      </c>
      <c r="H16" s="168"/>
      <c r="I16" s="168"/>
      <c r="J16" s="168">
        <v>5000</v>
      </c>
      <c r="K16" s="168"/>
      <c r="L16" s="168"/>
      <c r="M16" s="168"/>
      <c r="N16" s="624">
        <f t="shared" si="0"/>
        <v>5000</v>
      </c>
      <c r="O16" s="294"/>
    </row>
    <row r="17" spans="1:15" ht="15.75">
      <c r="A17" s="15" t="s">
        <v>352</v>
      </c>
      <c r="B17" s="168">
        <f>SUM(B15:B16)</f>
        <v>250</v>
      </c>
      <c r="C17" s="168">
        <f aca="true" t="shared" si="4" ref="C17:M17">SUM(C15:C16)</f>
        <v>0</v>
      </c>
      <c r="D17" s="168">
        <f t="shared" si="4"/>
        <v>0</v>
      </c>
      <c r="E17" s="168">
        <f t="shared" si="4"/>
        <v>250</v>
      </c>
      <c r="F17" s="168">
        <f t="shared" si="4"/>
        <v>0</v>
      </c>
      <c r="G17" s="168">
        <f t="shared" si="4"/>
        <v>0</v>
      </c>
      <c r="H17" s="168">
        <f t="shared" si="4"/>
        <v>250</v>
      </c>
      <c r="I17" s="168">
        <f t="shared" si="4"/>
        <v>0</v>
      </c>
      <c r="J17" s="168">
        <f t="shared" si="4"/>
        <v>5000</v>
      </c>
      <c r="K17" s="168">
        <f t="shared" si="4"/>
        <v>250</v>
      </c>
      <c r="L17" s="168">
        <f t="shared" si="4"/>
        <v>0</v>
      </c>
      <c r="M17" s="168">
        <f t="shared" si="4"/>
        <v>0</v>
      </c>
      <c r="N17" s="624">
        <f t="shared" si="0"/>
        <v>6000</v>
      </c>
      <c r="O17" s="294"/>
    </row>
    <row r="18" spans="1:15" ht="15.75">
      <c r="A18" s="643" t="s">
        <v>482</v>
      </c>
      <c r="B18" s="168"/>
      <c r="C18" s="168"/>
      <c r="D18" s="168"/>
      <c r="E18" s="168"/>
      <c r="F18" s="168"/>
      <c r="G18" s="168">
        <v>300000</v>
      </c>
      <c r="H18" s="168"/>
      <c r="I18" s="168"/>
      <c r="J18" s="168"/>
      <c r="K18" s="168"/>
      <c r="L18" s="168"/>
      <c r="M18" s="168"/>
      <c r="N18" s="624">
        <f t="shared" si="0"/>
        <v>300000</v>
      </c>
      <c r="O18" s="294"/>
    </row>
    <row r="19" spans="1:15" ht="15.75">
      <c r="A19" s="643" t="s">
        <v>257</v>
      </c>
      <c r="B19" s="168">
        <v>41549</v>
      </c>
      <c r="C19" s="168">
        <v>85567</v>
      </c>
      <c r="D19" s="168">
        <v>640448</v>
      </c>
      <c r="E19" s="168"/>
      <c r="F19" s="168"/>
      <c r="G19" s="168">
        <v>44114</v>
      </c>
      <c r="H19" s="168"/>
      <c r="I19" s="168"/>
      <c r="J19" s="168"/>
      <c r="K19" s="168"/>
      <c r="L19" s="168"/>
      <c r="M19" s="168"/>
      <c r="N19" s="644">
        <f t="shared" si="0"/>
        <v>811678</v>
      </c>
      <c r="O19" s="294"/>
    </row>
    <row r="20" spans="1:15" ht="15.75">
      <c r="A20" s="15" t="s">
        <v>351</v>
      </c>
      <c r="B20" s="145"/>
      <c r="C20" s="145"/>
      <c r="D20" s="145"/>
      <c r="E20" s="145"/>
      <c r="F20" s="145"/>
      <c r="G20" s="145"/>
      <c r="H20" s="145"/>
      <c r="I20" s="145"/>
      <c r="J20" s="145">
        <v>171</v>
      </c>
      <c r="K20" s="145"/>
      <c r="L20" s="145"/>
      <c r="M20" s="145"/>
      <c r="N20" s="624">
        <f t="shared" si="0"/>
        <v>171</v>
      </c>
      <c r="O20" s="294"/>
    </row>
    <row r="21" spans="1:15" ht="16.5" thickBot="1">
      <c r="A21" s="645" t="s">
        <v>352</v>
      </c>
      <c r="B21" s="540">
        <f>SUM(B19:B20)</f>
        <v>41549</v>
      </c>
      <c r="C21" s="540">
        <f>SUM(C19:C20)</f>
        <v>85567</v>
      </c>
      <c r="D21" s="540">
        <f>SUM(D19:D20)</f>
        <v>640448</v>
      </c>
      <c r="E21" s="540"/>
      <c r="F21" s="540"/>
      <c r="G21" s="540">
        <f>SUM(G19:G20)</f>
        <v>44114</v>
      </c>
      <c r="H21" s="540"/>
      <c r="I21" s="540"/>
      <c r="J21" s="540">
        <f>SUM(J19:J20)</f>
        <v>171</v>
      </c>
      <c r="K21" s="540"/>
      <c r="L21" s="540"/>
      <c r="M21" s="540"/>
      <c r="N21" s="646">
        <f t="shared" si="0"/>
        <v>811849</v>
      </c>
      <c r="O21" s="294"/>
    </row>
    <row r="22" spans="1:15" s="219" customFormat="1" ht="15" customHeight="1">
      <c r="A22" s="647" t="s">
        <v>106</v>
      </c>
      <c r="B22" s="620">
        <f aca="true" t="shared" si="5" ref="B22:N22">SUM(B4+B7+B10+B11+B14+B15+B18+B19)</f>
        <v>232781</v>
      </c>
      <c r="C22" s="620">
        <f t="shared" si="5"/>
        <v>257368</v>
      </c>
      <c r="D22" s="620">
        <f t="shared" si="5"/>
        <v>1143750</v>
      </c>
      <c r="E22" s="620">
        <f t="shared" si="5"/>
        <v>180551</v>
      </c>
      <c r="F22" s="620">
        <f t="shared" si="5"/>
        <v>274302</v>
      </c>
      <c r="G22" s="620">
        <f t="shared" si="5"/>
        <v>575721</v>
      </c>
      <c r="H22" s="620">
        <f t="shared" si="5"/>
        <v>246052</v>
      </c>
      <c r="I22" s="620">
        <f t="shared" si="5"/>
        <v>221301</v>
      </c>
      <c r="J22" s="620">
        <f t="shared" si="5"/>
        <v>582902</v>
      </c>
      <c r="K22" s="620">
        <f t="shared" si="5"/>
        <v>254551</v>
      </c>
      <c r="L22" s="620">
        <f t="shared" si="5"/>
        <v>228918</v>
      </c>
      <c r="M22" s="620">
        <f t="shared" si="5"/>
        <v>238885</v>
      </c>
      <c r="N22" s="621">
        <f t="shared" si="5"/>
        <v>4437082</v>
      </c>
      <c r="O22" s="294"/>
    </row>
    <row r="23" spans="1:15" s="219" customFormat="1" ht="15" customHeight="1">
      <c r="A23" s="648" t="s">
        <v>351</v>
      </c>
      <c r="B23" s="623">
        <f>SUM(B5+B8+B12+B20+B16)</f>
        <v>0</v>
      </c>
      <c r="C23" s="623">
        <f aca="true" t="shared" si="6" ref="C23:N23">SUM(C5+C8+C12+C20+C16)</f>
        <v>0</v>
      </c>
      <c r="D23" s="623">
        <f t="shared" si="6"/>
        <v>0</v>
      </c>
      <c r="E23" s="623">
        <f t="shared" si="6"/>
        <v>0</v>
      </c>
      <c r="F23" s="623">
        <f t="shared" si="6"/>
        <v>0</v>
      </c>
      <c r="G23" s="623">
        <f t="shared" si="6"/>
        <v>0</v>
      </c>
      <c r="H23" s="623">
        <f t="shared" si="6"/>
        <v>0</v>
      </c>
      <c r="I23" s="623">
        <f t="shared" si="6"/>
        <v>0</v>
      </c>
      <c r="J23" s="623">
        <f t="shared" si="6"/>
        <v>161732</v>
      </c>
      <c r="K23" s="623">
        <f t="shared" si="6"/>
        <v>0</v>
      </c>
      <c r="L23" s="623">
        <f t="shared" si="6"/>
        <v>0</v>
      </c>
      <c r="M23" s="623">
        <f t="shared" si="6"/>
        <v>0</v>
      </c>
      <c r="N23" s="623">
        <f t="shared" si="6"/>
        <v>161732</v>
      </c>
      <c r="O23" s="294"/>
    </row>
    <row r="24" spans="1:15" s="219" customFormat="1" ht="15" customHeight="1" thickBot="1">
      <c r="A24" s="649" t="s">
        <v>352</v>
      </c>
      <c r="B24" s="650">
        <f>SUM(B22:B23)</f>
        <v>232781</v>
      </c>
      <c r="C24" s="650">
        <f aca="true" t="shared" si="7" ref="C24:N24">SUM(C22:C23)</f>
        <v>257368</v>
      </c>
      <c r="D24" s="650">
        <f t="shared" si="7"/>
        <v>1143750</v>
      </c>
      <c r="E24" s="650">
        <f t="shared" si="7"/>
        <v>180551</v>
      </c>
      <c r="F24" s="650">
        <f t="shared" si="7"/>
        <v>274302</v>
      </c>
      <c r="G24" s="650">
        <f t="shared" si="7"/>
        <v>575721</v>
      </c>
      <c r="H24" s="650">
        <f t="shared" si="7"/>
        <v>246052</v>
      </c>
      <c r="I24" s="650">
        <f t="shared" si="7"/>
        <v>221301</v>
      </c>
      <c r="J24" s="650">
        <f t="shared" si="7"/>
        <v>744634</v>
      </c>
      <c r="K24" s="650">
        <f t="shared" si="7"/>
        <v>254551</v>
      </c>
      <c r="L24" s="650">
        <f t="shared" si="7"/>
        <v>228918</v>
      </c>
      <c r="M24" s="650">
        <f t="shared" si="7"/>
        <v>238885</v>
      </c>
      <c r="N24" s="651">
        <f t="shared" si="7"/>
        <v>4598814</v>
      </c>
      <c r="O24" s="294"/>
    </row>
    <row r="25" spans="1:15" ht="15.75">
      <c r="A25" s="877" t="s">
        <v>258</v>
      </c>
      <c r="B25" s="228">
        <v>90759</v>
      </c>
      <c r="C25" s="228">
        <v>90760</v>
      </c>
      <c r="D25" s="228">
        <v>90759</v>
      </c>
      <c r="E25" s="228">
        <v>90760</v>
      </c>
      <c r="F25" s="228">
        <v>90759</v>
      </c>
      <c r="G25" s="228">
        <v>111065</v>
      </c>
      <c r="H25" s="228">
        <v>90759</v>
      </c>
      <c r="I25" s="228">
        <v>90760</v>
      </c>
      <c r="J25" s="228">
        <v>90759</v>
      </c>
      <c r="K25" s="228">
        <v>90760</v>
      </c>
      <c r="L25" s="228">
        <v>90759</v>
      </c>
      <c r="M25" s="228">
        <v>90758</v>
      </c>
      <c r="N25" s="624">
        <f>SUM(B25:M25)</f>
        <v>1109417</v>
      </c>
      <c r="O25" s="294"/>
    </row>
    <row r="26" spans="1:15" ht="15.75">
      <c r="A26" s="15" t="s">
        <v>351</v>
      </c>
      <c r="B26" s="228"/>
      <c r="C26" s="228"/>
      <c r="D26" s="228"/>
      <c r="E26" s="228"/>
      <c r="F26" s="228"/>
      <c r="G26" s="228"/>
      <c r="H26" s="228"/>
      <c r="I26" s="228"/>
      <c r="J26" s="228">
        <v>25150</v>
      </c>
      <c r="K26" s="228"/>
      <c r="L26" s="228"/>
      <c r="M26" s="228"/>
      <c r="N26" s="624">
        <f aca="true" t="shared" si="8" ref="N26:N52">SUM(B26:M26)</f>
        <v>25150</v>
      </c>
      <c r="O26" s="294"/>
    </row>
    <row r="27" spans="1:15" ht="15.75">
      <c r="A27" s="15" t="s">
        <v>352</v>
      </c>
      <c r="B27" s="228">
        <f>SUM(B25:B26)</f>
        <v>90759</v>
      </c>
      <c r="C27" s="228">
        <f aca="true" t="shared" si="9" ref="C27:M27">SUM(C25:C26)</f>
        <v>90760</v>
      </c>
      <c r="D27" s="228">
        <f t="shared" si="9"/>
        <v>90759</v>
      </c>
      <c r="E27" s="228">
        <f t="shared" si="9"/>
        <v>90760</v>
      </c>
      <c r="F27" s="228">
        <f t="shared" si="9"/>
        <v>90759</v>
      </c>
      <c r="G27" s="228">
        <f t="shared" si="9"/>
        <v>111065</v>
      </c>
      <c r="H27" s="228">
        <f t="shared" si="9"/>
        <v>90759</v>
      </c>
      <c r="I27" s="228">
        <f t="shared" si="9"/>
        <v>90760</v>
      </c>
      <c r="J27" s="228">
        <f t="shared" si="9"/>
        <v>115909</v>
      </c>
      <c r="K27" s="228">
        <f t="shared" si="9"/>
        <v>90760</v>
      </c>
      <c r="L27" s="228">
        <f t="shared" si="9"/>
        <v>90759</v>
      </c>
      <c r="M27" s="228">
        <f t="shared" si="9"/>
        <v>90758</v>
      </c>
      <c r="N27" s="624">
        <f t="shared" si="8"/>
        <v>1134567</v>
      </c>
      <c r="O27" s="294"/>
    </row>
    <row r="28" spans="1:15" ht="15.75">
      <c r="A28" s="642" t="s">
        <v>259</v>
      </c>
      <c r="B28" s="145">
        <v>26209</v>
      </c>
      <c r="C28" s="145">
        <v>26210</v>
      </c>
      <c r="D28" s="145">
        <v>26209</v>
      </c>
      <c r="E28" s="145">
        <v>26210</v>
      </c>
      <c r="F28" s="145">
        <v>26209</v>
      </c>
      <c r="G28" s="145">
        <v>31162</v>
      </c>
      <c r="H28" s="145">
        <v>26209</v>
      </c>
      <c r="I28" s="145">
        <v>26210</v>
      </c>
      <c r="J28" s="145">
        <v>26209</v>
      </c>
      <c r="K28" s="145">
        <v>26210</v>
      </c>
      <c r="L28" s="145">
        <v>26209</v>
      </c>
      <c r="M28" s="145">
        <v>26210</v>
      </c>
      <c r="N28" s="624">
        <f t="shared" si="8"/>
        <v>319466</v>
      </c>
      <c r="O28" s="294"/>
    </row>
    <row r="29" spans="1:15" ht="15.75">
      <c r="A29" s="15" t="s">
        <v>351</v>
      </c>
      <c r="B29" s="145"/>
      <c r="C29" s="145"/>
      <c r="D29" s="145"/>
      <c r="E29" s="145"/>
      <c r="F29" s="145"/>
      <c r="G29" s="145"/>
      <c r="H29" s="145"/>
      <c r="I29" s="145"/>
      <c r="J29" s="145">
        <v>6968</v>
      </c>
      <c r="K29" s="145"/>
      <c r="L29" s="145"/>
      <c r="M29" s="145"/>
      <c r="N29" s="624">
        <f t="shared" si="8"/>
        <v>6968</v>
      </c>
      <c r="O29" s="294"/>
    </row>
    <row r="30" spans="1:15" ht="15.75">
      <c r="A30" s="15" t="s">
        <v>352</v>
      </c>
      <c r="B30" s="145">
        <f>SUM(B28:B29)</f>
        <v>26209</v>
      </c>
      <c r="C30" s="145">
        <f aca="true" t="shared" si="10" ref="C30:M30">SUM(C28:C29)</f>
        <v>26210</v>
      </c>
      <c r="D30" s="145">
        <f t="shared" si="10"/>
        <v>26209</v>
      </c>
      <c r="E30" s="145">
        <f t="shared" si="10"/>
        <v>26210</v>
      </c>
      <c r="F30" s="145">
        <f t="shared" si="10"/>
        <v>26209</v>
      </c>
      <c r="G30" s="145">
        <f t="shared" si="10"/>
        <v>31162</v>
      </c>
      <c r="H30" s="145">
        <f t="shared" si="10"/>
        <v>26209</v>
      </c>
      <c r="I30" s="145">
        <f t="shared" si="10"/>
        <v>26210</v>
      </c>
      <c r="J30" s="145">
        <f t="shared" si="10"/>
        <v>33177</v>
      </c>
      <c r="K30" s="145">
        <f t="shared" si="10"/>
        <v>26210</v>
      </c>
      <c r="L30" s="145">
        <f t="shared" si="10"/>
        <v>26209</v>
      </c>
      <c r="M30" s="145">
        <f t="shared" si="10"/>
        <v>26210</v>
      </c>
      <c r="N30" s="624">
        <f t="shared" si="8"/>
        <v>326434</v>
      </c>
      <c r="O30" s="294"/>
    </row>
    <row r="31" spans="1:15" ht="15.75">
      <c r="A31" s="642" t="s">
        <v>260</v>
      </c>
      <c r="B31" s="145">
        <v>77679</v>
      </c>
      <c r="C31" s="145">
        <v>114482</v>
      </c>
      <c r="D31" s="145">
        <v>151885</v>
      </c>
      <c r="E31" s="145">
        <v>114482</v>
      </c>
      <c r="F31" s="145">
        <v>114482</v>
      </c>
      <c r="G31" s="145">
        <v>130309</v>
      </c>
      <c r="H31" s="145">
        <v>114482</v>
      </c>
      <c r="I31" s="145">
        <v>114482</v>
      </c>
      <c r="J31" s="145">
        <v>158539</v>
      </c>
      <c r="K31" s="145">
        <v>72425</v>
      </c>
      <c r="L31" s="145">
        <v>114480</v>
      </c>
      <c r="M31" s="145">
        <v>119980</v>
      </c>
      <c r="N31" s="624">
        <f t="shared" si="8"/>
        <v>1397707</v>
      </c>
      <c r="O31" s="294"/>
    </row>
    <row r="32" spans="1:15" ht="15.75">
      <c r="A32" s="15" t="s">
        <v>351</v>
      </c>
      <c r="B32" s="145"/>
      <c r="C32" s="145"/>
      <c r="D32" s="145"/>
      <c r="E32" s="145"/>
      <c r="F32" s="145"/>
      <c r="G32" s="145"/>
      <c r="H32" s="145"/>
      <c r="I32" s="145"/>
      <c r="J32" s="145">
        <v>-25554</v>
      </c>
      <c r="K32" s="145"/>
      <c r="L32" s="145"/>
      <c r="M32" s="145"/>
      <c r="N32" s="624">
        <f t="shared" si="8"/>
        <v>-25554</v>
      </c>
      <c r="O32" s="294"/>
    </row>
    <row r="33" spans="1:15" ht="15.75">
      <c r="A33" s="15" t="s">
        <v>352</v>
      </c>
      <c r="B33" s="145">
        <f>SUM(B31:B32)</f>
        <v>77679</v>
      </c>
      <c r="C33" s="145">
        <f aca="true" t="shared" si="11" ref="C33:M33">SUM(C31:C32)</f>
        <v>114482</v>
      </c>
      <c r="D33" s="145">
        <f t="shared" si="11"/>
        <v>151885</v>
      </c>
      <c r="E33" s="145">
        <f t="shared" si="11"/>
        <v>114482</v>
      </c>
      <c r="F33" s="145">
        <f t="shared" si="11"/>
        <v>114482</v>
      </c>
      <c r="G33" s="145">
        <f t="shared" si="11"/>
        <v>130309</v>
      </c>
      <c r="H33" s="145">
        <f t="shared" si="11"/>
        <v>114482</v>
      </c>
      <c r="I33" s="145">
        <f t="shared" si="11"/>
        <v>114482</v>
      </c>
      <c r="J33" s="145">
        <f t="shared" si="11"/>
        <v>132985</v>
      </c>
      <c r="K33" s="145">
        <f t="shared" si="11"/>
        <v>72425</v>
      </c>
      <c r="L33" s="145">
        <f t="shared" si="11"/>
        <v>114480</v>
      </c>
      <c r="M33" s="145">
        <f t="shared" si="11"/>
        <v>119980</v>
      </c>
      <c r="N33" s="624">
        <f t="shared" si="8"/>
        <v>1372153</v>
      </c>
      <c r="O33" s="294"/>
    </row>
    <row r="34" spans="1:15" ht="27.75">
      <c r="A34" s="642" t="s">
        <v>261</v>
      </c>
      <c r="B34" s="145"/>
      <c r="C34" s="145">
        <v>15000</v>
      </c>
      <c r="D34" s="145">
        <v>48600</v>
      </c>
      <c r="E34" s="145">
        <v>10300</v>
      </c>
      <c r="F34" s="145">
        <v>16200</v>
      </c>
      <c r="G34" s="145">
        <v>68574</v>
      </c>
      <c r="H34" s="145">
        <v>32637</v>
      </c>
      <c r="I34" s="145">
        <v>16200</v>
      </c>
      <c r="J34" s="145">
        <v>16200</v>
      </c>
      <c r="K34" s="145">
        <v>16200</v>
      </c>
      <c r="L34" s="145">
        <v>15000</v>
      </c>
      <c r="M34" s="145">
        <v>232</v>
      </c>
      <c r="N34" s="624">
        <f t="shared" si="8"/>
        <v>255143</v>
      </c>
      <c r="O34" s="294"/>
    </row>
    <row r="35" spans="1:15" ht="15.75">
      <c r="A35" s="15" t="s">
        <v>351</v>
      </c>
      <c r="B35" s="145"/>
      <c r="C35" s="145"/>
      <c r="D35" s="145"/>
      <c r="E35" s="145"/>
      <c r="F35" s="145"/>
      <c r="G35" s="145"/>
      <c r="H35" s="145"/>
      <c r="I35" s="145"/>
      <c r="J35" s="145">
        <v>95034</v>
      </c>
      <c r="K35" s="145"/>
      <c r="L35" s="145"/>
      <c r="M35" s="145"/>
      <c r="N35" s="624">
        <f t="shared" si="8"/>
        <v>95034</v>
      </c>
      <c r="O35" s="294"/>
    </row>
    <row r="36" spans="1:15" ht="15.75">
      <c r="A36" s="15" t="s">
        <v>352</v>
      </c>
      <c r="B36" s="145">
        <f>SUM(B34:B35)</f>
        <v>0</v>
      </c>
      <c r="C36" s="145">
        <f aca="true" t="shared" si="12" ref="C36:M36">SUM(C34:C35)</f>
        <v>15000</v>
      </c>
      <c r="D36" s="145">
        <f t="shared" si="12"/>
        <v>48600</v>
      </c>
      <c r="E36" s="145">
        <f t="shared" si="12"/>
        <v>10300</v>
      </c>
      <c r="F36" s="145">
        <f t="shared" si="12"/>
        <v>16200</v>
      </c>
      <c r="G36" s="145">
        <f t="shared" si="12"/>
        <v>68574</v>
      </c>
      <c r="H36" s="145">
        <f t="shared" si="12"/>
        <v>32637</v>
      </c>
      <c r="I36" s="145">
        <f t="shared" si="12"/>
        <v>16200</v>
      </c>
      <c r="J36" s="145">
        <f t="shared" si="12"/>
        <v>111234</v>
      </c>
      <c r="K36" s="145">
        <f t="shared" si="12"/>
        <v>16200</v>
      </c>
      <c r="L36" s="145">
        <f t="shared" si="12"/>
        <v>15000</v>
      </c>
      <c r="M36" s="145">
        <f t="shared" si="12"/>
        <v>232</v>
      </c>
      <c r="N36" s="624">
        <f t="shared" si="8"/>
        <v>350177</v>
      </c>
      <c r="O36" s="294"/>
    </row>
    <row r="37" spans="1:16" ht="15.75">
      <c r="A37" s="642" t="s">
        <v>262</v>
      </c>
      <c r="B37" s="145">
        <v>1800</v>
      </c>
      <c r="C37" s="145">
        <v>1916</v>
      </c>
      <c r="D37" s="145">
        <v>1916</v>
      </c>
      <c r="E37" s="145">
        <v>1916</v>
      </c>
      <c r="F37" s="145">
        <v>1916</v>
      </c>
      <c r="G37" s="145">
        <v>1916</v>
      </c>
      <c r="H37" s="145">
        <v>1916</v>
      </c>
      <c r="I37" s="145">
        <v>1916</v>
      </c>
      <c r="J37" s="145">
        <v>1916</v>
      </c>
      <c r="K37" s="145">
        <v>1916</v>
      </c>
      <c r="L37" s="145">
        <v>1916</v>
      </c>
      <c r="M37" s="145">
        <v>1920</v>
      </c>
      <c r="N37" s="624">
        <f t="shared" si="8"/>
        <v>22880</v>
      </c>
      <c r="O37" s="294"/>
      <c r="P37"/>
    </row>
    <row r="38" spans="1:16" ht="15.75">
      <c r="A38" s="15" t="s">
        <v>351</v>
      </c>
      <c r="B38" s="145"/>
      <c r="C38" s="145"/>
      <c r="D38" s="145"/>
      <c r="E38" s="145"/>
      <c r="F38" s="145"/>
      <c r="G38" s="145"/>
      <c r="H38" s="145"/>
      <c r="I38" s="145"/>
      <c r="J38" s="145">
        <v>2158</v>
      </c>
      <c r="K38" s="145"/>
      <c r="L38" s="145"/>
      <c r="M38" s="145"/>
      <c r="N38" s="624">
        <f t="shared" si="8"/>
        <v>2158</v>
      </c>
      <c r="O38" s="294"/>
      <c r="P38"/>
    </row>
    <row r="39" spans="1:16" ht="15.75">
      <c r="A39" s="15" t="s">
        <v>352</v>
      </c>
      <c r="B39" s="145">
        <f>SUM(B37:B38)</f>
        <v>1800</v>
      </c>
      <c r="C39" s="145">
        <f aca="true" t="shared" si="13" ref="C39:M39">SUM(C37:C38)</f>
        <v>1916</v>
      </c>
      <c r="D39" s="145">
        <f t="shared" si="13"/>
        <v>1916</v>
      </c>
      <c r="E39" s="145">
        <f t="shared" si="13"/>
        <v>1916</v>
      </c>
      <c r="F39" s="145">
        <f t="shared" si="13"/>
        <v>1916</v>
      </c>
      <c r="G39" s="145">
        <f t="shared" si="13"/>
        <v>1916</v>
      </c>
      <c r="H39" s="145">
        <f t="shared" si="13"/>
        <v>1916</v>
      </c>
      <c r="I39" s="145">
        <f t="shared" si="13"/>
        <v>1916</v>
      </c>
      <c r="J39" s="145">
        <f t="shared" si="13"/>
        <v>4074</v>
      </c>
      <c r="K39" s="145">
        <f t="shared" si="13"/>
        <v>1916</v>
      </c>
      <c r="L39" s="145">
        <f t="shared" si="13"/>
        <v>1916</v>
      </c>
      <c r="M39" s="145">
        <f t="shared" si="13"/>
        <v>1920</v>
      </c>
      <c r="N39" s="624">
        <f t="shared" si="8"/>
        <v>25038</v>
      </c>
      <c r="O39" s="294"/>
      <c r="P39"/>
    </row>
    <row r="40" spans="1:16" ht="15.75">
      <c r="A40" s="642" t="s">
        <v>263</v>
      </c>
      <c r="B40" s="145"/>
      <c r="C40" s="145">
        <v>9000</v>
      </c>
      <c r="D40" s="145">
        <v>13000</v>
      </c>
      <c r="E40" s="145">
        <v>10000</v>
      </c>
      <c r="F40" s="145">
        <v>16000</v>
      </c>
      <c r="G40" s="145">
        <v>49116</v>
      </c>
      <c r="H40" s="145">
        <v>55000</v>
      </c>
      <c r="I40" s="145">
        <v>40211</v>
      </c>
      <c r="J40" s="145">
        <v>22000</v>
      </c>
      <c r="K40" s="145">
        <v>30000</v>
      </c>
      <c r="L40" s="145">
        <v>25000</v>
      </c>
      <c r="M40" s="145">
        <v>0</v>
      </c>
      <c r="N40" s="624">
        <f t="shared" si="8"/>
        <v>269327</v>
      </c>
      <c r="O40" s="294"/>
      <c r="P40"/>
    </row>
    <row r="41" spans="1:16" ht="15.75">
      <c r="A41" s="15" t="s">
        <v>351</v>
      </c>
      <c r="B41" s="145"/>
      <c r="C41" s="145"/>
      <c r="D41" s="145"/>
      <c r="E41" s="145"/>
      <c r="F41" s="145"/>
      <c r="G41" s="145"/>
      <c r="H41" s="145"/>
      <c r="I41" s="145"/>
      <c r="J41" s="145">
        <v>34105</v>
      </c>
      <c r="K41" s="145"/>
      <c r="L41" s="145"/>
      <c r="M41" s="145"/>
      <c r="N41" s="624">
        <f t="shared" si="8"/>
        <v>34105</v>
      </c>
      <c r="O41" s="294"/>
      <c r="P41"/>
    </row>
    <row r="42" spans="1:16" ht="15.75">
      <c r="A42" s="15" t="s">
        <v>352</v>
      </c>
      <c r="B42" s="145">
        <f>SUM(B40:B41)</f>
        <v>0</v>
      </c>
      <c r="C42" s="145">
        <f aca="true" t="shared" si="14" ref="C42:M42">SUM(C40:C41)</f>
        <v>9000</v>
      </c>
      <c r="D42" s="145">
        <f t="shared" si="14"/>
        <v>13000</v>
      </c>
      <c r="E42" s="145">
        <f t="shared" si="14"/>
        <v>10000</v>
      </c>
      <c r="F42" s="145">
        <f t="shared" si="14"/>
        <v>16000</v>
      </c>
      <c r="G42" s="145">
        <f t="shared" si="14"/>
        <v>49116</v>
      </c>
      <c r="H42" s="145">
        <f t="shared" si="14"/>
        <v>55000</v>
      </c>
      <c r="I42" s="145">
        <f t="shared" si="14"/>
        <v>40211</v>
      </c>
      <c r="J42" s="145">
        <f t="shared" si="14"/>
        <v>56105</v>
      </c>
      <c r="K42" s="145">
        <f t="shared" si="14"/>
        <v>30000</v>
      </c>
      <c r="L42" s="145">
        <f t="shared" si="14"/>
        <v>25000</v>
      </c>
      <c r="M42" s="145">
        <f t="shared" si="14"/>
        <v>0</v>
      </c>
      <c r="N42" s="624">
        <f t="shared" si="8"/>
        <v>303432</v>
      </c>
      <c r="O42" s="294"/>
      <c r="P42"/>
    </row>
    <row r="43" spans="1:16" ht="15.75">
      <c r="A43" s="642" t="s">
        <v>264</v>
      </c>
      <c r="B43" s="145"/>
      <c r="C43" s="145"/>
      <c r="D43" s="145">
        <v>7000</v>
      </c>
      <c r="E43" s="145">
        <v>8000</v>
      </c>
      <c r="F43" s="145">
        <v>7000</v>
      </c>
      <c r="G43" s="145">
        <v>145934</v>
      </c>
      <c r="H43" s="145">
        <v>27000</v>
      </c>
      <c r="I43" s="145">
        <v>24000</v>
      </c>
      <c r="J43" s="145">
        <v>23000</v>
      </c>
      <c r="K43" s="145">
        <v>27000</v>
      </c>
      <c r="L43" s="145"/>
      <c r="M43" s="145"/>
      <c r="N43" s="624">
        <f t="shared" si="8"/>
        <v>268934</v>
      </c>
      <c r="O43" s="294"/>
      <c r="P43"/>
    </row>
    <row r="44" spans="1:16" ht="15.75">
      <c r="A44" s="15" t="s">
        <v>351</v>
      </c>
      <c r="B44" s="145"/>
      <c r="C44" s="145"/>
      <c r="D44" s="145"/>
      <c r="E44" s="145"/>
      <c r="F44" s="145"/>
      <c r="G44" s="145"/>
      <c r="H44" s="145"/>
      <c r="I44" s="145"/>
      <c r="J44" s="145">
        <v>69349</v>
      </c>
      <c r="K44" s="145"/>
      <c r="L44" s="145"/>
      <c r="M44" s="145"/>
      <c r="N44" s="624">
        <f t="shared" si="8"/>
        <v>69349</v>
      </c>
      <c r="O44" s="294"/>
      <c r="P44"/>
    </row>
    <row r="45" spans="1:16" ht="15.75">
      <c r="A45" s="15" t="s">
        <v>352</v>
      </c>
      <c r="B45" s="145">
        <f>SUM(B43:B44)</f>
        <v>0</v>
      </c>
      <c r="C45" s="145">
        <f aca="true" t="shared" si="15" ref="C45:M45">SUM(C43:C44)</f>
        <v>0</v>
      </c>
      <c r="D45" s="145">
        <f t="shared" si="15"/>
        <v>7000</v>
      </c>
      <c r="E45" s="145">
        <f t="shared" si="15"/>
        <v>8000</v>
      </c>
      <c r="F45" s="145">
        <f t="shared" si="15"/>
        <v>7000</v>
      </c>
      <c r="G45" s="145">
        <f t="shared" si="15"/>
        <v>145934</v>
      </c>
      <c r="H45" s="145">
        <f t="shared" si="15"/>
        <v>27000</v>
      </c>
      <c r="I45" s="145">
        <f t="shared" si="15"/>
        <v>24000</v>
      </c>
      <c r="J45" s="145">
        <f t="shared" si="15"/>
        <v>92349</v>
      </c>
      <c r="K45" s="145">
        <f t="shared" si="15"/>
        <v>27000</v>
      </c>
      <c r="L45" s="145">
        <f t="shared" si="15"/>
        <v>0</v>
      </c>
      <c r="M45" s="145">
        <f t="shared" si="15"/>
        <v>0</v>
      </c>
      <c r="N45" s="624">
        <f t="shared" si="8"/>
        <v>338283</v>
      </c>
      <c r="O45" s="294"/>
      <c r="P45"/>
    </row>
    <row r="46" spans="1:16" ht="15.75">
      <c r="A46" s="642" t="s">
        <v>265</v>
      </c>
      <c r="B46" s="145">
        <v>36334</v>
      </c>
      <c r="C46" s="145"/>
      <c r="D46" s="145">
        <v>1000</v>
      </c>
      <c r="E46" s="145"/>
      <c r="F46" s="145"/>
      <c r="G46" s="145">
        <v>5000</v>
      </c>
      <c r="H46" s="145">
        <v>1000</v>
      </c>
      <c r="I46" s="145"/>
      <c r="J46" s="145">
        <v>833</v>
      </c>
      <c r="K46" s="145"/>
      <c r="L46" s="145"/>
      <c r="M46" s="145"/>
      <c r="N46" s="624">
        <f t="shared" si="8"/>
        <v>44167</v>
      </c>
      <c r="O46" s="294"/>
      <c r="P46"/>
    </row>
    <row r="47" spans="1:16" ht="15.75">
      <c r="A47" s="15" t="s">
        <v>351</v>
      </c>
      <c r="B47" s="168"/>
      <c r="C47" s="168"/>
      <c r="D47" s="168"/>
      <c r="E47" s="168"/>
      <c r="F47" s="168"/>
      <c r="G47" s="168"/>
      <c r="H47" s="168"/>
      <c r="I47" s="168"/>
      <c r="J47" s="168">
        <v>2500</v>
      </c>
      <c r="K47" s="168"/>
      <c r="L47" s="168"/>
      <c r="M47" s="168"/>
      <c r="N47" s="624">
        <f t="shared" si="8"/>
        <v>2500</v>
      </c>
      <c r="O47" s="294"/>
      <c r="P47"/>
    </row>
    <row r="48" spans="1:16" ht="15.75">
      <c r="A48" s="15" t="s">
        <v>352</v>
      </c>
      <c r="B48" s="168">
        <f>SUM(B46:B47)</f>
        <v>36334</v>
      </c>
      <c r="C48" s="168">
        <f aca="true" t="shared" si="16" ref="C48:J48">SUM(C46:C47)</f>
        <v>0</v>
      </c>
      <c r="D48" s="168">
        <f t="shared" si="16"/>
        <v>1000</v>
      </c>
      <c r="E48" s="168">
        <f t="shared" si="16"/>
        <v>0</v>
      </c>
      <c r="F48" s="168">
        <f t="shared" si="16"/>
        <v>0</v>
      </c>
      <c r="G48" s="168">
        <f t="shared" si="16"/>
        <v>5000</v>
      </c>
      <c r="H48" s="168">
        <f t="shared" si="16"/>
        <v>1000</v>
      </c>
      <c r="I48" s="168">
        <f t="shared" si="16"/>
        <v>0</v>
      </c>
      <c r="J48" s="168">
        <f t="shared" si="16"/>
        <v>3333</v>
      </c>
      <c r="K48" s="168"/>
      <c r="L48" s="168"/>
      <c r="M48" s="168"/>
      <c r="N48" s="624">
        <f t="shared" si="8"/>
        <v>46667</v>
      </c>
      <c r="O48" s="294"/>
      <c r="P48"/>
    </row>
    <row r="49" spans="1:16" ht="15.75">
      <c r="A49" s="643" t="s">
        <v>499</v>
      </c>
      <c r="B49" s="168"/>
      <c r="C49" s="168"/>
      <c r="D49" s="168"/>
      <c r="E49" s="168"/>
      <c r="F49" s="168"/>
      <c r="G49" s="168">
        <v>300000</v>
      </c>
      <c r="H49" s="168"/>
      <c r="I49" s="168"/>
      <c r="J49" s="168"/>
      <c r="K49" s="168"/>
      <c r="L49" s="168"/>
      <c r="M49" s="168"/>
      <c r="N49" s="624">
        <f t="shared" si="8"/>
        <v>300000</v>
      </c>
      <c r="O49" s="294"/>
      <c r="P49"/>
    </row>
    <row r="50" spans="1:16" ht="15.75">
      <c r="A50" s="643" t="s">
        <v>483</v>
      </c>
      <c r="B50" s="168"/>
      <c r="C50" s="168"/>
      <c r="D50" s="168"/>
      <c r="E50" s="168"/>
      <c r="F50" s="168"/>
      <c r="G50" s="168">
        <v>63527</v>
      </c>
      <c r="H50" s="168"/>
      <c r="I50" s="168"/>
      <c r="J50" s="168">
        <v>192757</v>
      </c>
      <c r="K50" s="168"/>
      <c r="L50" s="168"/>
      <c r="M50" s="168">
        <v>193757</v>
      </c>
      <c r="N50" s="624">
        <f t="shared" si="8"/>
        <v>450041</v>
      </c>
      <c r="O50" s="294"/>
      <c r="P50"/>
    </row>
    <row r="51" spans="1:16" ht="15.75">
      <c r="A51" s="15" t="s">
        <v>351</v>
      </c>
      <c r="B51" s="145"/>
      <c r="C51" s="145"/>
      <c r="D51" s="145"/>
      <c r="E51" s="145"/>
      <c r="F51" s="145"/>
      <c r="G51" s="145"/>
      <c r="H51" s="145"/>
      <c r="I51" s="145"/>
      <c r="J51" s="145">
        <v>-47978</v>
      </c>
      <c r="K51" s="145"/>
      <c r="L51" s="145"/>
      <c r="M51" s="145"/>
      <c r="N51" s="624">
        <f t="shared" si="8"/>
        <v>-47978</v>
      </c>
      <c r="O51" s="294"/>
      <c r="P51"/>
    </row>
    <row r="52" spans="1:16" ht="16.5" thickBot="1">
      <c r="A52" s="15" t="s">
        <v>352</v>
      </c>
      <c r="B52" s="227"/>
      <c r="C52" s="227"/>
      <c r="D52" s="227"/>
      <c r="E52" s="227"/>
      <c r="F52" s="227"/>
      <c r="G52" s="227">
        <f>SUM(G50:G51)</f>
        <v>63527</v>
      </c>
      <c r="H52" s="227">
        <f aca="true" t="shared" si="17" ref="H52:M52">SUM(H50:H51)</f>
        <v>0</v>
      </c>
      <c r="I52" s="227">
        <f t="shared" si="17"/>
        <v>0</v>
      </c>
      <c r="J52" s="227">
        <f t="shared" si="17"/>
        <v>144779</v>
      </c>
      <c r="K52" s="227">
        <f t="shared" si="17"/>
        <v>0</v>
      </c>
      <c r="L52" s="227">
        <f t="shared" si="17"/>
        <v>0</v>
      </c>
      <c r="M52" s="227">
        <f t="shared" si="17"/>
        <v>193757</v>
      </c>
      <c r="N52" s="624">
        <f t="shared" si="8"/>
        <v>402063</v>
      </c>
      <c r="O52" s="294"/>
      <c r="P52"/>
    </row>
    <row r="53" spans="1:15" s="219" customFormat="1" ht="15" customHeight="1">
      <c r="A53" s="147" t="s">
        <v>107</v>
      </c>
      <c r="B53" s="652">
        <f>SUM(B25+B28+B31+B34+B37+B40+B43+B46+B50+B49)</f>
        <v>232781</v>
      </c>
      <c r="C53" s="652">
        <f aca="true" t="shared" si="18" ref="C53:N53">SUM(C25+C28+C31+C34+C37+C40+C43+C46+C50+C49)</f>
        <v>257368</v>
      </c>
      <c r="D53" s="652">
        <f t="shared" si="18"/>
        <v>340369</v>
      </c>
      <c r="E53" s="652">
        <f t="shared" si="18"/>
        <v>261668</v>
      </c>
      <c r="F53" s="652">
        <f t="shared" si="18"/>
        <v>272566</v>
      </c>
      <c r="G53" s="652">
        <f t="shared" si="18"/>
        <v>906603</v>
      </c>
      <c r="H53" s="652">
        <f t="shared" si="18"/>
        <v>349003</v>
      </c>
      <c r="I53" s="652">
        <f t="shared" si="18"/>
        <v>313779</v>
      </c>
      <c r="J53" s="652">
        <f t="shared" si="18"/>
        <v>532213</v>
      </c>
      <c r="K53" s="652">
        <f t="shared" si="18"/>
        <v>264511</v>
      </c>
      <c r="L53" s="652">
        <f t="shared" si="18"/>
        <v>273364</v>
      </c>
      <c r="M53" s="652">
        <f t="shared" si="18"/>
        <v>432857</v>
      </c>
      <c r="N53" s="652">
        <f t="shared" si="18"/>
        <v>4437082</v>
      </c>
      <c r="O53" s="294"/>
    </row>
    <row r="54" spans="1:15" s="219" customFormat="1" ht="15" customHeight="1">
      <c r="A54" s="648" t="s">
        <v>351</v>
      </c>
      <c r="B54" s="623">
        <f>SUM(B51+B47+B44+B41+B35+B32+B29+B26+B38)</f>
        <v>0</v>
      </c>
      <c r="C54" s="623">
        <f aca="true" t="shared" si="19" ref="C54:N54">SUM(C51+C47+C44+C41+C35+C32+C29+C26+C38)</f>
        <v>0</v>
      </c>
      <c r="D54" s="623">
        <f t="shared" si="19"/>
        <v>0</v>
      </c>
      <c r="E54" s="623">
        <f t="shared" si="19"/>
        <v>0</v>
      </c>
      <c r="F54" s="623">
        <f t="shared" si="19"/>
        <v>0</v>
      </c>
      <c r="G54" s="623">
        <f t="shared" si="19"/>
        <v>0</v>
      </c>
      <c r="H54" s="623">
        <f t="shared" si="19"/>
        <v>0</v>
      </c>
      <c r="I54" s="623">
        <f t="shared" si="19"/>
        <v>0</v>
      </c>
      <c r="J54" s="623">
        <f t="shared" si="19"/>
        <v>161732</v>
      </c>
      <c r="K54" s="623">
        <f t="shared" si="19"/>
        <v>0</v>
      </c>
      <c r="L54" s="623">
        <f t="shared" si="19"/>
        <v>0</v>
      </c>
      <c r="M54" s="623">
        <f t="shared" si="19"/>
        <v>0</v>
      </c>
      <c r="N54" s="623">
        <f t="shared" si="19"/>
        <v>161732</v>
      </c>
      <c r="O54" s="294"/>
    </row>
    <row r="55" spans="1:15" s="219" customFormat="1" ht="15" customHeight="1">
      <c r="A55" s="648" t="s">
        <v>352</v>
      </c>
      <c r="B55" s="623">
        <f>SUM(B53:B54)</f>
        <v>232781</v>
      </c>
      <c r="C55" s="623">
        <f aca="true" t="shared" si="20" ref="C55:N55">SUM(C53:C54)</f>
        <v>257368</v>
      </c>
      <c r="D55" s="623">
        <f t="shared" si="20"/>
        <v>340369</v>
      </c>
      <c r="E55" s="623">
        <f t="shared" si="20"/>
        <v>261668</v>
      </c>
      <c r="F55" s="623">
        <f t="shared" si="20"/>
        <v>272566</v>
      </c>
      <c r="G55" s="623">
        <f t="shared" si="20"/>
        <v>906603</v>
      </c>
      <c r="H55" s="623">
        <f t="shared" si="20"/>
        <v>349003</v>
      </c>
      <c r="I55" s="623">
        <f t="shared" si="20"/>
        <v>313779</v>
      </c>
      <c r="J55" s="623">
        <f t="shared" si="20"/>
        <v>693945</v>
      </c>
      <c r="K55" s="623">
        <f t="shared" si="20"/>
        <v>264511</v>
      </c>
      <c r="L55" s="623">
        <f t="shared" si="20"/>
        <v>273364</v>
      </c>
      <c r="M55" s="623">
        <f t="shared" si="20"/>
        <v>432857</v>
      </c>
      <c r="N55" s="624">
        <f t="shared" si="20"/>
        <v>4598814</v>
      </c>
      <c r="O55" s="294"/>
    </row>
    <row r="56" spans="1:15" s="219" customFormat="1" ht="15" customHeight="1" thickBot="1">
      <c r="A56" s="517" t="s">
        <v>108</v>
      </c>
      <c r="B56" s="653">
        <f aca="true" t="shared" si="21" ref="B56:N56">B3+B22-B53</f>
        <v>0</v>
      </c>
      <c r="C56" s="653">
        <f t="shared" si="21"/>
        <v>0</v>
      </c>
      <c r="D56" s="653">
        <f t="shared" si="21"/>
        <v>803381</v>
      </c>
      <c r="E56" s="653">
        <f t="shared" si="21"/>
        <v>722264</v>
      </c>
      <c r="F56" s="653">
        <f t="shared" si="21"/>
        <v>724000</v>
      </c>
      <c r="G56" s="653">
        <f t="shared" si="21"/>
        <v>393118</v>
      </c>
      <c r="H56" s="653">
        <f t="shared" si="21"/>
        <v>290167</v>
      </c>
      <c r="I56" s="653">
        <f t="shared" si="21"/>
        <v>197689</v>
      </c>
      <c r="J56" s="653">
        <f t="shared" si="21"/>
        <v>248378</v>
      </c>
      <c r="K56" s="653">
        <f t="shared" si="21"/>
        <v>238418</v>
      </c>
      <c r="L56" s="653">
        <f t="shared" si="21"/>
        <v>193972</v>
      </c>
      <c r="M56" s="653">
        <f t="shared" si="21"/>
        <v>0</v>
      </c>
      <c r="N56" s="654">
        <f t="shared" si="21"/>
        <v>0</v>
      </c>
      <c r="O56" s="294"/>
    </row>
    <row r="57" spans="1:14" ht="14.25">
      <c r="A57" s="16"/>
      <c r="B57" s="655"/>
      <c r="C57" s="655"/>
      <c r="D57" s="655"/>
      <c r="E57" s="655"/>
      <c r="F57" s="655"/>
      <c r="G57" s="655"/>
      <c r="H57" s="655"/>
      <c r="I57" s="655"/>
      <c r="J57" s="655"/>
      <c r="K57" s="655"/>
      <c r="L57" s="655"/>
      <c r="M57" s="655"/>
      <c r="N57" s="656"/>
    </row>
    <row r="58" spans="1:16" ht="13.5">
      <c r="A58" s="615"/>
      <c r="B58" s="657"/>
      <c r="C58" s="657"/>
      <c r="D58" s="657"/>
      <c r="E58" s="657"/>
      <c r="F58" s="657"/>
      <c r="G58" s="657"/>
      <c r="H58" s="657"/>
      <c r="I58" s="657"/>
      <c r="J58" s="657"/>
      <c r="K58" s="657"/>
      <c r="L58" s="657"/>
      <c r="M58" s="657"/>
      <c r="N58" s="657"/>
      <c r="O58" s="295"/>
      <c r="P58" s="295"/>
    </row>
    <row r="59" spans="1:14" ht="14.25">
      <c r="A59" s="16"/>
      <c r="B59" s="655"/>
      <c r="C59" s="655"/>
      <c r="D59" s="655"/>
      <c r="E59" s="655"/>
      <c r="F59" s="655"/>
      <c r="G59" s="655"/>
      <c r="H59" s="655"/>
      <c r="I59" s="655"/>
      <c r="J59" s="655"/>
      <c r="K59" s="655"/>
      <c r="L59" s="655"/>
      <c r="M59" s="655"/>
      <c r="N59" s="656"/>
    </row>
    <row r="60" spans="1:14" ht="14.25">
      <c r="A60" s="16"/>
      <c r="B60" s="655"/>
      <c r="C60" s="655"/>
      <c r="D60" s="655"/>
      <c r="E60" s="655"/>
      <c r="F60" s="655"/>
      <c r="G60" s="655"/>
      <c r="H60" s="655"/>
      <c r="I60" s="655"/>
      <c r="J60" s="655"/>
      <c r="K60" s="655"/>
      <c r="L60" s="655"/>
      <c r="M60" s="655"/>
      <c r="N60" s="656"/>
    </row>
    <row r="61" spans="1:14" ht="14.25">
      <c r="A61" s="16"/>
      <c r="B61" s="655"/>
      <c r="C61" s="655"/>
      <c r="D61" s="655"/>
      <c r="E61" s="655"/>
      <c r="F61" s="655"/>
      <c r="G61" s="655"/>
      <c r="H61" s="655"/>
      <c r="I61" s="655"/>
      <c r="J61" s="655"/>
      <c r="K61" s="655"/>
      <c r="L61" s="655"/>
      <c r="M61" s="655"/>
      <c r="N61" s="656"/>
    </row>
    <row r="62" spans="1:14" ht="14.25">
      <c r="A62" s="16"/>
      <c r="B62" s="655"/>
      <c r="C62" s="655"/>
      <c r="D62" s="655"/>
      <c r="E62" s="655"/>
      <c r="F62" s="655"/>
      <c r="G62" s="655"/>
      <c r="H62" s="655"/>
      <c r="I62" s="655"/>
      <c r="J62" s="655"/>
      <c r="K62" s="655"/>
      <c r="L62" s="655"/>
      <c r="M62" s="655"/>
      <c r="N62" s="656"/>
    </row>
    <row r="63" spans="1:14" ht="14.25">
      <c r="A63" s="16"/>
      <c r="B63" s="655"/>
      <c r="C63" s="655"/>
      <c r="D63" s="655"/>
      <c r="E63" s="655"/>
      <c r="F63" s="655"/>
      <c r="G63" s="655"/>
      <c r="H63" s="655"/>
      <c r="I63" s="655"/>
      <c r="J63" s="655"/>
      <c r="K63" s="655"/>
      <c r="L63" s="655"/>
      <c r="M63" s="655"/>
      <c r="N63" s="656"/>
    </row>
    <row r="64" spans="1:14" ht="14.25">
      <c r="A64" s="16"/>
      <c r="B64" s="655"/>
      <c r="C64" s="655"/>
      <c r="D64" s="655"/>
      <c r="E64" s="655"/>
      <c r="F64" s="655"/>
      <c r="G64" s="655"/>
      <c r="H64" s="655"/>
      <c r="I64" s="655"/>
      <c r="J64" s="655"/>
      <c r="K64" s="655"/>
      <c r="L64" s="655"/>
      <c r="M64" s="655"/>
      <c r="N64" s="656"/>
    </row>
    <row r="65" spans="1:14" ht="14.25">
      <c r="A65" s="16"/>
      <c r="B65" s="655"/>
      <c r="C65" s="655"/>
      <c r="D65" s="655"/>
      <c r="E65" s="655"/>
      <c r="F65" s="655"/>
      <c r="G65" s="655"/>
      <c r="H65" s="655"/>
      <c r="I65" s="655"/>
      <c r="J65" s="655"/>
      <c r="K65" s="655"/>
      <c r="L65" s="655"/>
      <c r="M65" s="655"/>
      <c r="N65" s="656"/>
    </row>
    <row r="66" spans="1:14" ht="14.25">
      <c r="A66" s="16"/>
      <c r="B66" s="655"/>
      <c r="C66" s="655"/>
      <c r="D66" s="655"/>
      <c r="E66" s="655"/>
      <c r="F66" s="655"/>
      <c r="G66" s="655"/>
      <c r="H66" s="655"/>
      <c r="I66" s="655"/>
      <c r="J66" s="655"/>
      <c r="K66" s="655"/>
      <c r="L66" s="655"/>
      <c r="M66" s="655"/>
      <c r="N66" s="656"/>
    </row>
    <row r="67" spans="1:14" ht="14.25">
      <c r="A67" s="16"/>
      <c r="B67" s="655"/>
      <c r="C67" s="655"/>
      <c r="D67" s="655"/>
      <c r="E67" s="655"/>
      <c r="F67" s="655"/>
      <c r="G67" s="655"/>
      <c r="H67" s="655"/>
      <c r="I67" s="655"/>
      <c r="J67" s="655"/>
      <c r="K67" s="655"/>
      <c r="L67" s="655"/>
      <c r="M67" s="655"/>
      <c r="N67" s="656"/>
    </row>
  </sheetData>
  <sheetProtection/>
  <printOptions/>
  <pageMargins left="0.31496062992125984" right="0.1968503937007874" top="0.85" bottom="0.3937007874015748" header="0.21" footer="0.1968503937007874"/>
  <pageSetup horizontalDpi="600" verticalDpi="600" orientation="landscape" paperSize="9" scale="95" r:id="rId1"/>
  <headerFooter>
    <oddHeader>&amp;C&amp;"Book Antiqua,Félkövér"&amp;11Keszthely Város Önkormányzata
2016. évi előirányzat-felhasználási ütemterve&amp;R&amp;"Book Antiqua,Félkövér"&amp;11 15. sz. melléklet
A Rendelet 18. sz. melléklete
ezer Ft</oddHeader>
    <oddFooter>&amp;C&amp;P</oddFooter>
  </headerFooter>
  <rowBreaks count="1" manualBreakCount="1">
    <brk id="2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59"/>
  <sheetViews>
    <sheetView zoomScalePageLayoutView="0" workbookViewId="0" topLeftCell="A19">
      <selection activeCell="B30" sqref="B30:E35"/>
    </sheetView>
  </sheetViews>
  <sheetFormatPr defaultColWidth="9.140625" defaultRowHeight="12.75"/>
  <cols>
    <col min="1" max="1" width="5.57421875" style="50" customWidth="1"/>
    <col min="2" max="2" width="47.8515625" style="3" customWidth="1"/>
    <col min="3" max="3" width="14.140625" style="14" bestFit="1" customWidth="1"/>
    <col min="4" max="4" width="12.28125" style="14" bestFit="1" customWidth="1"/>
    <col min="5" max="5" width="14.140625" style="14" bestFit="1" customWidth="1"/>
    <col min="6" max="6" width="14.140625" style="3" bestFit="1" customWidth="1"/>
    <col min="7" max="7" width="15.57421875" style="3" bestFit="1" customWidth="1"/>
    <col min="8" max="16384" width="9.140625" style="3" customWidth="1"/>
  </cols>
  <sheetData>
    <row r="1" spans="1:7" ht="30.75" thickBot="1">
      <c r="A1" s="195" t="s">
        <v>14</v>
      </c>
      <c r="B1" s="150" t="s">
        <v>15</v>
      </c>
      <c r="C1" s="248" t="s">
        <v>352</v>
      </c>
      <c r="D1" s="248" t="s">
        <v>351</v>
      </c>
      <c r="E1" s="248" t="s">
        <v>352</v>
      </c>
      <c r="F1" s="150" t="s">
        <v>141</v>
      </c>
      <c r="G1" s="249" t="s">
        <v>142</v>
      </c>
    </row>
    <row r="2" spans="1:7" s="44" customFormat="1" ht="15">
      <c r="A2" s="45" t="s">
        <v>74</v>
      </c>
      <c r="B2" s="46" t="s">
        <v>73</v>
      </c>
      <c r="C2" s="250">
        <f>C3+C13+C24+C10+C25</f>
        <v>3113188</v>
      </c>
      <c r="D2" s="250">
        <f>D3+D13+D24+D10+D25</f>
        <v>148712</v>
      </c>
      <c r="E2" s="250">
        <f>E3+E13+E24+E10+E25</f>
        <v>3261900</v>
      </c>
      <c r="F2" s="250">
        <f>F3+F13+F24+F10+F25</f>
        <v>1560568</v>
      </c>
      <c r="G2" s="305">
        <f>E2-F2</f>
        <v>1701332</v>
      </c>
    </row>
    <row r="3" spans="1:7" s="44" customFormat="1" ht="16.5">
      <c r="A3" s="36">
        <v>1</v>
      </c>
      <c r="B3" s="37" t="s">
        <v>203</v>
      </c>
      <c r="C3" s="341">
        <f>SUM(C4:C9)</f>
        <v>1087943</v>
      </c>
      <c r="D3" s="746">
        <f>SUM(D4:D9)</f>
        <v>109449</v>
      </c>
      <c r="E3" s="746">
        <f>SUM(E4:E9)</f>
        <v>1197392</v>
      </c>
      <c r="F3" s="746">
        <f>SUM(F4:F9)</f>
        <v>994476</v>
      </c>
      <c r="G3" s="337">
        <f aca="true" t="shared" si="0" ref="G3:G56">E3-F3</f>
        <v>202916</v>
      </c>
    </row>
    <row r="4" spans="1:7" s="44" customFormat="1" ht="16.5">
      <c r="A4" s="36"/>
      <c r="B4" s="327" t="s">
        <v>437</v>
      </c>
      <c r="C4" s="506">
        <v>265049</v>
      </c>
      <c r="D4" s="506">
        <v>1</v>
      </c>
      <c r="E4" s="504">
        <f aca="true" t="shared" si="1" ref="E4:E9">SUM(C4:D4)</f>
        <v>265050</v>
      </c>
      <c r="F4" s="506">
        <v>194179</v>
      </c>
      <c r="G4" s="505">
        <f t="shared" si="0"/>
        <v>70871</v>
      </c>
    </row>
    <row r="5" spans="1:7" s="44" customFormat="1" ht="16.5">
      <c r="A5" s="36"/>
      <c r="B5" s="327" t="s">
        <v>433</v>
      </c>
      <c r="C5" s="506">
        <v>357785</v>
      </c>
      <c r="D5" s="506">
        <v>0</v>
      </c>
      <c r="E5" s="504">
        <f t="shared" si="1"/>
        <v>357785</v>
      </c>
      <c r="F5" s="506">
        <v>357785</v>
      </c>
      <c r="G5" s="505">
        <f t="shared" si="0"/>
        <v>0</v>
      </c>
    </row>
    <row r="6" spans="1:7" s="44" customFormat="1" ht="33">
      <c r="A6" s="36"/>
      <c r="B6" s="327" t="s">
        <v>434</v>
      </c>
      <c r="C6" s="506">
        <v>401944</v>
      </c>
      <c r="D6" s="506">
        <v>8099</v>
      </c>
      <c r="E6" s="504">
        <f t="shared" si="1"/>
        <v>410043</v>
      </c>
      <c r="F6" s="506">
        <v>310578</v>
      </c>
      <c r="G6" s="505">
        <f t="shared" si="0"/>
        <v>99465</v>
      </c>
    </row>
    <row r="7" spans="1:7" s="44" customFormat="1" ht="16.5">
      <c r="A7" s="36"/>
      <c r="B7" s="327" t="s">
        <v>435</v>
      </c>
      <c r="C7" s="506">
        <v>55517</v>
      </c>
      <c r="D7" s="506">
        <v>0</v>
      </c>
      <c r="E7" s="504">
        <f t="shared" si="1"/>
        <v>55517</v>
      </c>
      <c r="F7" s="506">
        <v>22937</v>
      </c>
      <c r="G7" s="505">
        <f t="shared" si="0"/>
        <v>32580</v>
      </c>
    </row>
    <row r="8" spans="1:7" s="44" customFormat="1" ht="16.5">
      <c r="A8" s="36"/>
      <c r="B8" s="327" t="s">
        <v>436</v>
      </c>
      <c r="C8" s="506">
        <v>7648</v>
      </c>
      <c r="D8" s="506">
        <v>96379</v>
      </c>
      <c r="E8" s="504">
        <f t="shared" si="1"/>
        <v>104027</v>
      </c>
      <c r="F8" s="506">
        <v>104027</v>
      </c>
      <c r="G8" s="505">
        <f t="shared" si="0"/>
        <v>0</v>
      </c>
    </row>
    <row r="9" spans="1:7" s="44" customFormat="1" ht="16.5">
      <c r="A9" s="36"/>
      <c r="B9" s="327" t="s">
        <v>547</v>
      </c>
      <c r="C9" s="506">
        <v>0</v>
      </c>
      <c r="D9" s="506">
        <v>4970</v>
      </c>
      <c r="E9" s="504">
        <f t="shared" si="1"/>
        <v>4970</v>
      </c>
      <c r="F9" s="506">
        <v>4970</v>
      </c>
      <c r="G9" s="505">
        <f t="shared" si="0"/>
        <v>0</v>
      </c>
    </row>
    <row r="10" spans="1:7" s="44" customFormat="1" ht="16.5">
      <c r="A10" s="36">
        <v>2</v>
      </c>
      <c r="B10" s="502" t="s">
        <v>432</v>
      </c>
      <c r="C10" s="503">
        <f>SUM(C11:C12)</f>
        <v>119922</v>
      </c>
      <c r="D10" s="503">
        <f>SUM(D11:D12)</f>
        <v>24394</v>
      </c>
      <c r="E10" s="504">
        <f aca="true" t="shared" si="2" ref="E10:E56">SUM(C10,D10)</f>
        <v>144316</v>
      </c>
      <c r="F10" s="503">
        <f>SUM(F11:F12)</f>
        <v>86792</v>
      </c>
      <c r="G10" s="505">
        <f t="shared" si="0"/>
        <v>57524</v>
      </c>
    </row>
    <row r="11" spans="1:7" s="44" customFormat="1" ht="16.5">
      <c r="A11" s="36"/>
      <c r="B11" s="507" t="s">
        <v>202</v>
      </c>
      <c r="C11" s="506">
        <v>0</v>
      </c>
      <c r="D11" s="506"/>
      <c r="E11" s="504">
        <f t="shared" si="2"/>
        <v>0</v>
      </c>
      <c r="F11" s="506"/>
      <c r="G11" s="505">
        <f t="shared" si="0"/>
        <v>0</v>
      </c>
    </row>
    <row r="12" spans="1:7" s="44" customFormat="1" ht="16.5">
      <c r="A12" s="36"/>
      <c r="B12" s="327" t="s">
        <v>438</v>
      </c>
      <c r="C12" s="503">
        <v>119922</v>
      </c>
      <c r="D12" s="503">
        <v>24394</v>
      </c>
      <c r="E12" s="504">
        <f t="shared" si="2"/>
        <v>144316</v>
      </c>
      <c r="F12" s="506">
        <v>86792</v>
      </c>
      <c r="G12" s="505">
        <f t="shared" si="0"/>
        <v>57524</v>
      </c>
    </row>
    <row r="13" spans="1:7" ht="16.5">
      <c r="A13" s="36">
        <v>3</v>
      </c>
      <c r="B13" s="37" t="s">
        <v>25</v>
      </c>
      <c r="C13" s="338">
        <f>SUM(C14:C23)</f>
        <v>1211650</v>
      </c>
      <c r="D13" s="338">
        <f>SUM(D14:D23)</f>
        <v>0</v>
      </c>
      <c r="E13" s="338">
        <f>SUM(E14:E23)</f>
        <v>1211650</v>
      </c>
      <c r="F13" s="251">
        <f>SUM(F14:F23)</f>
        <v>271452</v>
      </c>
      <c r="G13" s="337">
        <f t="shared" si="0"/>
        <v>940198</v>
      </c>
    </row>
    <row r="14" spans="1:7" ht="16.5">
      <c r="A14" s="36"/>
      <c r="B14" s="48" t="s">
        <v>26</v>
      </c>
      <c r="C14" s="251">
        <v>64000</v>
      </c>
      <c r="D14" s="251"/>
      <c r="E14" s="413">
        <f>SUM(C14:D14)</f>
        <v>64000</v>
      </c>
      <c r="F14" s="251">
        <v>64000</v>
      </c>
      <c r="G14" s="337">
        <f t="shared" si="0"/>
        <v>0</v>
      </c>
    </row>
    <row r="15" spans="1:7" ht="16.5">
      <c r="A15" s="36"/>
      <c r="B15" s="48" t="s">
        <v>158</v>
      </c>
      <c r="C15" s="251">
        <v>400</v>
      </c>
      <c r="D15" s="251"/>
      <c r="E15" s="413">
        <f aca="true" t="shared" si="3" ref="E15:E23">SUM(C15:D15)</f>
        <v>400</v>
      </c>
      <c r="F15" s="251">
        <v>400</v>
      </c>
      <c r="G15" s="337">
        <f t="shared" si="0"/>
        <v>0</v>
      </c>
    </row>
    <row r="16" spans="1:7" ht="16.5">
      <c r="A16" s="36"/>
      <c r="B16" s="48" t="s">
        <v>159</v>
      </c>
      <c r="C16" s="251">
        <v>210000</v>
      </c>
      <c r="D16" s="251"/>
      <c r="E16" s="413">
        <f t="shared" si="3"/>
        <v>210000</v>
      </c>
      <c r="F16" s="37"/>
      <c r="G16" s="337">
        <f t="shared" si="0"/>
        <v>210000</v>
      </c>
    </row>
    <row r="17" spans="1:7" ht="16.5">
      <c r="A17" s="36"/>
      <c r="B17" s="48" t="s">
        <v>92</v>
      </c>
      <c r="C17" s="251">
        <v>19000</v>
      </c>
      <c r="D17" s="251"/>
      <c r="E17" s="413">
        <f t="shared" si="3"/>
        <v>19000</v>
      </c>
      <c r="F17" s="37"/>
      <c r="G17" s="337">
        <f t="shared" si="0"/>
        <v>19000</v>
      </c>
    </row>
    <row r="18" spans="1:7" ht="16.5">
      <c r="A18" s="36"/>
      <c r="B18" s="48" t="s">
        <v>160</v>
      </c>
      <c r="C18" s="251">
        <v>15000</v>
      </c>
      <c r="D18" s="251"/>
      <c r="E18" s="413">
        <f t="shared" si="3"/>
        <v>15000</v>
      </c>
      <c r="F18" s="37"/>
      <c r="G18" s="337">
        <f t="shared" si="0"/>
        <v>15000</v>
      </c>
    </row>
    <row r="19" spans="1:7" ht="16.5">
      <c r="A19" s="36"/>
      <c r="B19" s="48" t="s">
        <v>161</v>
      </c>
      <c r="C19" s="251">
        <v>65000</v>
      </c>
      <c r="D19" s="251"/>
      <c r="E19" s="413">
        <f t="shared" si="3"/>
        <v>65000</v>
      </c>
      <c r="F19" s="299"/>
      <c r="G19" s="337">
        <f t="shared" si="0"/>
        <v>65000</v>
      </c>
    </row>
    <row r="20" spans="1:7" ht="16.5">
      <c r="A20" s="40"/>
      <c r="B20" s="48" t="s">
        <v>276</v>
      </c>
      <c r="C20" s="252">
        <v>50</v>
      </c>
      <c r="D20" s="252"/>
      <c r="E20" s="413">
        <f t="shared" si="3"/>
        <v>50</v>
      </c>
      <c r="F20" s="299"/>
      <c r="G20" s="337">
        <f t="shared" si="0"/>
        <v>50</v>
      </c>
    </row>
    <row r="21" spans="1:7" ht="16.5">
      <c r="A21" s="40"/>
      <c r="B21" s="48" t="s">
        <v>247</v>
      </c>
      <c r="C21" s="252">
        <v>600</v>
      </c>
      <c r="D21" s="252"/>
      <c r="E21" s="413">
        <f t="shared" si="3"/>
        <v>600</v>
      </c>
      <c r="F21" s="37"/>
      <c r="G21" s="337">
        <f t="shared" si="0"/>
        <v>600</v>
      </c>
    </row>
    <row r="22" spans="1:7" ht="16.5">
      <c r="A22" s="40"/>
      <c r="B22" s="48" t="s">
        <v>248</v>
      </c>
      <c r="C22" s="252">
        <v>830000</v>
      </c>
      <c r="D22" s="252"/>
      <c r="E22" s="413">
        <f t="shared" si="3"/>
        <v>830000</v>
      </c>
      <c r="F22" s="251">
        <v>207052</v>
      </c>
      <c r="G22" s="337">
        <f t="shared" si="0"/>
        <v>622948</v>
      </c>
    </row>
    <row r="23" spans="1:7" ht="16.5">
      <c r="A23" s="36"/>
      <c r="B23" s="48" t="s">
        <v>162</v>
      </c>
      <c r="C23" s="251">
        <v>7600</v>
      </c>
      <c r="D23" s="251"/>
      <c r="E23" s="413">
        <f t="shared" si="3"/>
        <v>7600</v>
      </c>
      <c r="F23" s="606"/>
      <c r="G23" s="337">
        <f t="shared" si="0"/>
        <v>7600</v>
      </c>
    </row>
    <row r="24" spans="1:7" ht="16.5">
      <c r="A24" s="47">
        <v>4</v>
      </c>
      <c r="B24" s="148" t="s">
        <v>145</v>
      </c>
      <c r="C24" s="339">
        <v>677093</v>
      </c>
      <c r="D24" s="339">
        <v>7084</v>
      </c>
      <c r="E24" s="413">
        <f t="shared" si="2"/>
        <v>684177</v>
      </c>
      <c r="F24" s="251">
        <v>206148</v>
      </c>
      <c r="G24" s="337">
        <f t="shared" si="0"/>
        <v>478029</v>
      </c>
    </row>
    <row r="25" spans="1:7" ht="16.5">
      <c r="A25" s="40">
        <v>5</v>
      </c>
      <c r="B25" s="299" t="s">
        <v>169</v>
      </c>
      <c r="C25" s="340">
        <f>SUM(C26:C27)</f>
        <v>16580</v>
      </c>
      <c r="D25" s="340">
        <f>SUM(D26:D27)</f>
        <v>7785</v>
      </c>
      <c r="E25" s="221">
        <f>SUM(E26:E27)</f>
        <v>24365</v>
      </c>
      <c r="F25" s="252">
        <f>SUM(F26:F27)</f>
        <v>1700</v>
      </c>
      <c r="G25" s="337">
        <f t="shared" si="0"/>
        <v>22665</v>
      </c>
    </row>
    <row r="26" spans="1:7" ht="16.5">
      <c r="A26" s="40"/>
      <c r="B26" s="48" t="s">
        <v>170</v>
      </c>
      <c r="C26" s="340">
        <v>0</v>
      </c>
      <c r="D26" s="340">
        <v>5000</v>
      </c>
      <c r="E26" s="413">
        <f>SUM(C26:D26)</f>
        <v>5000</v>
      </c>
      <c r="F26" s="251">
        <v>0</v>
      </c>
      <c r="G26" s="337">
        <f t="shared" si="0"/>
        <v>5000</v>
      </c>
    </row>
    <row r="27" spans="1:7" ht="16.5">
      <c r="A27" s="40"/>
      <c r="B27" s="48" t="s">
        <v>171</v>
      </c>
      <c r="C27" s="340">
        <v>16580</v>
      </c>
      <c r="D27" s="340">
        <v>2785</v>
      </c>
      <c r="E27" s="413">
        <f t="shared" si="2"/>
        <v>19365</v>
      </c>
      <c r="F27" s="251">
        <v>1700</v>
      </c>
      <c r="G27" s="337">
        <f t="shared" si="0"/>
        <v>17665</v>
      </c>
    </row>
    <row r="28" spans="1:7" ht="16.5">
      <c r="A28" s="36"/>
      <c r="B28" s="37"/>
      <c r="C28" s="251"/>
      <c r="D28" s="251"/>
      <c r="E28" s="414">
        <f t="shared" si="2"/>
        <v>0</v>
      </c>
      <c r="F28" s="251"/>
      <c r="G28" s="415">
        <f t="shared" si="0"/>
        <v>0</v>
      </c>
    </row>
    <row r="29" spans="1:7" ht="16.5">
      <c r="A29" s="45" t="s">
        <v>75</v>
      </c>
      <c r="B29" s="46" t="s">
        <v>76</v>
      </c>
      <c r="C29" s="343">
        <f>SUM(C30+C31+C32+C33+C34)</f>
        <v>3119497</v>
      </c>
      <c r="D29" s="343">
        <f>SUM(D30+D31+D32+D33+D34)</f>
        <v>86000</v>
      </c>
      <c r="E29" s="250">
        <f t="shared" si="2"/>
        <v>3205497</v>
      </c>
      <c r="F29" s="343">
        <f>SUM(F30+F31+F32+F33+F34)</f>
        <v>1617449</v>
      </c>
      <c r="G29" s="305">
        <f t="shared" si="0"/>
        <v>1588048</v>
      </c>
    </row>
    <row r="30" spans="1:7" ht="16.5">
      <c r="A30" s="36">
        <v>1</v>
      </c>
      <c r="B30" s="606" t="s">
        <v>0</v>
      </c>
      <c r="C30" s="251">
        <v>1109417</v>
      </c>
      <c r="D30" s="251">
        <v>25150</v>
      </c>
      <c r="E30" s="413">
        <f t="shared" si="2"/>
        <v>1134567</v>
      </c>
      <c r="F30" s="251">
        <v>700020</v>
      </c>
      <c r="G30" s="337">
        <f t="shared" si="0"/>
        <v>434547</v>
      </c>
    </row>
    <row r="31" spans="1:7" ht="33">
      <c r="A31" s="36">
        <v>2</v>
      </c>
      <c r="B31" s="610" t="s">
        <v>174</v>
      </c>
      <c r="C31" s="251">
        <v>319466</v>
      </c>
      <c r="D31" s="251">
        <v>6968</v>
      </c>
      <c r="E31" s="413">
        <f t="shared" si="2"/>
        <v>326434</v>
      </c>
      <c r="F31" s="251">
        <v>194850</v>
      </c>
      <c r="G31" s="337">
        <f t="shared" si="0"/>
        <v>131584</v>
      </c>
    </row>
    <row r="32" spans="1:7" ht="16.5">
      <c r="A32" s="36">
        <v>3</v>
      </c>
      <c r="B32" s="606" t="s">
        <v>10</v>
      </c>
      <c r="C32" s="251">
        <v>1397707</v>
      </c>
      <c r="D32" s="251">
        <v>-25554</v>
      </c>
      <c r="E32" s="413">
        <f t="shared" si="2"/>
        <v>1372153</v>
      </c>
      <c r="F32" s="251">
        <v>540329</v>
      </c>
      <c r="G32" s="337">
        <f t="shared" si="0"/>
        <v>831824</v>
      </c>
    </row>
    <row r="33" spans="1:7" ht="16.5">
      <c r="A33" s="36">
        <v>4</v>
      </c>
      <c r="B33" s="606" t="s">
        <v>16</v>
      </c>
      <c r="C33" s="251">
        <v>22880</v>
      </c>
      <c r="D33" s="251">
        <v>2158</v>
      </c>
      <c r="E33" s="413">
        <f t="shared" si="2"/>
        <v>25038</v>
      </c>
      <c r="F33" s="251">
        <v>21300</v>
      </c>
      <c r="G33" s="337">
        <f t="shared" si="0"/>
        <v>3738</v>
      </c>
    </row>
    <row r="34" spans="1:7" ht="16.5">
      <c r="A34" s="36">
        <v>5</v>
      </c>
      <c r="B34" s="606" t="s">
        <v>7</v>
      </c>
      <c r="C34" s="251">
        <f>SUM(C35:C39)</f>
        <v>270027</v>
      </c>
      <c r="D34" s="251">
        <f>SUM(D35:D39)</f>
        <v>77278</v>
      </c>
      <c r="E34" s="413">
        <f t="shared" si="2"/>
        <v>347305</v>
      </c>
      <c r="F34" s="251">
        <f>SUM(F35:F39)</f>
        <v>160950</v>
      </c>
      <c r="G34" s="337">
        <f t="shared" si="0"/>
        <v>186355</v>
      </c>
    </row>
    <row r="35" spans="1:7" ht="16.5">
      <c r="A35" s="36"/>
      <c r="B35" s="587" t="s">
        <v>439</v>
      </c>
      <c r="C35" s="251">
        <v>102574</v>
      </c>
      <c r="D35" s="251">
        <v>-27133</v>
      </c>
      <c r="E35" s="413">
        <f t="shared" si="2"/>
        <v>75441</v>
      </c>
      <c r="F35" s="251">
        <v>61273</v>
      </c>
      <c r="G35" s="337">
        <f t="shared" si="0"/>
        <v>14168</v>
      </c>
    </row>
    <row r="36" spans="1:7" ht="16.5">
      <c r="A36" s="36"/>
      <c r="B36" s="48" t="s">
        <v>177</v>
      </c>
      <c r="C36" s="251">
        <v>5000</v>
      </c>
      <c r="D36" s="251">
        <v>2500</v>
      </c>
      <c r="E36" s="413">
        <f t="shared" si="2"/>
        <v>7500</v>
      </c>
      <c r="F36" s="251">
        <v>0</v>
      </c>
      <c r="G36" s="337">
        <f t="shared" si="0"/>
        <v>7500</v>
      </c>
    </row>
    <row r="37" spans="1:7" ht="16.5">
      <c r="A37" s="36"/>
      <c r="B37" s="298" t="s">
        <v>440</v>
      </c>
      <c r="C37" s="251">
        <v>112019</v>
      </c>
      <c r="D37" s="251">
        <v>122167</v>
      </c>
      <c r="E37" s="413">
        <f t="shared" si="2"/>
        <v>234186</v>
      </c>
      <c r="F37" s="251">
        <v>99677</v>
      </c>
      <c r="G37" s="337">
        <f t="shared" si="0"/>
        <v>134509</v>
      </c>
    </row>
    <row r="38" spans="1:7" ht="16.5">
      <c r="A38" s="36"/>
      <c r="B38" s="48" t="s">
        <v>17</v>
      </c>
      <c r="C38" s="251">
        <v>9332</v>
      </c>
      <c r="D38" s="251">
        <v>-5795</v>
      </c>
      <c r="E38" s="413">
        <f t="shared" si="2"/>
        <v>3537</v>
      </c>
      <c r="F38" s="251">
        <v>0</v>
      </c>
      <c r="G38" s="337">
        <f t="shared" si="0"/>
        <v>3537</v>
      </c>
    </row>
    <row r="39" spans="1:7" ht="16.5">
      <c r="A39" s="36"/>
      <c r="B39" s="48" t="s">
        <v>18</v>
      </c>
      <c r="C39" s="251">
        <v>41102</v>
      </c>
      <c r="D39" s="251">
        <v>-14461</v>
      </c>
      <c r="E39" s="413">
        <f t="shared" si="2"/>
        <v>26641</v>
      </c>
      <c r="F39" s="251">
        <v>0</v>
      </c>
      <c r="G39" s="337">
        <f t="shared" si="0"/>
        <v>26641</v>
      </c>
    </row>
    <row r="40" spans="1:7" ht="16.5">
      <c r="A40" s="36"/>
      <c r="B40" s="37"/>
      <c r="C40" s="251"/>
      <c r="D40" s="251"/>
      <c r="E40" s="414">
        <f t="shared" si="2"/>
        <v>0</v>
      </c>
      <c r="F40" s="606"/>
      <c r="G40" s="415">
        <f t="shared" si="0"/>
        <v>0</v>
      </c>
    </row>
    <row r="41" spans="1:7" s="44" customFormat="1" ht="15">
      <c r="A41" s="38"/>
      <c r="B41" s="39" t="s">
        <v>246</v>
      </c>
      <c r="C41" s="254">
        <f>C2-C29</f>
        <v>-6309</v>
      </c>
      <c r="D41" s="254">
        <f>D2-D29</f>
        <v>62712</v>
      </c>
      <c r="E41" s="250">
        <f t="shared" si="2"/>
        <v>56403</v>
      </c>
      <c r="F41" s="254">
        <f>F2-F29</f>
        <v>-56881</v>
      </c>
      <c r="G41" s="305">
        <f t="shared" si="0"/>
        <v>113284</v>
      </c>
    </row>
    <row r="42" spans="1:7" s="44" customFormat="1" ht="16.5">
      <c r="A42" s="38"/>
      <c r="B42" s="39"/>
      <c r="C42" s="254"/>
      <c r="D42" s="254"/>
      <c r="E42" s="414">
        <f t="shared" si="2"/>
        <v>0</v>
      </c>
      <c r="F42" s="254"/>
      <c r="G42" s="337">
        <f t="shared" si="0"/>
        <v>0</v>
      </c>
    </row>
    <row r="43" spans="1:7" s="44" customFormat="1" ht="15">
      <c r="A43" s="38" t="s">
        <v>77</v>
      </c>
      <c r="B43" s="39" t="s">
        <v>23</v>
      </c>
      <c r="C43" s="254">
        <f>SUM(C44:C45)</f>
        <v>336334</v>
      </c>
      <c r="D43" s="254">
        <f>SUM(D44:D45)</f>
        <v>0</v>
      </c>
      <c r="E43" s="250">
        <f t="shared" si="2"/>
        <v>336334</v>
      </c>
      <c r="F43" s="254">
        <f>F44</f>
        <v>36334</v>
      </c>
      <c r="G43" s="305">
        <f t="shared" si="0"/>
        <v>300000</v>
      </c>
    </row>
    <row r="44" spans="1:7" s="44" customFormat="1" ht="16.5">
      <c r="A44" s="45"/>
      <c r="B44" s="148" t="s">
        <v>277</v>
      </c>
      <c r="C44" s="357">
        <v>36334</v>
      </c>
      <c r="D44" s="357"/>
      <c r="E44" s="413">
        <f t="shared" si="2"/>
        <v>36334</v>
      </c>
      <c r="F44" s="357">
        <v>36334</v>
      </c>
      <c r="G44" s="337">
        <f t="shared" si="0"/>
        <v>0</v>
      </c>
    </row>
    <row r="45" spans="1:7" s="44" customFormat="1" ht="16.5">
      <c r="A45" s="45"/>
      <c r="B45" s="148" t="s">
        <v>474</v>
      </c>
      <c r="C45" s="357">
        <v>300000</v>
      </c>
      <c r="D45" s="357"/>
      <c r="E45" s="413">
        <f t="shared" si="2"/>
        <v>300000</v>
      </c>
      <c r="F45" s="357"/>
      <c r="G45" s="337">
        <f t="shared" si="0"/>
        <v>300000</v>
      </c>
    </row>
    <row r="46" spans="1:7" s="44" customFormat="1" ht="16.5">
      <c r="A46" s="45"/>
      <c r="B46" s="46"/>
      <c r="C46" s="253"/>
      <c r="D46" s="253"/>
      <c r="E46" s="414">
        <f t="shared" si="2"/>
        <v>0</v>
      </c>
      <c r="F46" s="253"/>
      <c r="G46" s="415">
        <f t="shared" si="0"/>
        <v>0</v>
      </c>
    </row>
    <row r="47" spans="1:7" ht="16.5">
      <c r="A47" s="45" t="s">
        <v>78</v>
      </c>
      <c r="B47" s="46" t="s">
        <v>21</v>
      </c>
      <c r="C47" s="253">
        <f>SUM(C48:C49)</f>
        <v>342643</v>
      </c>
      <c r="D47" s="253">
        <f>SUM(D48:D49)</f>
        <v>-26483</v>
      </c>
      <c r="E47" s="253">
        <f>SUM(E48:E49)</f>
        <v>316160</v>
      </c>
      <c r="F47" s="253">
        <f>SUM(F48:F48)</f>
        <v>0</v>
      </c>
      <c r="G47" s="305">
        <f t="shared" si="0"/>
        <v>316160</v>
      </c>
    </row>
    <row r="48" spans="1:7" ht="16.5">
      <c r="A48" s="36"/>
      <c r="B48" s="127" t="s">
        <v>149</v>
      </c>
      <c r="C48" s="251">
        <v>42643</v>
      </c>
      <c r="D48" s="251">
        <v>-26483</v>
      </c>
      <c r="E48" s="413">
        <f t="shared" si="2"/>
        <v>16160</v>
      </c>
      <c r="F48" s="251"/>
      <c r="G48" s="337">
        <f t="shared" si="0"/>
        <v>16160</v>
      </c>
    </row>
    <row r="49" spans="1:7" ht="16.5">
      <c r="A49" s="40"/>
      <c r="B49" s="555" t="s">
        <v>479</v>
      </c>
      <c r="C49" s="252">
        <v>300000</v>
      </c>
      <c r="D49" s="252"/>
      <c r="E49" s="413">
        <f t="shared" si="2"/>
        <v>300000</v>
      </c>
      <c r="F49" s="251"/>
      <c r="G49" s="337">
        <f t="shared" si="0"/>
        <v>300000</v>
      </c>
    </row>
    <row r="50" spans="1:7" ht="16.5">
      <c r="A50" s="40"/>
      <c r="B50" s="41"/>
      <c r="C50" s="252"/>
      <c r="D50" s="252"/>
      <c r="E50" s="414">
        <f t="shared" si="2"/>
        <v>0</v>
      </c>
      <c r="F50" s="606"/>
      <c r="G50" s="415">
        <f t="shared" si="0"/>
        <v>0</v>
      </c>
    </row>
    <row r="51" spans="1:7" s="44" customFormat="1" ht="15">
      <c r="A51" s="42"/>
      <c r="B51" s="43" t="s">
        <v>80</v>
      </c>
      <c r="C51" s="255">
        <f>SUM(C2+C47)</f>
        <v>3455831</v>
      </c>
      <c r="D51" s="255">
        <f>SUM(D2+D47)</f>
        <v>122229</v>
      </c>
      <c r="E51" s="250">
        <f t="shared" si="2"/>
        <v>3578060</v>
      </c>
      <c r="F51" s="255">
        <f>SUM(F2+F47)</f>
        <v>1560568</v>
      </c>
      <c r="G51" s="305">
        <f t="shared" si="0"/>
        <v>2017492</v>
      </c>
    </row>
    <row r="52" spans="1:7" s="44" customFormat="1" ht="15">
      <c r="A52" s="42"/>
      <c r="B52" s="43" t="s">
        <v>81</v>
      </c>
      <c r="C52" s="255">
        <f>C29+C43</f>
        <v>3455831</v>
      </c>
      <c r="D52" s="255">
        <f>D29+D43</f>
        <v>86000</v>
      </c>
      <c r="E52" s="250">
        <f t="shared" si="2"/>
        <v>3541831</v>
      </c>
      <c r="F52" s="255">
        <f>F29+F43</f>
        <v>1653783</v>
      </c>
      <c r="G52" s="305">
        <f t="shared" si="0"/>
        <v>1888048</v>
      </c>
    </row>
    <row r="53" spans="1:7" s="44" customFormat="1" ht="16.5">
      <c r="A53" s="42"/>
      <c r="B53" s="43"/>
      <c r="C53" s="255"/>
      <c r="D53" s="255"/>
      <c r="E53" s="414">
        <f t="shared" si="2"/>
        <v>0</v>
      </c>
      <c r="F53" s="607"/>
      <c r="G53" s="415">
        <f t="shared" si="0"/>
        <v>0</v>
      </c>
    </row>
    <row r="54" spans="1:7" ht="16.5">
      <c r="A54" s="36"/>
      <c r="B54" s="39" t="s">
        <v>79</v>
      </c>
      <c r="C54" s="254">
        <f>SUM(C55:C56)</f>
        <v>411</v>
      </c>
      <c r="D54" s="254">
        <f>SUM(D55:D56)</f>
        <v>2</v>
      </c>
      <c r="E54" s="250">
        <f t="shared" si="2"/>
        <v>413</v>
      </c>
      <c r="F54" s="254">
        <f>SUM(F55:F56)</f>
        <v>331</v>
      </c>
      <c r="G54" s="305">
        <f t="shared" si="0"/>
        <v>82</v>
      </c>
    </row>
    <row r="55" spans="1:7" ht="30.75">
      <c r="A55" s="36"/>
      <c r="B55" s="49" t="s">
        <v>146</v>
      </c>
      <c r="C55" s="506">
        <v>2</v>
      </c>
      <c r="D55" s="506"/>
      <c r="E55" s="504">
        <f t="shared" si="2"/>
        <v>2</v>
      </c>
      <c r="F55" s="506">
        <v>1</v>
      </c>
      <c r="G55" s="505">
        <f t="shared" si="0"/>
        <v>1</v>
      </c>
    </row>
    <row r="56" spans="1:7" ht="17.25" thickBot="1">
      <c r="A56" s="190"/>
      <c r="B56" s="191" t="s">
        <v>56</v>
      </c>
      <c r="C56" s="256">
        <v>409</v>
      </c>
      <c r="D56" s="256">
        <v>2</v>
      </c>
      <c r="E56" s="500">
        <f t="shared" si="2"/>
        <v>411</v>
      </c>
      <c r="F56" s="256">
        <v>330</v>
      </c>
      <c r="G56" s="501">
        <f t="shared" si="0"/>
        <v>81</v>
      </c>
    </row>
    <row r="57" spans="6:7" ht="16.5">
      <c r="F57" s="4"/>
      <c r="G57" s="4"/>
    </row>
    <row r="58" spans="6:7" ht="16.5">
      <c r="F58" s="4"/>
      <c r="G58" s="4"/>
    </row>
    <row r="59" spans="6:7" ht="16.5">
      <c r="F59" s="4"/>
      <c r="G59" s="4"/>
    </row>
  </sheetData>
  <sheetProtection/>
  <printOptions/>
  <pageMargins left="0.2362204724409449" right="0.31496062992125984" top="0.6692913385826772" bottom="0.2755905511811024" header="0.2362204724409449" footer="0.1968503937007874"/>
  <pageSetup horizontalDpi="600" verticalDpi="600" orientation="portrait" paperSize="9" scale="80" r:id="rId1"/>
  <headerFooter>
    <oddHeader>&amp;C&amp;"Book Antiqua,Félkövér"&amp;11Keszthely Város Önkormányzata
2016. évi működési költségvetése&amp;R&amp;"Book Antiqua,Félkövér"2. sz.melléklet
ezer Ft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J22" sqref="J22"/>
    </sheetView>
  </sheetViews>
  <sheetFormatPr defaultColWidth="9.140625" defaultRowHeight="12.75"/>
  <cols>
    <col min="1" max="1" width="6.140625" style="0" bestFit="1" customWidth="1"/>
    <col min="2" max="2" width="50.57421875" style="0" customWidth="1"/>
    <col min="3" max="4" width="12.28125" style="214" bestFit="1" customWidth="1"/>
    <col min="5" max="5" width="14.140625" style="214" bestFit="1" customWidth="1"/>
    <col min="6" max="6" width="12.28125" style="0" bestFit="1" customWidth="1"/>
    <col min="7" max="7" width="14.140625" style="0" bestFit="1" customWidth="1"/>
  </cols>
  <sheetData>
    <row r="1" spans="1:7" s="199" customFormat="1" ht="45.75" thickBot="1">
      <c r="A1" s="198" t="s">
        <v>14</v>
      </c>
      <c r="B1" s="197" t="s">
        <v>15</v>
      </c>
      <c r="C1" s="257" t="s">
        <v>352</v>
      </c>
      <c r="D1" s="257" t="s">
        <v>351</v>
      </c>
      <c r="E1" s="417" t="s">
        <v>352</v>
      </c>
      <c r="F1" s="150" t="s">
        <v>143</v>
      </c>
      <c r="G1" s="422" t="s">
        <v>144</v>
      </c>
    </row>
    <row r="2" spans="1:7" s="3" customFormat="1" ht="16.5">
      <c r="A2" s="159" t="s">
        <v>74</v>
      </c>
      <c r="B2" s="160" t="s">
        <v>12</v>
      </c>
      <c r="C2" s="260">
        <f>C3+C4+C9</f>
        <v>212216</v>
      </c>
      <c r="D2" s="260">
        <f>D3+D4+D9</f>
        <v>12849</v>
      </c>
      <c r="E2" s="416">
        <f>SUM(C2,D2)</f>
        <v>225065</v>
      </c>
      <c r="F2" s="260">
        <f>F3+F4+F9</f>
        <v>0</v>
      </c>
      <c r="G2" s="342">
        <f>E2-F2</f>
        <v>225065</v>
      </c>
    </row>
    <row r="3" spans="1:7" s="3" customFormat="1" ht="16.5">
      <c r="A3" s="36">
        <v>1</v>
      </c>
      <c r="B3" s="299" t="s">
        <v>164</v>
      </c>
      <c r="C3" s="338">
        <v>0</v>
      </c>
      <c r="D3" s="338"/>
      <c r="E3" s="418">
        <f aca="true" t="shared" si="0" ref="E3:E34">SUM(C3,D3)</f>
        <v>0</v>
      </c>
      <c r="F3" s="37"/>
      <c r="G3" s="208">
        <f aca="true" t="shared" si="1" ref="G3:G34">E3-F3</f>
        <v>0</v>
      </c>
    </row>
    <row r="4" spans="1:7" s="3" customFormat="1" ht="16.5">
      <c r="A4" s="36">
        <v>2</v>
      </c>
      <c r="B4" s="37" t="s">
        <v>168</v>
      </c>
      <c r="C4" s="338">
        <f>SUM(C5:C8)</f>
        <v>211216</v>
      </c>
      <c r="D4" s="338">
        <f>SUM(D5:D8)</f>
        <v>12849</v>
      </c>
      <c r="E4" s="215">
        <f t="shared" si="0"/>
        <v>224065</v>
      </c>
      <c r="F4" s="251">
        <f>SUM(F5:F8)</f>
        <v>0</v>
      </c>
      <c r="G4" s="302">
        <f t="shared" si="1"/>
        <v>224065</v>
      </c>
    </row>
    <row r="5" spans="1:7" s="3" customFormat="1" ht="16.5">
      <c r="A5" s="36"/>
      <c r="B5" s="301" t="s">
        <v>166</v>
      </c>
      <c r="C5" s="338">
        <v>211216</v>
      </c>
      <c r="D5" s="338"/>
      <c r="E5" s="215">
        <f t="shared" si="0"/>
        <v>211216</v>
      </c>
      <c r="F5" s="37"/>
      <c r="G5" s="302">
        <f t="shared" si="1"/>
        <v>211216</v>
      </c>
    </row>
    <row r="6" spans="1:7" s="3" customFormat="1" ht="16.5">
      <c r="A6" s="36"/>
      <c r="B6" s="301" t="s">
        <v>523</v>
      </c>
      <c r="C6" s="338">
        <v>0</v>
      </c>
      <c r="D6" s="338">
        <v>12849</v>
      </c>
      <c r="E6" s="215">
        <f t="shared" si="0"/>
        <v>12849</v>
      </c>
      <c r="F6" s="37"/>
      <c r="G6" s="302">
        <f t="shared" si="1"/>
        <v>12849</v>
      </c>
    </row>
    <row r="7" spans="1:7" s="3" customFormat="1" ht="16.5">
      <c r="A7" s="36"/>
      <c r="B7" s="301" t="s">
        <v>165</v>
      </c>
      <c r="C7" s="338">
        <v>0</v>
      </c>
      <c r="D7" s="338"/>
      <c r="E7" s="215">
        <f t="shared" si="0"/>
        <v>0</v>
      </c>
      <c r="F7" s="37"/>
      <c r="G7" s="208">
        <f t="shared" si="1"/>
        <v>0</v>
      </c>
    </row>
    <row r="8" spans="1:7" s="3" customFormat="1" ht="16.5">
      <c r="A8" s="36"/>
      <c r="B8" s="301" t="s">
        <v>167</v>
      </c>
      <c r="C8" s="338">
        <v>0</v>
      </c>
      <c r="D8" s="338"/>
      <c r="E8" s="215">
        <f t="shared" si="0"/>
        <v>0</v>
      </c>
      <c r="F8" s="37"/>
      <c r="G8" s="208">
        <f t="shared" si="1"/>
        <v>0</v>
      </c>
    </row>
    <row r="9" spans="1:7" s="3" customFormat="1" ht="16.5">
      <c r="A9" s="36">
        <v>3</v>
      </c>
      <c r="B9" s="299" t="s">
        <v>172</v>
      </c>
      <c r="C9" s="338">
        <f>SUM(C10:C11)</f>
        <v>1000</v>
      </c>
      <c r="D9" s="338">
        <f>SUM(D10:D11)</f>
        <v>0</v>
      </c>
      <c r="E9" s="215">
        <f t="shared" si="0"/>
        <v>1000</v>
      </c>
      <c r="F9" s="251">
        <f>SUM(F10:F11)</f>
        <v>0</v>
      </c>
      <c r="G9" s="302">
        <f t="shared" si="1"/>
        <v>1000</v>
      </c>
    </row>
    <row r="10" spans="1:7" s="44" customFormat="1" ht="16.5">
      <c r="A10" s="38"/>
      <c r="B10" s="301" t="s">
        <v>170</v>
      </c>
      <c r="C10" s="338">
        <v>1000</v>
      </c>
      <c r="D10" s="338"/>
      <c r="E10" s="215">
        <f t="shared" si="0"/>
        <v>1000</v>
      </c>
      <c r="F10" s="39"/>
      <c r="G10" s="302">
        <f t="shared" si="1"/>
        <v>1000</v>
      </c>
    </row>
    <row r="11" spans="1:7" s="44" customFormat="1" ht="16.5">
      <c r="A11" s="38"/>
      <c r="B11" s="301" t="s">
        <v>173</v>
      </c>
      <c r="C11" s="338"/>
      <c r="D11" s="338"/>
      <c r="E11" s="215">
        <f t="shared" si="0"/>
        <v>0</v>
      </c>
      <c r="F11" s="300"/>
      <c r="G11" s="208">
        <f t="shared" si="1"/>
        <v>0</v>
      </c>
    </row>
    <row r="12" spans="1:7" s="3" customFormat="1" ht="16.5">
      <c r="A12" s="38" t="s">
        <v>75</v>
      </c>
      <c r="B12" s="39" t="s">
        <v>50</v>
      </c>
      <c r="C12" s="346">
        <f>SUM(C13+C14+C15)</f>
        <v>981251</v>
      </c>
      <c r="D12" s="346">
        <f>SUM(D13+D14+D15)</f>
        <v>75732</v>
      </c>
      <c r="E12" s="418">
        <f t="shared" si="0"/>
        <v>1056983</v>
      </c>
      <c r="F12" s="346">
        <f>SUM(F13+F14+F15)</f>
        <v>171807</v>
      </c>
      <c r="G12" s="208">
        <f t="shared" si="1"/>
        <v>885176</v>
      </c>
    </row>
    <row r="13" spans="1:7" s="3" customFormat="1" ht="16.5">
      <c r="A13" s="36">
        <v>1</v>
      </c>
      <c r="B13" s="606" t="s">
        <v>180</v>
      </c>
      <c r="C13" s="251">
        <v>268934</v>
      </c>
      <c r="D13" s="251">
        <v>69349</v>
      </c>
      <c r="E13" s="215">
        <f t="shared" si="0"/>
        <v>338283</v>
      </c>
      <c r="F13" s="251">
        <v>84494</v>
      </c>
      <c r="G13" s="302">
        <f t="shared" si="1"/>
        <v>253789</v>
      </c>
    </row>
    <row r="14" spans="1:7" s="3" customFormat="1" ht="16.5">
      <c r="A14" s="36">
        <v>2</v>
      </c>
      <c r="B14" s="606" t="s">
        <v>181</v>
      </c>
      <c r="C14" s="251">
        <v>269327</v>
      </c>
      <c r="D14" s="251">
        <v>34105</v>
      </c>
      <c r="E14" s="215">
        <f t="shared" si="0"/>
        <v>303432</v>
      </c>
      <c r="F14" s="251">
        <v>87313</v>
      </c>
      <c r="G14" s="302">
        <f t="shared" si="1"/>
        <v>216119</v>
      </c>
    </row>
    <row r="15" spans="1:7" s="3" customFormat="1" ht="16.5">
      <c r="A15" s="36">
        <v>3</v>
      </c>
      <c r="B15" s="606" t="s">
        <v>176</v>
      </c>
      <c r="C15" s="251">
        <f>SUM(C16:C19)</f>
        <v>442990</v>
      </c>
      <c r="D15" s="251">
        <f>SUM(D16:D19)</f>
        <v>-27722</v>
      </c>
      <c r="E15" s="215">
        <f t="shared" si="0"/>
        <v>415268</v>
      </c>
      <c r="F15" s="251">
        <f>SUM(F16:F19)</f>
        <v>0</v>
      </c>
      <c r="G15" s="302">
        <f t="shared" si="1"/>
        <v>415268</v>
      </c>
    </row>
    <row r="16" spans="1:7" s="3" customFormat="1" ht="16.5">
      <c r="A16" s="40"/>
      <c r="B16" s="608" t="s">
        <v>179</v>
      </c>
      <c r="C16" s="252"/>
      <c r="D16" s="252">
        <v>0</v>
      </c>
      <c r="E16" s="215">
        <f t="shared" si="0"/>
        <v>0</v>
      </c>
      <c r="F16" s="606"/>
      <c r="G16" s="208">
        <f t="shared" si="1"/>
        <v>0</v>
      </c>
    </row>
    <row r="17" spans="1:7" s="3" customFormat="1" ht="16.5">
      <c r="A17" s="40"/>
      <c r="B17" s="608" t="s">
        <v>177</v>
      </c>
      <c r="C17" s="252">
        <v>2833</v>
      </c>
      <c r="D17" s="252"/>
      <c r="E17" s="215">
        <f t="shared" si="0"/>
        <v>2833</v>
      </c>
      <c r="F17" s="606"/>
      <c r="G17" s="302">
        <f t="shared" si="1"/>
        <v>2833</v>
      </c>
    </row>
    <row r="18" spans="1:7" s="3" customFormat="1" ht="16.5">
      <c r="A18" s="40"/>
      <c r="B18" s="608" t="s">
        <v>178</v>
      </c>
      <c r="C18" s="252">
        <v>40550</v>
      </c>
      <c r="D18" s="252"/>
      <c r="E18" s="215">
        <f t="shared" si="0"/>
        <v>40550</v>
      </c>
      <c r="F18" s="606"/>
      <c r="G18" s="302">
        <f t="shared" si="1"/>
        <v>40550</v>
      </c>
    </row>
    <row r="19" spans="1:7" s="3" customFormat="1" ht="16.5">
      <c r="A19" s="40"/>
      <c r="B19" s="608" t="s">
        <v>19</v>
      </c>
      <c r="C19" s="252">
        <v>399607</v>
      </c>
      <c r="D19" s="252">
        <v>-27722</v>
      </c>
      <c r="E19" s="215">
        <f t="shared" si="0"/>
        <v>371885</v>
      </c>
      <c r="F19" s="606"/>
      <c r="G19" s="302">
        <f t="shared" si="1"/>
        <v>371885</v>
      </c>
    </row>
    <row r="20" spans="1:7" s="44" customFormat="1" ht="15">
      <c r="A20" s="42"/>
      <c r="B20" s="609"/>
      <c r="C20" s="255"/>
      <c r="D20" s="255"/>
      <c r="E20" s="419">
        <f t="shared" si="0"/>
        <v>0</v>
      </c>
      <c r="F20" s="607"/>
      <c r="G20" s="423">
        <f t="shared" si="1"/>
        <v>0</v>
      </c>
    </row>
    <row r="21" spans="1:7" s="3" customFormat="1" ht="16.5">
      <c r="A21" s="38"/>
      <c r="B21" s="607" t="s">
        <v>111</v>
      </c>
      <c r="C21" s="254">
        <f>C2-C12</f>
        <v>-769035</v>
      </c>
      <c r="D21" s="254">
        <f>D2-D12</f>
        <v>-62883</v>
      </c>
      <c r="E21" s="418">
        <f t="shared" si="0"/>
        <v>-831918</v>
      </c>
      <c r="F21" s="254">
        <f>F2-F12</f>
        <v>-171807</v>
      </c>
      <c r="G21" s="208">
        <f t="shared" si="1"/>
        <v>-660111</v>
      </c>
    </row>
    <row r="22" spans="1:7" s="3" customFormat="1" ht="16.5">
      <c r="A22" s="38"/>
      <c r="B22" s="607"/>
      <c r="C22" s="254"/>
      <c r="D22" s="254"/>
      <c r="E22" s="419">
        <f t="shared" si="0"/>
        <v>0</v>
      </c>
      <c r="F22" s="606"/>
      <c r="G22" s="423">
        <f t="shared" si="1"/>
        <v>0</v>
      </c>
    </row>
    <row r="23" spans="1:7" s="44" customFormat="1" ht="15">
      <c r="A23" s="38" t="s">
        <v>77</v>
      </c>
      <c r="B23" s="607" t="s">
        <v>23</v>
      </c>
      <c r="C23" s="254"/>
      <c r="D23" s="254"/>
      <c r="E23" s="418">
        <f t="shared" si="0"/>
        <v>0</v>
      </c>
      <c r="F23" s="254"/>
      <c r="G23" s="208">
        <f t="shared" si="1"/>
        <v>0</v>
      </c>
    </row>
    <row r="24" spans="1:7" s="3" customFormat="1" ht="16.5">
      <c r="A24" s="36"/>
      <c r="B24" s="606"/>
      <c r="C24" s="251"/>
      <c r="D24" s="251"/>
      <c r="E24" s="419">
        <f t="shared" si="0"/>
        <v>0</v>
      </c>
      <c r="F24" s="606"/>
      <c r="G24" s="423">
        <f t="shared" si="1"/>
        <v>0</v>
      </c>
    </row>
    <row r="25" spans="1:7" s="3" customFormat="1" ht="16.5">
      <c r="A25" s="38" t="s">
        <v>78</v>
      </c>
      <c r="B25" s="607" t="s">
        <v>44</v>
      </c>
      <c r="C25" s="254">
        <f>SUM(C27+C29)</f>
        <v>769035</v>
      </c>
      <c r="D25" s="254">
        <f>SUM(D27+D29)</f>
        <v>26654</v>
      </c>
      <c r="E25" s="418">
        <f t="shared" si="0"/>
        <v>795689</v>
      </c>
      <c r="F25" s="254">
        <f>SUM(F27+F29)</f>
        <v>0</v>
      </c>
      <c r="G25" s="208">
        <f t="shared" si="1"/>
        <v>795689</v>
      </c>
    </row>
    <row r="26" spans="1:7" s="3" customFormat="1" ht="16.5">
      <c r="A26" s="38"/>
      <c r="B26" s="585" t="s">
        <v>68</v>
      </c>
      <c r="C26" s="254"/>
      <c r="D26" s="254"/>
      <c r="E26" s="418">
        <f t="shared" si="0"/>
        <v>0</v>
      </c>
      <c r="F26" s="606"/>
      <c r="G26" s="208">
        <f t="shared" si="1"/>
        <v>0</v>
      </c>
    </row>
    <row r="27" spans="1:7" s="3" customFormat="1" ht="16.5">
      <c r="A27" s="36">
        <v>1</v>
      </c>
      <c r="B27" s="610" t="s">
        <v>149</v>
      </c>
      <c r="C27" s="251">
        <v>769035</v>
      </c>
      <c r="D27" s="251">
        <v>26654</v>
      </c>
      <c r="E27" s="215">
        <f t="shared" si="0"/>
        <v>795689</v>
      </c>
      <c r="F27" s="251"/>
      <c r="G27" s="302">
        <f t="shared" si="1"/>
        <v>795689</v>
      </c>
    </row>
    <row r="28" spans="1:7" s="3" customFormat="1" ht="16.5">
      <c r="A28" s="36"/>
      <c r="B28" s="610"/>
      <c r="C28" s="251"/>
      <c r="D28" s="251"/>
      <c r="E28" s="419">
        <f t="shared" si="0"/>
        <v>0</v>
      </c>
      <c r="F28" s="606"/>
      <c r="G28" s="423">
        <f t="shared" si="1"/>
        <v>0</v>
      </c>
    </row>
    <row r="29" spans="1:7" s="44" customFormat="1" ht="15">
      <c r="A29" s="38"/>
      <c r="B29" s="607" t="s">
        <v>20</v>
      </c>
      <c r="C29" s="254">
        <f>SUM(C30:C30)</f>
        <v>0</v>
      </c>
      <c r="D29" s="254"/>
      <c r="E29" s="418">
        <f t="shared" si="0"/>
        <v>0</v>
      </c>
      <c r="F29" s="254">
        <f>SUM(F30:F30)</f>
        <v>0</v>
      </c>
      <c r="G29" s="208">
        <f t="shared" si="1"/>
        <v>0</v>
      </c>
    </row>
    <row r="30" spans="1:7" s="3" customFormat="1" ht="16.5">
      <c r="A30" s="36">
        <v>1</v>
      </c>
      <c r="B30" s="606" t="s">
        <v>22</v>
      </c>
      <c r="C30" s="251"/>
      <c r="D30" s="251"/>
      <c r="E30" s="418">
        <f t="shared" si="0"/>
        <v>0</v>
      </c>
      <c r="F30" s="606"/>
      <c r="G30" s="208">
        <f t="shared" si="1"/>
        <v>0</v>
      </c>
    </row>
    <row r="31" spans="1:7" ht="16.5">
      <c r="A31" s="152"/>
      <c r="B31" s="611"/>
      <c r="C31" s="258"/>
      <c r="D31" s="258"/>
      <c r="E31" s="419">
        <f t="shared" si="0"/>
        <v>0</v>
      </c>
      <c r="F31" s="612"/>
      <c r="G31" s="423">
        <f t="shared" si="1"/>
        <v>0</v>
      </c>
    </row>
    <row r="32" spans="1:7" s="151" customFormat="1" ht="15">
      <c r="A32" s="153"/>
      <c r="B32" s="609" t="s">
        <v>83</v>
      </c>
      <c r="C32" s="254">
        <f>SUM(C2+C25)</f>
        <v>981251</v>
      </c>
      <c r="D32" s="254">
        <f>SUM(D2+D25)</f>
        <v>39503</v>
      </c>
      <c r="E32" s="418">
        <f t="shared" si="0"/>
        <v>1020754</v>
      </c>
      <c r="F32" s="254">
        <f>SUM(F2+F25)</f>
        <v>0</v>
      </c>
      <c r="G32" s="208">
        <f t="shared" si="1"/>
        <v>1020754</v>
      </c>
    </row>
    <row r="33" spans="1:7" s="151" customFormat="1" ht="16.5">
      <c r="A33" s="196"/>
      <c r="B33" s="609"/>
      <c r="C33" s="255"/>
      <c r="D33" s="255"/>
      <c r="E33" s="420">
        <f t="shared" si="0"/>
        <v>0</v>
      </c>
      <c r="F33" s="613"/>
      <c r="G33" s="423">
        <f t="shared" si="1"/>
        <v>0</v>
      </c>
    </row>
    <row r="34" spans="1:7" s="151" customFormat="1" ht="15.75" thickBot="1">
      <c r="A34" s="192"/>
      <c r="B34" s="614" t="s">
        <v>84</v>
      </c>
      <c r="C34" s="259">
        <f>C12+C23</f>
        <v>981251</v>
      </c>
      <c r="D34" s="259">
        <f>D12+D23</f>
        <v>75732</v>
      </c>
      <c r="E34" s="421">
        <f t="shared" si="0"/>
        <v>1056983</v>
      </c>
      <c r="F34" s="259">
        <f>F12+F23</f>
        <v>171807</v>
      </c>
      <c r="G34" s="209">
        <f t="shared" si="1"/>
        <v>885176</v>
      </c>
    </row>
    <row r="35" spans="2:7" ht="12.75">
      <c r="B35" s="615"/>
      <c r="C35" s="616"/>
      <c r="D35" s="616"/>
      <c r="E35" s="616"/>
      <c r="F35" s="615"/>
      <c r="G35" s="615"/>
    </row>
    <row r="36" spans="2:7" ht="12.75">
      <c r="B36" s="615"/>
      <c r="C36" s="616"/>
      <c r="D36" s="616"/>
      <c r="E36" s="616"/>
      <c r="F36" s="615"/>
      <c r="G36" s="615"/>
    </row>
    <row r="37" spans="2:7" ht="12.75">
      <c r="B37" s="615"/>
      <c r="C37" s="616"/>
      <c r="D37" s="616"/>
      <c r="E37" s="616"/>
      <c r="F37" s="615"/>
      <c r="G37" s="615"/>
    </row>
    <row r="38" spans="2:7" ht="12.75">
      <c r="B38" s="615"/>
      <c r="C38" s="616"/>
      <c r="D38" s="616"/>
      <c r="E38" s="616"/>
      <c r="F38" s="615"/>
      <c r="G38" s="615"/>
    </row>
    <row r="39" spans="2:7" ht="12.75">
      <c r="B39" s="615"/>
      <c r="C39" s="616"/>
      <c r="D39" s="616"/>
      <c r="E39" s="616"/>
      <c r="F39" s="615"/>
      <c r="G39" s="615"/>
    </row>
  </sheetData>
  <sheetProtection/>
  <printOptions/>
  <pageMargins left="0.35433070866141736" right="0.2362204724409449" top="1.1811023622047245" bottom="0.7480314960629921" header="0.31496062992125984" footer="0.31496062992125984"/>
  <pageSetup horizontalDpi="600" verticalDpi="600" orientation="portrait" paperSize="9" scale="80" r:id="rId1"/>
  <headerFooter>
    <oddHeader>&amp;C&amp;"Book Antiqua,Félkövér"&amp;12Keszthely Város Önkormányzata
2016. évi felhalmozási költségvetése&amp;R&amp;"Book Antiqua,Félkövér"&amp;11 3. sz. melléklet
ezer Ft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23"/>
  <sheetViews>
    <sheetView zoomScalePageLayoutView="0" workbookViewId="0" topLeftCell="A1">
      <selection activeCell="D12" sqref="D12"/>
    </sheetView>
  </sheetViews>
  <sheetFormatPr defaultColWidth="9.140625" defaultRowHeight="12.75"/>
  <cols>
    <col min="1" max="1" width="14.8515625" style="1" customWidth="1"/>
    <col min="2" max="2" width="8.00390625" style="77" customWidth="1"/>
    <col min="3" max="3" width="10.00390625" style="78" customWidth="1"/>
    <col min="4" max="4" width="12.00390625" style="1" customWidth="1"/>
    <col min="5" max="5" width="11.28125" style="1" customWidth="1"/>
    <col min="6" max="6" width="8.57421875" style="1" customWidth="1"/>
    <col min="7" max="7" width="11.00390625" style="1" customWidth="1"/>
    <col min="8" max="8" width="8.421875" style="1" customWidth="1"/>
    <col min="9" max="9" width="8.00390625" style="1" customWidth="1"/>
    <col min="10" max="10" width="8.8515625" style="1" customWidth="1"/>
    <col min="11" max="11" width="9.28125" style="1" customWidth="1"/>
    <col min="12" max="12" width="10.7109375" style="1" customWidth="1"/>
    <col min="13" max="14" width="7.00390625" style="1" bestFit="1" customWidth="1"/>
    <col min="15" max="15" width="7.00390625" style="1" customWidth="1"/>
    <col min="16" max="16" width="8.28125" style="1" customWidth="1"/>
    <col min="17" max="17" width="9.421875" style="1" customWidth="1"/>
    <col min="18" max="16384" width="9.140625" style="1" customWidth="1"/>
  </cols>
  <sheetData>
    <row r="1" spans="1:17" ht="14.25" customHeight="1">
      <c r="A1" s="770" t="s">
        <v>43</v>
      </c>
      <c r="B1" s="776" t="s">
        <v>12</v>
      </c>
      <c r="C1" s="777"/>
      <c r="D1" s="777"/>
      <c r="E1" s="777"/>
      <c r="F1" s="777"/>
      <c r="G1" s="777"/>
      <c r="H1" s="777"/>
      <c r="I1" s="777"/>
      <c r="J1" s="777"/>
      <c r="K1" s="777"/>
      <c r="L1" s="777"/>
      <c r="M1" s="778"/>
      <c r="N1" s="778"/>
      <c r="O1" s="778"/>
      <c r="P1" s="778"/>
      <c r="Q1" s="779" t="s">
        <v>45</v>
      </c>
    </row>
    <row r="2" spans="1:17" ht="13.5" customHeight="1">
      <c r="A2" s="771"/>
      <c r="B2" s="782" t="s">
        <v>2</v>
      </c>
      <c r="C2" s="783"/>
      <c r="D2" s="783"/>
      <c r="E2" s="783"/>
      <c r="F2" s="783"/>
      <c r="G2" s="783"/>
      <c r="H2" s="769" t="s">
        <v>3</v>
      </c>
      <c r="I2" s="769"/>
      <c r="J2" s="773"/>
      <c r="K2" s="773"/>
      <c r="L2" s="773"/>
      <c r="M2" s="765" t="s">
        <v>242</v>
      </c>
      <c r="N2" s="766"/>
      <c r="O2" s="773" t="s">
        <v>184</v>
      </c>
      <c r="P2" s="773" t="s">
        <v>451</v>
      </c>
      <c r="Q2" s="780"/>
    </row>
    <row r="3" spans="1:17" ht="26.25" customHeight="1">
      <c r="A3" s="771"/>
      <c r="B3" s="773" t="s">
        <v>145</v>
      </c>
      <c r="C3" s="773" t="s">
        <v>25</v>
      </c>
      <c r="D3" s="773" t="s">
        <v>163</v>
      </c>
      <c r="E3" s="765" t="s">
        <v>185</v>
      </c>
      <c r="F3" s="773" t="s">
        <v>198</v>
      </c>
      <c r="G3" s="769" t="s">
        <v>244</v>
      </c>
      <c r="H3" s="765" t="s">
        <v>182</v>
      </c>
      <c r="I3" s="769" t="s">
        <v>198</v>
      </c>
      <c r="J3" s="773" t="s">
        <v>551</v>
      </c>
      <c r="K3" s="769" t="s">
        <v>183</v>
      </c>
      <c r="L3" s="766" t="s">
        <v>245</v>
      </c>
      <c r="M3" s="767"/>
      <c r="N3" s="768"/>
      <c r="O3" s="774"/>
      <c r="P3" s="774"/>
      <c r="Q3" s="780"/>
    </row>
    <row r="4" spans="1:17" ht="25.5">
      <c r="A4" s="772"/>
      <c r="B4" s="774"/>
      <c r="C4" s="775"/>
      <c r="D4" s="775"/>
      <c r="E4" s="767"/>
      <c r="F4" s="775"/>
      <c r="G4" s="769"/>
      <c r="H4" s="767"/>
      <c r="I4" s="769"/>
      <c r="J4" s="775"/>
      <c r="K4" s="769"/>
      <c r="L4" s="768"/>
      <c r="M4" s="71" t="s">
        <v>243</v>
      </c>
      <c r="N4" s="69" t="s">
        <v>205</v>
      </c>
      <c r="O4" s="775"/>
      <c r="P4" s="775"/>
      <c r="Q4" s="781"/>
    </row>
    <row r="5" spans="1:17" ht="14.25" thickBot="1">
      <c r="A5" s="72">
        <v>1</v>
      </c>
      <c r="B5" s="73">
        <v>2</v>
      </c>
      <c r="C5" s="73">
        <v>3</v>
      </c>
      <c r="D5" s="73">
        <v>4</v>
      </c>
      <c r="E5" s="73">
        <v>5</v>
      </c>
      <c r="F5" s="73">
        <v>6</v>
      </c>
      <c r="G5" s="73">
        <v>7</v>
      </c>
      <c r="H5" s="73">
        <v>8</v>
      </c>
      <c r="I5" s="73">
        <v>9</v>
      </c>
      <c r="J5" s="73"/>
      <c r="K5" s="73">
        <v>10</v>
      </c>
      <c r="L5" s="73">
        <v>11</v>
      </c>
      <c r="M5" s="74">
        <v>12</v>
      </c>
      <c r="N5" s="74">
        <v>13</v>
      </c>
      <c r="O5" s="74">
        <v>14</v>
      </c>
      <c r="P5" s="73">
        <v>15</v>
      </c>
      <c r="Q5" s="75">
        <v>16</v>
      </c>
    </row>
    <row r="6" spans="1:17" ht="38.25">
      <c r="A6" s="163" t="s">
        <v>617</v>
      </c>
      <c r="B6" s="141">
        <v>341378</v>
      </c>
      <c r="C6" s="141">
        <v>1211650</v>
      </c>
      <c r="D6" s="141">
        <v>1087943</v>
      </c>
      <c r="E6" s="141">
        <v>27098</v>
      </c>
      <c r="F6" s="141"/>
      <c r="G6" s="141">
        <v>16580</v>
      </c>
      <c r="H6" s="141">
        <v>211216</v>
      </c>
      <c r="I6" s="141">
        <v>0</v>
      </c>
      <c r="J6" s="141"/>
      <c r="K6" s="141"/>
      <c r="L6" s="141"/>
      <c r="M6" s="141">
        <v>26654</v>
      </c>
      <c r="N6" s="141">
        <v>767202</v>
      </c>
      <c r="O6" s="141"/>
      <c r="P6" s="141">
        <v>300000</v>
      </c>
      <c r="Q6" s="386">
        <f>SUM(B6:P6)</f>
        <v>3989721</v>
      </c>
    </row>
    <row r="7" spans="1:17" ht="15">
      <c r="A7" s="366" t="s">
        <v>351</v>
      </c>
      <c r="B7" s="142">
        <v>4368</v>
      </c>
      <c r="C7" s="142"/>
      <c r="D7" s="142">
        <v>109449</v>
      </c>
      <c r="E7" s="142">
        <v>2907</v>
      </c>
      <c r="F7" s="142">
        <v>5000</v>
      </c>
      <c r="G7" s="142"/>
      <c r="H7" s="142"/>
      <c r="I7" s="142"/>
      <c r="J7" s="142">
        <v>12849</v>
      </c>
      <c r="K7" s="142"/>
      <c r="L7" s="142"/>
      <c r="M7" s="142">
        <v>-26654</v>
      </c>
      <c r="N7" s="142">
        <v>26654</v>
      </c>
      <c r="O7" s="142"/>
      <c r="P7" s="142"/>
      <c r="Q7" s="387">
        <f>SUM(B7:P7)</f>
        <v>134573</v>
      </c>
    </row>
    <row r="8" spans="1:17" ht="25.5">
      <c r="A8" s="366" t="s">
        <v>352</v>
      </c>
      <c r="B8" s="142">
        <f>SUM(B6,B7)</f>
        <v>345746</v>
      </c>
      <c r="C8" s="142">
        <f aca="true" t="shared" si="0" ref="C8:Q8">SUM(C6,C7)</f>
        <v>1211650</v>
      </c>
      <c r="D8" s="142">
        <f t="shared" si="0"/>
        <v>1197392</v>
      </c>
      <c r="E8" s="142">
        <f t="shared" si="0"/>
        <v>30005</v>
      </c>
      <c r="F8" s="142">
        <f t="shared" si="0"/>
        <v>5000</v>
      </c>
      <c r="G8" s="142">
        <f t="shared" si="0"/>
        <v>16580</v>
      </c>
      <c r="H8" s="142">
        <f t="shared" si="0"/>
        <v>211216</v>
      </c>
      <c r="I8" s="142">
        <f t="shared" si="0"/>
        <v>0</v>
      </c>
      <c r="J8" s="142">
        <f t="shared" si="0"/>
        <v>12849</v>
      </c>
      <c r="K8" s="142">
        <f t="shared" si="0"/>
        <v>0</v>
      </c>
      <c r="L8" s="142">
        <f t="shared" si="0"/>
        <v>0</v>
      </c>
      <c r="M8" s="142">
        <f t="shared" si="0"/>
        <v>0</v>
      </c>
      <c r="N8" s="142">
        <f t="shared" si="0"/>
        <v>793856</v>
      </c>
      <c r="O8" s="142"/>
      <c r="P8" s="142">
        <f t="shared" si="0"/>
        <v>300000</v>
      </c>
      <c r="Q8" s="509">
        <f t="shared" si="0"/>
        <v>4124294</v>
      </c>
    </row>
    <row r="9" spans="1:17" ht="25.5">
      <c r="A9" s="244" t="s">
        <v>71</v>
      </c>
      <c r="B9" s="142">
        <v>0</v>
      </c>
      <c r="C9" s="142">
        <v>271452</v>
      </c>
      <c r="D9" s="142">
        <v>994476</v>
      </c>
      <c r="E9" s="142">
        <v>0</v>
      </c>
      <c r="F9" s="142">
        <v>0</v>
      </c>
      <c r="G9" s="142">
        <v>1700</v>
      </c>
      <c r="H9" s="142">
        <v>0</v>
      </c>
      <c r="I9" s="142">
        <v>0</v>
      </c>
      <c r="J9" s="142">
        <v>0</v>
      </c>
      <c r="K9" s="142">
        <v>0</v>
      </c>
      <c r="L9" s="142">
        <v>0</v>
      </c>
      <c r="M9" s="142">
        <v>0</v>
      </c>
      <c r="N9" s="142">
        <v>0</v>
      </c>
      <c r="O9" s="142"/>
      <c r="P9" s="142">
        <v>0</v>
      </c>
      <c r="Q9" s="246">
        <f>SUM(B9:P9)</f>
        <v>1267628</v>
      </c>
    </row>
    <row r="10" spans="1:17" ht="38.25">
      <c r="A10" s="79" t="s">
        <v>618</v>
      </c>
      <c r="B10" s="80">
        <v>335715</v>
      </c>
      <c r="C10" s="81">
        <v>0</v>
      </c>
      <c r="D10" s="80">
        <v>0</v>
      </c>
      <c r="E10" s="80">
        <v>92824</v>
      </c>
      <c r="F10" s="80"/>
      <c r="G10" s="80"/>
      <c r="H10" s="80"/>
      <c r="I10" s="80">
        <v>1000</v>
      </c>
      <c r="J10" s="80"/>
      <c r="K10" s="80"/>
      <c r="L10" s="80"/>
      <c r="M10" s="80">
        <v>15989</v>
      </c>
      <c r="N10" s="80">
        <v>1833</v>
      </c>
      <c r="O10" s="80"/>
      <c r="P10" s="80">
        <v>0</v>
      </c>
      <c r="Q10" s="246">
        <f>SUM(B10:P10)</f>
        <v>447361</v>
      </c>
    </row>
    <row r="11" spans="1:17" ht="15">
      <c r="A11" s="79" t="s">
        <v>351</v>
      </c>
      <c r="B11" s="80">
        <v>2716</v>
      </c>
      <c r="C11" s="81"/>
      <c r="D11" s="80"/>
      <c r="E11" s="80">
        <v>21487</v>
      </c>
      <c r="F11" s="80"/>
      <c r="G11" s="80">
        <v>2785</v>
      </c>
      <c r="H11" s="80"/>
      <c r="I11" s="80"/>
      <c r="J11" s="80"/>
      <c r="K11" s="80"/>
      <c r="L11" s="80"/>
      <c r="M11" s="80">
        <v>171</v>
      </c>
      <c r="N11" s="80"/>
      <c r="O11" s="80"/>
      <c r="P11" s="80"/>
      <c r="Q11" s="387">
        <f>SUM(B11:P11)</f>
        <v>27159</v>
      </c>
    </row>
    <row r="12" spans="1:17" ht="25.5">
      <c r="A12" s="79" t="s">
        <v>352</v>
      </c>
      <c r="B12" s="80">
        <f>SUM(B10,B11)</f>
        <v>338431</v>
      </c>
      <c r="C12" s="80">
        <f aca="true" t="shared" si="1" ref="C12:Q12">SUM(C10,C11)</f>
        <v>0</v>
      </c>
      <c r="D12" s="80">
        <f t="shared" si="1"/>
        <v>0</v>
      </c>
      <c r="E12" s="80">
        <f t="shared" si="1"/>
        <v>114311</v>
      </c>
      <c r="F12" s="80">
        <f t="shared" si="1"/>
        <v>0</v>
      </c>
      <c r="G12" s="80">
        <f t="shared" si="1"/>
        <v>2785</v>
      </c>
      <c r="H12" s="80">
        <f t="shared" si="1"/>
        <v>0</v>
      </c>
      <c r="I12" s="80">
        <f t="shared" si="1"/>
        <v>1000</v>
      </c>
      <c r="J12" s="80">
        <f t="shared" si="1"/>
        <v>0</v>
      </c>
      <c r="K12" s="80">
        <f t="shared" si="1"/>
        <v>0</v>
      </c>
      <c r="L12" s="80">
        <f t="shared" si="1"/>
        <v>0</v>
      </c>
      <c r="M12" s="80">
        <f t="shared" si="1"/>
        <v>16160</v>
      </c>
      <c r="N12" s="80">
        <f t="shared" si="1"/>
        <v>1833</v>
      </c>
      <c r="O12" s="80"/>
      <c r="P12" s="80">
        <f t="shared" si="1"/>
        <v>0</v>
      </c>
      <c r="Q12" s="387">
        <f t="shared" si="1"/>
        <v>474520</v>
      </c>
    </row>
    <row r="13" spans="1:17" ht="26.25" thickBot="1">
      <c r="A13" s="245" t="s">
        <v>71</v>
      </c>
      <c r="B13" s="242">
        <v>206148</v>
      </c>
      <c r="C13" s="243"/>
      <c r="D13" s="242"/>
      <c r="E13" s="242">
        <v>86792</v>
      </c>
      <c r="F13" s="242">
        <v>0</v>
      </c>
      <c r="G13" s="242"/>
      <c r="H13" s="242"/>
      <c r="I13" s="242"/>
      <c r="J13" s="242"/>
      <c r="K13" s="242"/>
      <c r="L13" s="242">
        <v>0</v>
      </c>
      <c r="M13" s="242"/>
      <c r="N13" s="242"/>
      <c r="O13" s="242"/>
      <c r="P13" s="242"/>
      <c r="Q13" s="379">
        <f>SUM(B13:P13)</f>
        <v>292940</v>
      </c>
    </row>
    <row r="14" spans="1:17" ht="15">
      <c r="A14" s="383" t="s">
        <v>1</v>
      </c>
      <c r="B14" s="384">
        <f aca="true" t="shared" si="2" ref="B14:Q14">SUM(B6+B10)</f>
        <v>677093</v>
      </c>
      <c r="C14" s="384">
        <f t="shared" si="2"/>
        <v>1211650</v>
      </c>
      <c r="D14" s="384">
        <f t="shared" si="2"/>
        <v>1087943</v>
      </c>
      <c r="E14" s="384">
        <f t="shared" si="2"/>
        <v>119922</v>
      </c>
      <c r="F14" s="384">
        <f t="shared" si="2"/>
        <v>0</v>
      </c>
      <c r="G14" s="384">
        <f t="shared" si="2"/>
        <v>16580</v>
      </c>
      <c r="H14" s="384">
        <f t="shared" si="2"/>
        <v>211216</v>
      </c>
      <c r="I14" s="384">
        <f t="shared" si="2"/>
        <v>1000</v>
      </c>
      <c r="J14" s="384">
        <f t="shared" si="2"/>
        <v>0</v>
      </c>
      <c r="K14" s="384">
        <f t="shared" si="2"/>
        <v>0</v>
      </c>
      <c r="L14" s="384">
        <f t="shared" si="2"/>
        <v>0</v>
      </c>
      <c r="M14" s="384">
        <f t="shared" si="2"/>
        <v>42643</v>
      </c>
      <c r="N14" s="384">
        <f t="shared" si="2"/>
        <v>769035</v>
      </c>
      <c r="O14" s="384">
        <f t="shared" si="2"/>
        <v>0</v>
      </c>
      <c r="P14" s="384">
        <f t="shared" si="2"/>
        <v>300000</v>
      </c>
      <c r="Q14" s="385">
        <f t="shared" si="2"/>
        <v>4437082</v>
      </c>
    </row>
    <row r="15" spans="1:17" ht="15">
      <c r="A15" s="380" t="s">
        <v>351</v>
      </c>
      <c r="B15" s="381">
        <f>SUM(B7+B11)</f>
        <v>7084</v>
      </c>
      <c r="C15" s="381">
        <f aca="true" t="shared" si="3" ref="C15:Q15">SUM(C7+C11)</f>
        <v>0</v>
      </c>
      <c r="D15" s="381">
        <f t="shared" si="3"/>
        <v>109449</v>
      </c>
      <c r="E15" s="381">
        <f t="shared" si="3"/>
        <v>24394</v>
      </c>
      <c r="F15" s="381">
        <f t="shared" si="3"/>
        <v>5000</v>
      </c>
      <c r="G15" s="381">
        <f t="shared" si="3"/>
        <v>2785</v>
      </c>
      <c r="H15" s="381">
        <f t="shared" si="3"/>
        <v>0</v>
      </c>
      <c r="I15" s="381">
        <f t="shared" si="3"/>
        <v>0</v>
      </c>
      <c r="J15" s="381">
        <f t="shared" si="3"/>
        <v>12849</v>
      </c>
      <c r="K15" s="381">
        <f t="shared" si="3"/>
        <v>0</v>
      </c>
      <c r="L15" s="381">
        <f t="shared" si="3"/>
        <v>0</v>
      </c>
      <c r="M15" s="381">
        <f t="shared" si="3"/>
        <v>-26483</v>
      </c>
      <c r="N15" s="381">
        <f t="shared" si="3"/>
        <v>26654</v>
      </c>
      <c r="O15" s="381">
        <f t="shared" si="3"/>
        <v>0</v>
      </c>
      <c r="P15" s="381">
        <f t="shared" si="3"/>
        <v>0</v>
      </c>
      <c r="Q15" s="382">
        <f t="shared" si="3"/>
        <v>161732</v>
      </c>
    </row>
    <row r="16" spans="1:17" ht="27">
      <c r="A16" s="367" t="s">
        <v>352</v>
      </c>
      <c r="B16" s="368">
        <f>SUM(B14,B15)</f>
        <v>684177</v>
      </c>
      <c r="C16" s="368">
        <f aca="true" t="shared" si="4" ref="C16:Q16">SUM(C14,C15)</f>
        <v>1211650</v>
      </c>
      <c r="D16" s="368">
        <f t="shared" si="4"/>
        <v>1197392</v>
      </c>
      <c r="E16" s="368">
        <f t="shared" si="4"/>
        <v>144316</v>
      </c>
      <c r="F16" s="368">
        <f t="shared" si="4"/>
        <v>5000</v>
      </c>
      <c r="G16" s="368">
        <f t="shared" si="4"/>
        <v>19365</v>
      </c>
      <c r="H16" s="368">
        <f t="shared" si="4"/>
        <v>211216</v>
      </c>
      <c r="I16" s="368">
        <f t="shared" si="4"/>
        <v>1000</v>
      </c>
      <c r="J16" s="368">
        <f t="shared" si="4"/>
        <v>12849</v>
      </c>
      <c r="K16" s="368">
        <f t="shared" si="4"/>
        <v>0</v>
      </c>
      <c r="L16" s="368">
        <f t="shared" si="4"/>
        <v>0</v>
      </c>
      <c r="M16" s="368">
        <f t="shared" si="4"/>
        <v>16160</v>
      </c>
      <c r="N16" s="368">
        <f t="shared" si="4"/>
        <v>795689</v>
      </c>
      <c r="O16" s="368">
        <f t="shared" si="4"/>
        <v>0</v>
      </c>
      <c r="P16" s="368">
        <f t="shared" si="4"/>
        <v>300000</v>
      </c>
      <c r="Q16" s="508">
        <f t="shared" si="4"/>
        <v>4598814</v>
      </c>
    </row>
    <row r="17" spans="1:17" ht="27">
      <c r="A17" s="165" t="s">
        <v>71</v>
      </c>
      <c r="B17" s="162">
        <f>SUM(B9+B13)</f>
        <v>206148</v>
      </c>
      <c r="C17" s="162">
        <f aca="true" t="shared" si="5" ref="C17:Q17">SUM(C9+C13)</f>
        <v>271452</v>
      </c>
      <c r="D17" s="162">
        <f t="shared" si="5"/>
        <v>994476</v>
      </c>
      <c r="E17" s="162">
        <f t="shared" si="5"/>
        <v>86792</v>
      </c>
      <c r="F17" s="162">
        <f t="shared" si="5"/>
        <v>0</v>
      </c>
      <c r="G17" s="162">
        <f t="shared" si="5"/>
        <v>1700</v>
      </c>
      <c r="H17" s="162">
        <f t="shared" si="5"/>
        <v>0</v>
      </c>
      <c r="I17" s="162">
        <f t="shared" si="5"/>
        <v>0</v>
      </c>
      <c r="J17" s="162">
        <f t="shared" si="5"/>
        <v>0</v>
      </c>
      <c r="K17" s="162">
        <f t="shared" si="5"/>
        <v>0</v>
      </c>
      <c r="L17" s="162">
        <f t="shared" si="5"/>
        <v>0</v>
      </c>
      <c r="M17" s="162">
        <f t="shared" si="5"/>
        <v>0</v>
      </c>
      <c r="N17" s="162">
        <f t="shared" si="5"/>
        <v>0</v>
      </c>
      <c r="O17" s="162">
        <f t="shared" si="5"/>
        <v>0</v>
      </c>
      <c r="P17" s="162">
        <f t="shared" si="5"/>
        <v>0</v>
      </c>
      <c r="Q17" s="164">
        <f t="shared" si="5"/>
        <v>1560568</v>
      </c>
    </row>
    <row r="18" spans="1:17" ht="27.75" thickBot="1">
      <c r="A18" s="180" t="s">
        <v>72</v>
      </c>
      <c r="B18" s="182">
        <f>SUM(B16-B17)</f>
        <v>478029</v>
      </c>
      <c r="C18" s="182">
        <f aca="true" t="shared" si="6" ref="C18:Q18">SUM(C16-C17)</f>
        <v>940198</v>
      </c>
      <c r="D18" s="182">
        <f t="shared" si="6"/>
        <v>202916</v>
      </c>
      <c r="E18" s="182">
        <f t="shared" si="6"/>
        <v>57524</v>
      </c>
      <c r="F18" s="182">
        <f t="shared" si="6"/>
        <v>5000</v>
      </c>
      <c r="G18" s="182">
        <f t="shared" si="6"/>
        <v>17665</v>
      </c>
      <c r="H18" s="182">
        <f t="shared" si="6"/>
        <v>211216</v>
      </c>
      <c r="I18" s="182">
        <f t="shared" si="6"/>
        <v>1000</v>
      </c>
      <c r="J18" s="182">
        <f t="shared" si="6"/>
        <v>12849</v>
      </c>
      <c r="K18" s="182">
        <f t="shared" si="6"/>
        <v>0</v>
      </c>
      <c r="L18" s="182">
        <f t="shared" si="6"/>
        <v>0</v>
      </c>
      <c r="M18" s="182">
        <f t="shared" si="6"/>
        <v>16160</v>
      </c>
      <c r="N18" s="182">
        <f t="shared" si="6"/>
        <v>795689</v>
      </c>
      <c r="O18" s="182">
        <f t="shared" si="6"/>
        <v>0</v>
      </c>
      <c r="P18" s="182">
        <f t="shared" si="6"/>
        <v>300000</v>
      </c>
      <c r="Q18" s="247">
        <f t="shared" si="6"/>
        <v>3038246</v>
      </c>
    </row>
    <row r="21" spans="3:17" ht="13.5"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</row>
    <row r="23" spans="3:17" ht="13.5"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</row>
  </sheetData>
  <sheetProtection/>
  <mergeCells count="20">
    <mergeCell ref="O2:O4"/>
    <mergeCell ref="P2:P4"/>
    <mergeCell ref="B1:L1"/>
    <mergeCell ref="M1:P1"/>
    <mergeCell ref="Q1:Q4"/>
    <mergeCell ref="B2:G2"/>
    <mergeCell ref="F3:F4"/>
    <mergeCell ref="D3:D4"/>
    <mergeCell ref="E3:E4"/>
    <mergeCell ref="G3:G4"/>
    <mergeCell ref="M2:N3"/>
    <mergeCell ref="I3:I4"/>
    <mergeCell ref="K3:K4"/>
    <mergeCell ref="H3:H4"/>
    <mergeCell ref="A1:A4"/>
    <mergeCell ref="H2:L2"/>
    <mergeCell ref="B3:B4"/>
    <mergeCell ref="C3:C4"/>
    <mergeCell ref="L3:L4"/>
    <mergeCell ref="J3:J4"/>
  </mergeCells>
  <printOptions/>
  <pageMargins left="0.31" right="0.26" top="1.2" bottom="0.1968503937007874" header="0.31496062992125984" footer="0.31496062992125984"/>
  <pageSetup horizontalDpi="600" verticalDpi="600" orientation="landscape" paperSize="9" scale="90" r:id="rId1"/>
  <headerFooter>
    <oddHeader>&amp;C&amp;"Book Antiqua,Félkövér"&amp;11Keszthely Város Önkormányzata
2016. évi költségvetési bevételei
főbb jogcím-csoportonként&amp;R&amp;"Book Antiqua,Félkövér"4. sz. melléklet
ezer Ft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45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37" sqref="F37"/>
    </sheetView>
  </sheetViews>
  <sheetFormatPr defaultColWidth="9.140625" defaultRowHeight="12.75"/>
  <cols>
    <col min="1" max="1" width="24.00390625" style="1" customWidth="1"/>
    <col min="2" max="2" width="8.57421875" style="77" customWidth="1"/>
    <col min="3" max="3" width="9.28125" style="78" customWidth="1"/>
    <col min="4" max="4" width="11.140625" style="1" customWidth="1"/>
    <col min="5" max="5" width="9.7109375" style="1" customWidth="1"/>
    <col min="6" max="6" width="8.28125" style="1" customWidth="1"/>
    <col min="7" max="7" width="8.57421875" style="1" customWidth="1"/>
    <col min="8" max="9" width="8.00390625" style="1" customWidth="1"/>
    <col min="10" max="10" width="7.28125" style="1" customWidth="1"/>
    <col min="11" max="11" width="8.57421875" style="1" customWidth="1"/>
    <col min="12" max="12" width="8.421875" style="1" customWidth="1"/>
    <col min="13" max="13" width="7.140625" style="1" customWidth="1"/>
    <col min="14" max="14" width="7.8515625" style="1" customWidth="1"/>
    <col min="15" max="15" width="7.140625" style="1" customWidth="1"/>
    <col min="16" max="16" width="7.8515625" style="1" customWidth="1"/>
    <col min="17" max="17" width="9.28125" style="1" customWidth="1"/>
    <col min="18" max="16384" width="9.140625" style="1" customWidth="1"/>
  </cols>
  <sheetData>
    <row r="1" spans="1:17" ht="14.25" customHeight="1" thickBot="1">
      <c r="A1" s="787" t="s">
        <v>150</v>
      </c>
      <c r="B1" s="788" t="s">
        <v>12</v>
      </c>
      <c r="C1" s="789"/>
      <c r="D1" s="789"/>
      <c r="E1" s="789"/>
      <c r="F1" s="789"/>
      <c r="G1" s="789"/>
      <c r="H1" s="789"/>
      <c r="I1" s="789"/>
      <c r="J1" s="789"/>
      <c r="K1" s="789"/>
      <c r="L1" s="789"/>
      <c r="M1" s="790" t="s">
        <v>44</v>
      </c>
      <c r="N1" s="791"/>
      <c r="O1" s="791"/>
      <c r="P1" s="792"/>
      <c r="Q1" s="779" t="s">
        <v>45</v>
      </c>
    </row>
    <row r="2" spans="1:17" ht="26.25" customHeight="1">
      <c r="A2" s="771"/>
      <c r="B2" s="784" t="s">
        <v>2</v>
      </c>
      <c r="C2" s="785"/>
      <c r="D2" s="785"/>
      <c r="E2" s="785"/>
      <c r="F2" s="785"/>
      <c r="G2" s="786"/>
      <c r="H2" s="793" t="s">
        <v>3</v>
      </c>
      <c r="I2" s="794"/>
      <c r="J2" s="794"/>
      <c r="K2" s="794"/>
      <c r="L2" s="795"/>
      <c r="M2" s="767" t="s">
        <v>188</v>
      </c>
      <c r="N2" s="768"/>
      <c r="O2" s="796" t="s">
        <v>450</v>
      </c>
      <c r="P2" s="796" t="s">
        <v>451</v>
      </c>
      <c r="Q2" s="780"/>
    </row>
    <row r="3" spans="1:17" ht="28.5" customHeight="1">
      <c r="A3" s="771"/>
      <c r="B3" s="773" t="s">
        <v>85</v>
      </c>
      <c r="C3" s="773" t="s">
        <v>25</v>
      </c>
      <c r="D3" s="765" t="s">
        <v>199</v>
      </c>
      <c r="E3" s="765" t="s">
        <v>185</v>
      </c>
      <c r="F3" s="773" t="s">
        <v>198</v>
      </c>
      <c r="G3" s="769" t="s">
        <v>169</v>
      </c>
      <c r="H3" s="773" t="s">
        <v>182</v>
      </c>
      <c r="I3" s="773" t="s">
        <v>522</v>
      </c>
      <c r="J3" s="773" t="s">
        <v>66</v>
      </c>
      <c r="K3" s="765" t="s">
        <v>186</v>
      </c>
      <c r="L3" s="769" t="s">
        <v>524</v>
      </c>
      <c r="M3" s="797" t="s">
        <v>149</v>
      </c>
      <c r="N3" s="798"/>
      <c r="O3" s="774"/>
      <c r="P3" s="774"/>
      <c r="Q3" s="780"/>
    </row>
    <row r="4" spans="1:17" ht="38.25">
      <c r="A4" s="772"/>
      <c r="B4" s="775"/>
      <c r="C4" s="775"/>
      <c r="D4" s="767"/>
      <c r="E4" s="767"/>
      <c r="F4" s="775"/>
      <c r="G4" s="769"/>
      <c r="H4" s="775"/>
      <c r="I4" s="775"/>
      <c r="J4" s="775"/>
      <c r="K4" s="767"/>
      <c r="L4" s="769"/>
      <c r="M4" s="71" t="s">
        <v>360</v>
      </c>
      <c r="N4" s="69" t="s">
        <v>42</v>
      </c>
      <c r="O4" s="775"/>
      <c r="P4" s="775"/>
      <c r="Q4" s="781"/>
    </row>
    <row r="5" spans="1:17" ht="14.25" thickBot="1">
      <c r="A5" s="72">
        <v>1</v>
      </c>
      <c r="B5" s="352">
        <v>2</v>
      </c>
      <c r="C5" s="352">
        <v>3</v>
      </c>
      <c r="D5" s="352">
        <v>4</v>
      </c>
      <c r="E5" s="352">
        <v>5</v>
      </c>
      <c r="F5" s="352">
        <v>6</v>
      </c>
      <c r="G5" s="352">
        <v>7</v>
      </c>
      <c r="H5" s="352">
        <v>8</v>
      </c>
      <c r="I5" s="352">
        <v>9</v>
      </c>
      <c r="J5" s="352">
        <v>10</v>
      </c>
      <c r="K5" s="352">
        <v>11</v>
      </c>
      <c r="L5" s="352">
        <v>12</v>
      </c>
      <c r="M5" s="353">
        <v>13</v>
      </c>
      <c r="N5" s="353">
        <v>14</v>
      </c>
      <c r="O5" s="73">
        <v>15</v>
      </c>
      <c r="P5" s="74">
        <v>16</v>
      </c>
      <c r="Q5" s="75">
        <v>17</v>
      </c>
    </row>
    <row r="6" spans="1:17" ht="15">
      <c r="A6" s="163" t="s">
        <v>112</v>
      </c>
      <c r="B6" s="526">
        <v>7620</v>
      </c>
      <c r="C6" s="526"/>
      <c r="D6" s="526"/>
      <c r="E6" s="526"/>
      <c r="F6" s="526"/>
      <c r="G6" s="526"/>
      <c r="H6" s="526"/>
      <c r="I6" s="526"/>
      <c r="J6" s="526"/>
      <c r="K6" s="526"/>
      <c r="L6" s="526"/>
      <c r="M6" s="526"/>
      <c r="N6" s="526"/>
      <c r="O6" s="526"/>
      <c r="P6" s="141"/>
      <c r="Q6" s="527">
        <f aca="true" t="shared" si="0" ref="Q6:Q40">SUM(B6:P6)</f>
        <v>7620</v>
      </c>
    </row>
    <row r="7" spans="1:17" ht="15">
      <c r="A7" s="79" t="s">
        <v>113</v>
      </c>
      <c r="B7" s="311">
        <v>324149</v>
      </c>
      <c r="C7" s="311"/>
      <c r="D7" s="311"/>
      <c r="E7" s="311"/>
      <c r="F7" s="311"/>
      <c r="G7" s="311"/>
      <c r="H7" s="311">
        <v>211216</v>
      </c>
      <c r="I7" s="311"/>
      <c r="J7" s="311"/>
      <c r="K7" s="311"/>
      <c r="L7" s="311"/>
      <c r="M7" s="311"/>
      <c r="N7" s="311"/>
      <c r="O7" s="311"/>
      <c r="P7" s="142"/>
      <c r="Q7" s="326">
        <f t="shared" si="0"/>
        <v>535365</v>
      </c>
    </row>
    <row r="8" spans="1:17" ht="15">
      <c r="A8" s="230" t="s">
        <v>351</v>
      </c>
      <c r="B8" s="311">
        <v>4360</v>
      </c>
      <c r="C8" s="311"/>
      <c r="D8" s="311"/>
      <c r="E8" s="311"/>
      <c r="F8" s="311"/>
      <c r="G8" s="311"/>
      <c r="H8" s="311"/>
      <c r="I8" s="311"/>
      <c r="J8" s="311"/>
      <c r="K8" s="311"/>
      <c r="L8" s="311"/>
      <c r="M8" s="311"/>
      <c r="N8" s="311"/>
      <c r="O8" s="311"/>
      <c r="P8" s="142"/>
      <c r="Q8" s="326">
        <f>SUM(B8:P8)</f>
        <v>4360</v>
      </c>
    </row>
    <row r="9" spans="1:17" ht="15">
      <c r="A9" s="230" t="s">
        <v>352</v>
      </c>
      <c r="B9" s="311">
        <f>SUM(B7:B8)</f>
        <v>328509</v>
      </c>
      <c r="C9" s="311"/>
      <c r="D9" s="311"/>
      <c r="E9" s="311"/>
      <c r="F9" s="311"/>
      <c r="G9" s="311"/>
      <c r="H9" s="311">
        <f>SUM(H7:H8)</f>
        <v>211216</v>
      </c>
      <c r="I9" s="311"/>
      <c r="J9" s="311"/>
      <c r="K9" s="311"/>
      <c r="L9" s="311"/>
      <c r="M9" s="311"/>
      <c r="N9" s="311"/>
      <c r="O9" s="311"/>
      <c r="P9" s="142"/>
      <c r="Q9" s="326">
        <f>SUM(Q7:Q8)</f>
        <v>539725</v>
      </c>
    </row>
    <row r="10" spans="1:17" ht="15">
      <c r="A10" s="79" t="s">
        <v>114</v>
      </c>
      <c r="B10" s="311">
        <v>419</v>
      </c>
      <c r="C10" s="311"/>
      <c r="D10" s="311"/>
      <c r="E10" s="311">
        <v>21253</v>
      </c>
      <c r="F10" s="311"/>
      <c r="G10" s="311">
        <v>13880</v>
      </c>
      <c r="H10" s="311"/>
      <c r="I10" s="311"/>
      <c r="J10" s="311"/>
      <c r="K10" s="311"/>
      <c r="L10" s="311"/>
      <c r="M10" s="311"/>
      <c r="N10" s="311"/>
      <c r="O10" s="311"/>
      <c r="P10" s="142"/>
      <c r="Q10" s="326">
        <f t="shared" si="0"/>
        <v>35552</v>
      </c>
    </row>
    <row r="11" spans="1:17" ht="15">
      <c r="A11" s="230" t="s">
        <v>351</v>
      </c>
      <c r="B11" s="311">
        <v>8</v>
      </c>
      <c r="C11" s="311"/>
      <c r="D11" s="311"/>
      <c r="E11" s="311">
        <v>-943</v>
      </c>
      <c r="F11" s="311">
        <v>5000</v>
      </c>
      <c r="G11" s="311"/>
      <c r="H11" s="311"/>
      <c r="I11" s="311"/>
      <c r="J11" s="311"/>
      <c r="K11" s="311"/>
      <c r="L11" s="311"/>
      <c r="M11" s="311"/>
      <c r="N11" s="311"/>
      <c r="O11" s="311"/>
      <c r="P11" s="142"/>
      <c r="Q11" s="326">
        <f t="shared" si="0"/>
        <v>4065</v>
      </c>
    </row>
    <row r="12" spans="1:17" ht="15">
      <c r="A12" s="230" t="s">
        <v>352</v>
      </c>
      <c r="B12" s="311">
        <f>SUM(B10:B11)</f>
        <v>427</v>
      </c>
      <c r="C12" s="311"/>
      <c r="D12" s="311"/>
      <c r="E12" s="311">
        <f>SUM(E10:E11)</f>
        <v>20310</v>
      </c>
      <c r="F12" s="311">
        <f>SUM(F10:F11)</f>
        <v>5000</v>
      </c>
      <c r="G12" s="311">
        <f>SUM(G10:G11)</f>
        <v>13880</v>
      </c>
      <c r="H12" s="311"/>
      <c r="I12" s="311"/>
      <c r="J12" s="311"/>
      <c r="K12" s="311"/>
      <c r="L12" s="311"/>
      <c r="M12" s="311"/>
      <c r="N12" s="311"/>
      <c r="O12" s="311"/>
      <c r="P12" s="142"/>
      <c r="Q12" s="326">
        <f t="shared" si="0"/>
        <v>39617</v>
      </c>
    </row>
    <row r="13" spans="1:17" ht="15">
      <c r="A13" s="230" t="s">
        <v>140</v>
      </c>
      <c r="B13" s="311"/>
      <c r="C13" s="311"/>
      <c r="D13" s="311"/>
      <c r="E13" s="311">
        <v>0</v>
      </c>
      <c r="F13" s="311"/>
      <c r="G13" s="311"/>
      <c r="H13" s="311"/>
      <c r="I13" s="311"/>
      <c r="J13" s="311"/>
      <c r="K13" s="311"/>
      <c r="L13" s="311"/>
      <c r="M13" s="311"/>
      <c r="N13" s="311"/>
      <c r="O13" s="311"/>
      <c r="P13" s="142"/>
      <c r="Q13" s="194">
        <f t="shared" si="0"/>
        <v>0</v>
      </c>
    </row>
    <row r="14" spans="1:17" ht="15">
      <c r="A14" s="351" t="s">
        <v>273</v>
      </c>
      <c r="B14" s="311">
        <v>9138</v>
      </c>
      <c r="C14" s="311"/>
      <c r="D14" s="311"/>
      <c r="E14" s="311"/>
      <c r="F14" s="311"/>
      <c r="G14" s="311"/>
      <c r="H14" s="311"/>
      <c r="I14" s="311"/>
      <c r="J14" s="311"/>
      <c r="K14" s="311"/>
      <c r="L14" s="311"/>
      <c r="M14" s="311"/>
      <c r="N14" s="311"/>
      <c r="O14" s="311"/>
      <c r="P14" s="142"/>
      <c r="Q14" s="194">
        <f t="shared" si="0"/>
        <v>9138</v>
      </c>
    </row>
    <row r="15" spans="1:17" ht="15">
      <c r="A15" s="79" t="s">
        <v>115</v>
      </c>
      <c r="B15" s="311"/>
      <c r="C15" s="311">
        <v>1600</v>
      </c>
      <c r="D15" s="311"/>
      <c r="E15" s="311"/>
      <c r="F15" s="311"/>
      <c r="G15" s="311"/>
      <c r="H15" s="311"/>
      <c r="I15" s="311"/>
      <c r="J15" s="311"/>
      <c r="K15" s="311"/>
      <c r="L15" s="311"/>
      <c r="M15" s="311"/>
      <c r="N15" s="311"/>
      <c r="O15" s="311"/>
      <c r="P15" s="142"/>
      <c r="Q15" s="194">
        <f t="shared" si="0"/>
        <v>1600</v>
      </c>
    </row>
    <row r="16" spans="1:17" ht="15">
      <c r="A16" s="79" t="s">
        <v>491</v>
      </c>
      <c r="B16" s="311"/>
      <c r="C16" s="311"/>
      <c r="D16" s="311"/>
      <c r="E16" s="311"/>
      <c r="F16" s="311"/>
      <c r="G16" s="311">
        <v>1000</v>
      </c>
      <c r="H16" s="311"/>
      <c r="I16" s="311"/>
      <c r="J16" s="311"/>
      <c r="K16" s="311"/>
      <c r="L16" s="311"/>
      <c r="M16" s="311"/>
      <c r="N16" s="311"/>
      <c r="O16" s="311"/>
      <c r="P16" s="142"/>
      <c r="Q16" s="194">
        <f t="shared" si="0"/>
        <v>1000</v>
      </c>
    </row>
    <row r="17" spans="1:17" ht="15">
      <c r="A17" s="79" t="s">
        <v>492</v>
      </c>
      <c r="B17" s="311"/>
      <c r="C17" s="311"/>
      <c r="D17" s="311"/>
      <c r="E17" s="311">
        <v>2991</v>
      </c>
      <c r="F17" s="311"/>
      <c r="G17" s="311"/>
      <c r="H17" s="311"/>
      <c r="I17" s="311"/>
      <c r="J17" s="311"/>
      <c r="K17" s="311"/>
      <c r="L17" s="311"/>
      <c r="M17" s="311"/>
      <c r="N17" s="311"/>
      <c r="O17" s="311"/>
      <c r="P17" s="142"/>
      <c r="Q17" s="194">
        <f t="shared" si="0"/>
        <v>2991</v>
      </c>
    </row>
    <row r="18" spans="1:17" ht="15">
      <c r="A18" s="79" t="s">
        <v>495</v>
      </c>
      <c r="B18" s="311">
        <v>26</v>
      </c>
      <c r="C18" s="311"/>
      <c r="D18" s="311"/>
      <c r="E18" s="311"/>
      <c r="F18" s="311"/>
      <c r="G18" s="311"/>
      <c r="H18" s="311"/>
      <c r="I18" s="311"/>
      <c r="J18" s="311"/>
      <c r="K18" s="311"/>
      <c r="L18" s="311"/>
      <c r="M18" s="311"/>
      <c r="N18" s="311"/>
      <c r="O18" s="311"/>
      <c r="P18" s="142"/>
      <c r="Q18" s="194">
        <f t="shared" si="0"/>
        <v>26</v>
      </c>
    </row>
    <row r="19" spans="1:17" ht="15.75" customHeight="1">
      <c r="A19" s="79" t="s">
        <v>496</v>
      </c>
      <c r="B19" s="311">
        <v>26</v>
      </c>
      <c r="C19" s="311"/>
      <c r="D19" s="311"/>
      <c r="E19" s="311"/>
      <c r="F19" s="311"/>
      <c r="G19" s="311"/>
      <c r="H19" s="311"/>
      <c r="I19" s="311"/>
      <c r="J19" s="311"/>
      <c r="K19" s="311"/>
      <c r="L19" s="311"/>
      <c r="M19" s="311"/>
      <c r="N19" s="311"/>
      <c r="O19" s="311"/>
      <c r="P19" s="142"/>
      <c r="Q19" s="194">
        <f t="shared" si="0"/>
        <v>26</v>
      </c>
    </row>
    <row r="20" spans="1:17" ht="25.5">
      <c r="A20" s="90" t="s">
        <v>117</v>
      </c>
      <c r="B20" s="311"/>
      <c r="C20" s="311"/>
      <c r="D20" s="311"/>
      <c r="E20" s="311"/>
      <c r="F20" s="311"/>
      <c r="G20" s="311">
        <v>1700</v>
      </c>
      <c r="H20" s="311"/>
      <c r="I20" s="311"/>
      <c r="J20" s="311"/>
      <c r="K20" s="311"/>
      <c r="L20" s="311"/>
      <c r="M20" s="311"/>
      <c r="N20" s="311"/>
      <c r="O20" s="311"/>
      <c r="P20" s="142"/>
      <c r="Q20" s="194">
        <f t="shared" si="0"/>
        <v>1700</v>
      </c>
    </row>
    <row r="21" spans="1:17" ht="15">
      <c r="A21" s="230" t="s">
        <v>140</v>
      </c>
      <c r="B21" s="311"/>
      <c r="C21" s="311"/>
      <c r="D21" s="311"/>
      <c r="E21" s="311"/>
      <c r="F21" s="311"/>
      <c r="G21" s="311">
        <v>1700</v>
      </c>
      <c r="H21" s="311"/>
      <c r="I21" s="311"/>
      <c r="J21" s="311"/>
      <c r="K21" s="311"/>
      <c r="L21" s="311"/>
      <c r="M21" s="311"/>
      <c r="N21" s="311"/>
      <c r="O21" s="311"/>
      <c r="P21" s="142"/>
      <c r="Q21" s="194">
        <f t="shared" si="0"/>
        <v>1700</v>
      </c>
    </row>
    <row r="22" spans="1:17" ht="15">
      <c r="A22" s="79" t="s">
        <v>493</v>
      </c>
      <c r="B22" s="311"/>
      <c r="C22" s="311"/>
      <c r="D22" s="311"/>
      <c r="E22" s="311">
        <v>1396</v>
      </c>
      <c r="F22" s="311"/>
      <c r="G22" s="311"/>
      <c r="H22" s="311"/>
      <c r="I22" s="311"/>
      <c r="J22" s="311"/>
      <c r="K22" s="311"/>
      <c r="L22" s="311"/>
      <c r="M22" s="311"/>
      <c r="N22" s="311"/>
      <c r="O22" s="311"/>
      <c r="P22" s="142"/>
      <c r="Q22" s="194">
        <f t="shared" si="0"/>
        <v>1396</v>
      </c>
    </row>
    <row r="23" spans="1:17" ht="15">
      <c r="A23" s="230" t="s">
        <v>351</v>
      </c>
      <c r="B23" s="311"/>
      <c r="C23" s="311"/>
      <c r="D23" s="311"/>
      <c r="E23" s="311">
        <v>922</v>
      </c>
      <c r="F23" s="311"/>
      <c r="G23" s="311"/>
      <c r="H23" s="311"/>
      <c r="I23" s="311"/>
      <c r="J23" s="311"/>
      <c r="K23" s="311"/>
      <c r="L23" s="311"/>
      <c r="M23" s="311"/>
      <c r="N23" s="311"/>
      <c r="O23" s="311"/>
      <c r="P23" s="142"/>
      <c r="Q23" s="194">
        <f t="shared" si="0"/>
        <v>922</v>
      </c>
    </row>
    <row r="24" spans="1:17" ht="15">
      <c r="A24" s="230" t="s">
        <v>352</v>
      </c>
      <c r="B24" s="311"/>
      <c r="C24" s="311"/>
      <c r="D24" s="311"/>
      <c r="E24" s="311">
        <f>SUM(E22:E23)</f>
        <v>2318</v>
      </c>
      <c r="F24" s="311"/>
      <c r="G24" s="311"/>
      <c r="H24" s="311"/>
      <c r="I24" s="311"/>
      <c r="J24" s="311"/>
      <c r="K24" s="311"/>
      <c r="L24" s="311"/>
      <c r="M24" s="311"/>
      <c r="N24" s="311"/>
      <c r="O24" s="311"/>
      <c r="P24" s="142"/>
      <c r="Q24" s="194">
        <f t="shared" si="0"/>
        <v>2318</v>
      </c>
    </row>
    <row r="25" spans="1:17" ht="15">
      <c r="A25" s="79" t="s">
        <v>125</v>
      </c>
      <c r="B25" s="311"/>
      <c r="C25" s="311"/>
      <c r="D25" s="311"/>
      <c r="E25" s="311">
        <v>1458</v>
      </c>
      <c r="F25" s="311"/>
      <c r="G25" s="311"/>
      <c r="H25" s="311"/>
      <c r="I25" s="311"/>
      <c r="J25" s="311"/>
      <c r="K25" s="311"/>
      <c r="L25" s="311"/>
      <c r="M25" s="311"/>
      <c r="N25" s="311"/>
      <c r="O25" s="311"/>
      <c r="P25" s="142"/>
      <c r="Q25" s="194">
        <f t="shared" si="0"/>
        <v>1458</v>
      </c>
    </row>
    <row r="26" spans="1:17" ht="15">
      <c r="A26" s="230" t="s">
        <v>351</v>
      </c>
      <c r="B26" s="535"/>
      <c r="C26" s="535"/>
      <c r="D26" s="535"/>
      <c r="E26" s="535">
        <v>770</v>
      </c>
      <c r="F26" s="535"/>
      <c r="G26" s="535"/>
      <c r="H26" s="535"/>
      <c r="I26" s="535"/>
      <c r="J26" s="535"/>
      <c r="K26" s="535"/>
      <c r="L26" s="535"/>
      <c r="M26" s="535"/>
      <c r="N26" s="535"/>
      <c r="O26" s="535"/>
      <c r="P26" s="536"/>
      <c r="Q26" s="194">
        <f t="shared" si="0"/>
        <v>770</v>
      </c>
    </row>
    <row r="27" spans="1:17" ht="15">
      <c r="A27" s="230" t="s">
        <v>352</v>
      </c>
      <c r="B27" s="535"/>
      <c r="C27" s="535"/>
      <c r="D27" s="535"/>
      <c r="E27" s="535">
        <f>SUM(E25:E26)</f>
        <v>2228</v>
      </c>
      <c r="F27" s="535"/>
      <c r="G27" s="535"/>
      <c r="H27" s="535"/>
      <c r="I27" s="535"/>
      <c r="J27" s="535"/>
      <c r="K27" s="535"/>
      <c r="L27" s="535"/>
      <c r="M27" s="535"/>
      <c r="N27" s="535"/>
      <c r="O27" s="535"/>
      <c r="P27" s="536"/>
      <c r="Q27" s="194">
        <f t="shared" si="0"/>
        <v>2228</v>
      </c>
    </row>
    <row r="28" spans="1:17" ht="15">
      <c r="A28" s="534" t="s">
        <v>207</v>
      </c>
      <c r="B28" s="311"/>
      <c r="C28" s="311"/>
      <c r="D28" s="311"/>
      <c r="E28" s="311"/>
      <c r="F28" s="311"/>
      <c r="G28" s="311"/>
      <c r="H28" s="311"/>
      <c r="I28" s="311"/>
      <c r="J28" s="311"/>
      <c r="K28" s="311"/>
      <c r="L28" s="311"/>
      <c r="M28" s="311"/>
      <c r="N28" s="311"/>
      <c r="O28" s="311"/>
      <c r="P28" s="142"/>
      <c r="Q28" s="509">
        <f t="shared" si="0"/>
        <v>0</v>
      </c>
    </row>
    <row r="29" spans="1:17" ht="25.5">
      <c r="A29" s="230" t="s">
        <v>525</v>
      </c>
      <c r="B29" s="311"/>
      <c r="C29" s="311"/>
      <c r="D29" s="311"/>
      <c r="E29" s="311">
        <v>2158</v>
      </c>
      <c r="F29" s="311"/>
      <c r="G29" s="311"/>
      <c r="H29" s="311"/>
      <c r="I29" s="311"/>
      <c r="J29" s="311"/>
      <c r="K29" s="311"/>
      <c r="L29" s="311"/>
      <c r="M29" s="311"/>
      <c r="N29" s="311"/>
      <c r="O29" s="311"/>
      <c r="P29" s="142"/>
      <c r="Q29" s="509">
        <f t="shared" si="0"/>
        <v>2158</v>
      </c>
    </row>
    <row r="30" spans="1:17" ht="15.75" thickBot="1">
      <c r="A30" s="709" t="s">
        <v>352</v>
      </c>
      <c r="B30" s="710"/>
      <c r="C30" s="710"/>
      <c r="D30" s="710"/>
      <c r="E30" s="710">
        <f>SUM(E29)</f>
        <v>2158</v>
      </c>
      <c r="F30" s="710"/>
      <c r="G30" s="710"/>
      <c r="H30" s="710"/>
      <c r="I30" s="710"/>
      <c r="J30" s="710"/>
      <c r="K30" s="710"/>
      <c r="L30" s="710"/>
      <c r="M30" s="710"/>
      <c r="N30" s="710"/>
      <c r="O30" s="710"/>
      <c r="P30" s="711"/>
      <c r="Q30" s="712">
        <f t="shared" si="0"/>
        <v>2158</v>
      </c>
    </row>
    <row r="31" spans="1:17" ht="15">
      <c r="A31" s="713" t="s">
        <v>362</v>
      </c>
      <c r="B31" s="526"/>
      <c r="C31" s="526"/>
      <c r="D31" s="526"/>
      <c r="E31" s="526"/>
      <c r="F31" s="526"/>
      <c r="G31" s="526"/>
      <c r="H31" s="526"/>
      <c r="I31" s="526"/>
      <c r="J31" s="526"/>
      <c r="K31" s="526"/>
      <c r="L31" s="526"/>
      <c r="M31" s="526">
        <v>26654</v>
      </c>
      <c r="N31" s="526">
        <v>767202</v>
      </c>
      <c r="O31" s="141"/>
      <c r="P31" s="141"/>
      <c r="Q31" s="527">
        <f t="shared" si="0"/>
        <v>793856</v>
      </c>
    </row>
    <row r="32" spans="1:17" ht="15">
      <c r="A32" s="230" t="s">
        <v>351</v>
      </c>
      <c r="B32" s="311"/>
      <c r="C32" s="311"/>
      <c r="D32" s="311"/>
      <c r="E32" s="311"/>
      <c r="F32" s="311"/>
      <c r="G32" s="311"/>
      <c r="H32" s="311"/>
      <c r="I32" s="311"/>
      <c r="J32" s="311"/>
      <c r="K32" s="311"/>
      <c r="L32" s="311"/>
      <c r="M32" s="311">
        <v>-26654</v>
      </c>
      <c r="N32" s="311">
        <v>26654</v>
      </c>
      <c r="O32" s="142"/>
      <c r="P32" s="142"/>
      <c r="Q32" s="194">
        <f t="shared" si="0"/>
        <v>0</v>
      </c>
    </row>
    <row r="33" spans="1:17" ht="15">
      <c r="A33" s="230" t="s">
        <v>352</v>
      </c>
      <c r="B33" s="535"/>
      <c r="C33" s="535"/>
      <c r="D33" s="535"/>
      <c r="E33" s="535"/>
      <c r="F33" s="535"/>
      <c r="G33" s="535"/>
      <c r="H33" s="535"/>
      <c r="I33" s="535"/>
      <c r="J33" s="535"/>
      <c r="K33" s="311"/>
      <c r="L33" s="535"/>
      <c r="M33" s="535">
        <f>SUM(M31:M32)</f>
        <v>0</v>
      </c>
      <c r="N33" s="535">
        <f>SUM(N31:N32)</f>
        <v>793856</v>
      </c>
      <c r="O33" s="536"/>
      <c r="P33" s="536"/>
      <c r="Q33" s="194">
        <f t="shared" si="0"/>
        <v>793856</v>
      </c>
    </row>
    <row r="34" spans="1:17" ht="15">
      <c r="A34" s="534" t="s">
        <v>274</v>
      </c>
      <c r="B34" s="311"/>
      <c r="C34" s="311"/>
      <c r="D34" s="311">
        <v>1087943</v>
      </c>
      <c r="E34" s="311"/>
      <c r="F34" s="311"/>
      <c r="G34" s="311"/>
      <c r="H34" s="311"/>
      <c r="I34" s="311"/>
      <c r="J34" s="311"/>
      <c r="K34" s="311"/>
      <c r="L34" s="311"/>
      <c r="M34" s="311"/>
      <c r="N34" s="311"/>
      <c r="O34" s="142"/>
      <c r="P34" s="142"/>
      <c r="Q34" s="509">
        <f t="shared" si="0"/>
        <v>1087943</v>
      </c>
    </row>
    <row r="35" spans="1:17" ht="15">
      <c r="A35" s="230" t="s">
        <v>351</v>
      </c>
      <c r="B35" s="311"/>
      <c r="C35" s="311"/>
      <c r="D35" s="311">
        <v>109449</v>
      </c>
      <c r="E35" s="311"/>
      <c r="F35" s="311"/>
      <c r="G35" s="311"/>
      <c r="H35" s="311"/>
      <c r="I35" s="311">
        <v>12849</v>
      </c>
      <c r="J35" s="311"/>
      <c r="K35" s="311"/>
      <c r="L35" s="311"/>
      <c r="M35" s="311"/>
      <c r="N35" s="311"/>
      <c r="O35" s="142"/>
      <c r="P35" s="142"/>
      <c r="Q35" s="194">
        <f t="shared" si="0"/>
        <v>122298</v>
      </c>
    </row>
    <row r="36" spans="1:17" ht="15">
      <c r="A36" s="230" t="s">
        <v>352</v>
      </c>
      <c r="B36" s="311"/>
      <c r="C36" s="311"/>
      <c r="D36" s="311">
        <f>SUM(D34:D35)</f>
        <v>1197392</v>
      </c>
      <c r="E36" s="311"/>
      <c r="F36" s="311"/>
      <c r="G36" s="311"/>
      <c r="H36" s="311"/>
      <c r="I36" s="311">
        <f>SUM(I34:I35)</f>
        <v>12849</v>
      </c>
      <c r="J36" s="311"/>
      <c r="K36" s="311"/>
      <c r="L36" s="311"/>
      <c r="M36" s="311"/>
      <c r="N36" s="311"/>
      <c r="O36" s="142"/>
      <c r="P36" s="142"/>
      <c r="Q36" s="194">
        <f t="shared" si="0"/>
        <v>1210241</v>
      </c>
    </row>
    <row r="37" spans="1:19" ht="15">
      <c r="A37" s="230" t="s">
        <v>140</v>
      </c>
      <c r="B37" s="311"/>
      <c r="C37" s="311"/>
      <c r="D37" s="311">
        <v>994476</v>
      </c>
      <c r="E37" s="311"/>
      <c r="F37" s="311"/>
      <c r="G37" s="311"/>
      <c r="H37" s="311"/>
      <c r="I37" s="311"/>
      <c r="J37" s="311"/>
      <c r="K37" s="311" t="s">
        <v>462</v>
      </c>
      <c r="L37" s="311"/>
      <c r="M37" s="311"/>
      <c r="N37" s="311"/>
      <c r="O37" s="142"/>
      <c r="P37" s="142"/>
      <c r="Q37" s="194">
        <f t="shared" si="0"/>
        <v>994476</v>
      </c>
      <c r="R37" s="216"/>
      <c r="S37" s="216"/>
    </row>
    <row r="38" spans="1:19" ht="15">
      <c r="A38" s="366" t="s">
        <v>494</v>
      </c>
      <c r="B38" s="311"/>
      <c r="C38" s="311"/>
      <c r="D38" s="311"/>
      <c r="E38" s="311"/>
      <c r="F38" s="311"/>
      <c r="G38" s="311"/>
      <c r="H38" s="311"/>
      <c r="I38" s="311"/>
      <c r="J38" s="311"/>
      <c r="K38" s="311"/>
      <c r="L38" s="311"/>
      <c r="M38" s="311"/>
      <c r="N38" s="311"/>
      <c r="O38" s="142"/>
      <c r="P38" s="142">
        <v>300000</v>
      </c>
      <c r="Q38" s="194">
        <f t="shared" si="0"/>
        <v>300000</v>
      </c>
      <c r="R38" s="216"/>
      <c r="S38" s="216"/>
    </row>
    <row r="39" spans="1:19" ht="25.5">
      <c r="A39" s="469" t="s">
        <v>361</v>
      </c>
      <c r="B39" s="311"/>
      <c r="C39" s="311">
        <v>1210050</v>
      </c>
      <c r="D39" s="311"/>
      <c r="E39" s="311"/>
      <c r="F39" s="311"/>
      <c r="G39" s="311"/>
      <c r="H39" s="311"/>
      <c r="I39" s="311"/>
      <c r="J39" s="311"/>
      <c r="K39" s="311"/>
      <c r="L39" s="311"/>
      <c r="M39" s="311"/>
      <c r="N39" s="311"/>
      <c r="O39" s="142"/>
      <c r="P39" s="142"/>
      <c r="Q39" s="509">
        <f t="shared" si="0"/>
        <v>1210050</v>
      </c>
      <c r="R39" s="216"/>
      <c r="S39" s="216"/>
    </row>
    <row r="40" spans="1:17" ht="15.75" thickBot="1">
      <c r="A40" s="230" t="s">
        <v>140</v>
      </c>
      <c r="B40" s="142"/>
      <c r="C40" s="311">
        <v>271452</v>
      </c>
      <c r="D40" s="311"/>
      <c r="E40" s="311"/>
      <c r="F40" s="142"/>
      <c r="G40" s="142"/>
      <c r="H40" s="142"/>
      <c r="I40" s="142"/>
      <c r="J40" s="142"/>
      <c r="K40" s="311"/>
      <c r="L40" s="142"/>
      <c r="M40" s="142"/>
      <c r="N40" s="142"/>
      <c r="O40" s="142"/>
      <c r="P40" s="142"/>
      <c r="Q40" s="194">
        <f t="shared" si="0"/>
        <v>271452</v>
      </c>
    </row>
    <row r="41" spans="1:17" ht="15">
      <c r="A41" s="231" t="s">
        <v>1</v>
      </c>
      <c r="B41" s="161">
        <f aca="true" t="shared" si="1" ref="B41:Q41">SUM(B6+B7+B10+B14+B15+B16+B18+B17+B19+B20+B22+B25+B28+B31+B34+B38+B39)</f>
        <v>341378</v>
      </c>
      <c r="C41" s="161">
        <f t="shared" si="1"/>
        <v>1211650</v>
      </c>
      <c r="D41" s="161">
        <f t="shared" si="1"/>
        <v>1087943</v>
      </c>
      <c r="E41" s="161">
        <f t="shared" si="1"/>
        <v>27098</v>
      </c>
      <c r="F41" s="161">
        <f t="shared" si="1"/>
        <v>0</v>
      </c>
      <c r="G41" s="161">
        <f t="shared" si="1"/>
        <v>16580</v>
      </c>
      <c r="H41" s="161">
        <f t="shared" si="1"/>
        <v>211216</v>
      </c>
      <c r="I41" s="161">
        <f t="shared" si="1"/>
        <v>0</v>
      </c>
      <c r="J41" s="161">
        <f t="shared" si="1"/>
        <v>0</v>
      </c>
      <c r="K41" s="161">
        <f t="shared" si="1"/>
        <v>0</v>
      </c>
      <c r="L41" s="161">
        <f t="shared" si="1"/>
        <v>0</v>
      </c>
      <c r="M41" s="161">
        <f t="shared" si="1"/>
        <v>26654</v>
      </c>
      <c r="N41" s="161">
        <f t="shared" si="1"/>
        <v>767202</v>
      </c>
      <c r="O41" s="161">
        <f t="shared" si="1"/>
        <v>0</v>
      </c>
      <c r="P41" s="161">
        <f t="shared" si="1"/>
        <v>300000</v>
      </c>
      <c r="Q41" s="672">
        <f t="shared" si="1"/>
        <v>3989721</v>
      </c>
    </row>
    <row r="42" spans="1:17" s="2" customFormat="1" ht="15">
      <c r="A42" s="467" t="s">
        <v>351</v>
      </c>
      <c r="B42" s="162">
        <f>SUM(B35+B32+B29+B26+B23+B11+B8)</f>
        <v>4368</v>
      </c>
      <c r="C42" s="162">
        <f aca="true" t="shared" si="2" ref="C42:Q42">SUM(C35+C32+C29+C26+C23+C11+C8)</f>
        <v>0</v>
      </c>
      <c r="D42" s="162">
        <f t="shared" si="2"/>
        <v>109449</v>
      </c>
      <c r="E42" s="162">
        <f t="shared" si="2"/>
        <v>2907</v>
      </c>
      <c r="F42" s="162">
        <f t="shared" si="2"/>
        <v>5000</v>
      </c>
      <c r="G42" s="162">
        <f t="shared" si="2"/>
        <v>0</v>
      </c>
      <c r="H42" s="162">
        <f t="shared" si="2"/>
        <v>0</v>
      </c>
      <c r="I42" s="162">
        <f t="shared" si="2"/>
        <v>12849</v>
      </c>
      <c r="J42" s="162">
        <f t="shared" si="2"/>
        <v>0</v>
      </c>
      <c r="K42" s="162">
        <f t="shared" si="2"/>
        <v>0</v>
      </c>
      <c r="L42" s="162">
        <f t="shared" si="2"/>
        <v>0</v>
      </c>
      <c r="M42" s="162">
        <f t="shared" si="2"/>
        <v>-26654</v>
      </c>
      <c r="N42" s="162">
        <f t="shared" si="2"/>
        <v>26654</v>
      </c>
      <c r="O42" s="162">
        <f t="shared" si="2"/>
        <v>0</v>
      </c>
      <c r="P42" s="162">
        <f t="shared" si="2"/>
        <v>0</v>
      </c>
      <c r="Q42" s="164">
        <f t="shared" si="2"/>
        <v>134573</v>
      </c>
    </row>
    <row r="43" spans="1:17" s="2" customFormat="1" ht="15">
      <c r="A43" s="467" t="s">
        <v>352</v>
      </c>
      <c r="B43" s="162">
        <f>SUM(B41:B42)</f>
        <v>345746</v>
      </c>
      <c r="C43" s="162">
        <f aca="true" t="shared" si="3" ref="C43:Q43">SUM(C41:C42)</f>
        <v>1211650</v>
      </c>
      <c r="D43" s="162">
        <f t="shared" si="3"/>
        <v>1197392</v>
      </c>
      <c r="E43" s="162">
        <f t="shared" si="3"/>
        <v>30005</v>
      </c>
      <c r="F43" s="162">
        <f t="shared" si="3"/>
        <v>5000</v>
      </c>
      <c r="G43" s="162">
        <f t="shared" si="3"/>
        <v>16580</v>
      </c>
      <c r="H43" s="162">
        <f t="shared" si="3"/>
        <v>211216</v>
      </c>
      <c r="I43" s="162">
        <f t="shared" si="3"/>
        <v>12849</v>
      </c>
      <c r="J43" s="162">
        <f t="shared" si="3"/>
        <v>0</v>
      </c>
      <c r="K43" s="162">
        <f t="shared" si="3"/>
        <v>0</v>
      </c>
      <c r="L43" s="162">
        <f t="shared" si="3"/>
        <v>0</v>
      </c>
      <c r="M43" s="162">
        <f t="shared" si="3"/>
        <v>0</v>
      </c>
      <c r="N43" s="162">
        <f t="shared" si="3"/>
        <v>793856</v>
      </c>
      <c r="O43" s="162">
        <f t="shared" si="3"/>
        <v>0</v>
      </c>
      <c r="P43" s="162">
        <f t="shared" si="3"/>
        <v>300000</v>
      </c>
      <c r="Q43" s="164">
        <f t="shared" si="3"/>
        <v>4124294</v>
      </c>
    </row>
    <row r="44" spans="1:17" s="2" customFormat="1" ht="15">
      <c r="A44" s="467" t="s">
        <v>140</v>
      </c>
      <c r="B44" s="162">
        <f aca="true" t="shared" si="4" ref="B44:J44">SUM(B13+B21+B37+B40)</f>
        <v>0</v>
      </c>
      <c r="C44" s="162">
        <f t="shared" si="4"/>
        <v>271452</v>
      </c>
      <c r="D44" s="162">
        <f t="shared" si="4"/>
        <v>994476</v>
      </c>
      <c r="E44" s="162">
        <f t="shared" si="4"/>
        <v>0</v>
      </c>
      <c r="F44" s="162">
        <f t="shared" si="4"/>
        <v>0</v>
      </c>
      <c r="G44" s="162">
        <f t="shared" si="4"/>
        <v>1700</v>
      </c>
      <c r="H44" s="162">
        <f t="shared" si="4"/>
        <v>0</v>
      </c>
      <c r="I44" s="162">
        <f t="shared" si="4"/>
        <v>0</v>
      </c>
      <c r="J44" s="162">
        <f t="shared" si="4"/>
        <v>0</v>
      </c>
      <c r="K44" s="547">
        <v>0</v>
      </c>
      <c r="L44" s="162">
        <f aca="true" t="shared" si="5" ref="L44:Q44">SUM(L13+L21+L37+L40)</f>
        <v>0</v>
      </c>
      <c r="M44" s="162">
        <f t="shared" si="5"/>
        <v>0</v>
      </c>
      <c r="N44" s="162">
        <f t="shared" si="5"/>
        <v>0</v>
      </c>
      <c r="O44" s="162">
        <f t="shared" si="5"/>
        <v>0</v>
      </c>
      <c r="P44" s="162">
        <f t="shared" si="5"/>
        <v>0</v>
      </c>
      <c r="Q44" s="164">
        <f t="shared" si="5"/>
        <v>1267628</v>
      </c>
    </row>
    <row r="45" spans="1:17" s="2" customFormat="1" ht="15.75" thickBot="1">
      <c r="A45" s="468" t="s">
        <v>72</v>
      </c>
      <c r="B45" s="232">
        <f>B43-B44</f>
        <v>345746</v>
      </c>
      <c r="C45" s="232">
        <f aca="true" t="shared" si="6" ref="C45:Q45">C43-C44</f>
        <v>940198</v>
      </c>
      <c r="D45" s="232">
        <f t="shared" si="6"/>
        <v>202916</v>
      </c>
      <c r="E45" s="232">
        <f t="shared" si="6"/>
        <v>30005</v>
      </c>
      <c r="F45" s="232">
        <f t="shared" si="6"/>
        <v>5000</v>
      </c>
      <c r="G45" s="232">
        <f t="shared" si="6"/>
        <v>14880</v>
      </c>
      <c r="H45" s="232">
        <f t="shared" si="6"/>
        <v>211216</v>
      </c>
      <c r="I45" s="232">
        <f t="shared" si="6"/>
        <v>12849</v>
      </c>
      <c r="J45" s="232">
        <f t="shared" si="6"/>
        <v>0</v>
      </c>
      <c r="K45" s="232">
        <f t="shared" si="6"/>
        <v>0</v>
      </c>
      <c r="L45" s="232">
        <f t="shared" si="6"/>
        <v>0</v>
      </c>
      <c r="M45" s="232">
        <f t="shared" si="6"/>
        <v>0</v>
      </c>
      <c r="N45" s="232">
        <f t="shared" si="6"/>
        <v>793856</v>
      </c>
      <c r="O45" s="232">
        <f t="shared" si="6"/>
        <v>0</v>
      </c>
      <c r="P45" s="232">
        <f t="shared" si="6"/>
        <v>300000</v>
      </c>
      <c r="Q45" s="561">
        <f t="shared" si="6"/>
        <v>2856666</v>
      </c>
    </row>
  </sheetData>
  <sheetProtection/>
  <mergeCells count="21">
    <mergeCell ref="O2:O4"/>
    <mergeCell ref="A1:A4"/>
    <mergeCell ref="B1:L1"/>
    <mergeCell ref="M1:P1"/>
    <mergeCell ref="C3:C4"/>
    <mergeCell ref="G3:G4"/>
    <mergeCell ref="H2:L2"/>
    <mergeCell ref="P2:P4"/>
    <mergeCell ref="D3:D4"/>
    <mergeCell ref="M3:N3"/>
    <mergeCell ref="I3:I4"/>
    <mergeCell ref="Q1:Q4"/>
    <mergeCell ref="F3:F4"/>
    <mergeCell ref="E3:E4"/>
    <mergeCell ref="L3:L4"/>
    <mergeCell ref="H3:H4"/>
    <mergeCell ref="B2:G2"/>
    <mergeCell ref="M2:N2"/>
    <mergeCell ref="J3:J4"/>
    <mergeCell ref="B3:B4"/>
    <mergeCell ref="K3:K4"/>
  </mergeCells>
  <printOptions/>
  <pageMargins left="0.27" right="0.1968503937007874" top="0.9448818897637796" bottom="0.31496062992125984" header="0.35433070866141736" footer="0.1968503937007874"/>
  <pageSetup horizontalDpi="600" verticalDpi="600" orientation="landscape" paperSize="9" scale="90" r:id="rId1"/>
  <headerFooter>
    <oddHeader>&amp;C&amp;"Book Antiqua,Félkövér"&amp;11Keszthely Város Önkormányzata
2016. évi bevételei&amp;R&amp;"Book Antiqua,Félkövér"5.sz. melléklet
ezer Ft</oddHeader>
    <oddFooter>&amp;C&amp;P</oddFooter>
  </headerFooter>
  <rowBreaks count="1" manualBreakCount="1">
    <brk id="30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T46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I46" sqref="I46"/>
    </sheetView>
  </sheetViews>
  <sheetFormatPr defaultColWidth="9.140625" defaultRowHeight="12.75"/>
  <cols>
    <col min="1" max="1" width="31.57421875" style="16" customWidth="1"/>
    <col min="2" max="2" width="10.8515625" style="1" bestFit="1" customWidth="1"/>
    <col min="3" max="3" width="12.28125" style="1" customWidth="1"/>
    <col min="4" max="4" width="12.00390625" style="1" bestFit="1" customWidth="1"/>
    <col min="5" max="5" width="9.28125" style="1" bestFit="1" customWidth="1"/>
    <col min="6" max="6" width="12.57421875" style="1" customWidth="1"/>
    <col min="7" max="7" width="8.57421875" style="1" bestFit="1" customWidth="1"/>
    <col min="8" max="8" width="12.00390625" style="1" bestFit="1" customWidth="1"/>
    <col min="9" max="9" width="13.421875" style="2" customWidth="1"/>
    <col min="10" max="10" width="9.28125" style="1" bestFit="1" customWidth="1"/>
    <col min="11" max="11" width="11.8515625" style="1" bestFit="1" customWidth="1"/>
    <col min="12" max="12" width="11.421875" style="2" customWidth="1"/>
    <col min="13" max="13" width="13.140625" style="1" customWidth="1"/>
    <col min="14" max="16384" width="9.140625" style="1" customWidth="1"/>
  </cols>
  <sheetData>
    <row r="1" spans="1:13" ht="14.25" customHeight="1">
      <c r="A1" s="807" t="s">
        <v>4</v>
      </c>
      <c r="B1" s="803"/>
      <c r="C1" s="806"/>
      <c r="D1" s="806"/>
      <c r="E1" s="806"/>
      <c r="F1" s="806"/>
      <c r="G1" s="806"/>
      <c r="H1" s="806"/>
      <c r="I1" s="806"/>
      <c r="J1" s="806"/>
      <c r="K1" s="810"/>
      <c r="L1" s="803" t="s">
        <v>45</v>
      </c>
      <c r="M1" s="800" t="s">
        <v>6</v>
      </c>
    </row>
    <row r="2" spans="1:13" ht="28.5" customHeight="1">
      <c r="A2" s="808"/>
      <c r="B2" s="812" t="s">
        <v>2</v>
      </c>
      <c r="C2" s="812"/>
      <c r="D2" s="812"/>
      <c r="E2" s="811" t="s">
        <v>3</v>
      </c>
      <c r="F2" s="811"/>
      <c r="G2" s="811"/>
      <c r="H2" s="811"/>
      <c r="I2" s="813" t="s">
        <v>449</v>
      </c>
      <c r="J2" s="799" t="s">
        <v>268</v>
      </c>
      <c r="K2" s="799"/>
      <c r="L2" s="804"/>
      <c r="M2" s="801"/>
    </row>
    <row r="3" spans="1:13" ht="57.75" thickBot="1">
      <c r="A3" s="809"/>
      <c r="B3" s="33" t="s">
        <v>85</v>
      </c>
      <c r="C3" s="33" t="s">
        <v>189</v>
      </c>
      <c r="D3" s="33" t="s">
        <v>191</v>
      </c>
      <c r="E3" s="33" t="s">
        <v>190</v>
      </c>
      <c r="F3" s="33" t="s">
        <v>164</v>
      </c>
      <c r="G3" s="33" t="s">
        <v>198</v>
      </c>
      <c r="H3" s="33" t="s">
        <v>187</v>
      </c>
      <c r="I3" s="814"/>
      <c r="J3" s="304" t="s">
        <v>204</v>
      </c>
      <c r="K3" s="306" t="s">
        <v>266</v>
      </c>
      <c r="L3" s="805"/>
      <c r="M3" s="802"/>
    </row>
    <row r="4" spans="1:20" s="7" customFormat="1" ht="18" customHeight="1" thickBot="1">
      <c r="A4" s="29">
        <v>1</v>
      </c>
      <c r="B4" s="31">
        <v>2</v>
      </c>
      <c r="C4" s="31">
        <v>3</v>
      </c>
      <c r="D4" s="31">
        <v>4</v>
      </c>
      <c r="E4" s="31">
        <v>5</v>
      </c>
      <c r="F4" s="31">
        <v>6</v>
      </c>
      <c r="G4" s="31">
        <v>7</v>
      </c>
      <c r="H4" s="31">
        <v>8</v>
      </c>
      <c r="I4" s="463">
        <v>9</v>
      </c>
      <c r="J4" s="31">
        <v>10</v>
      </c>
      <c r="K4" s="31">
        <v>11</v>
      </c>
      <c r="L4" s="349">
        <v>12</v>
      </c>
      <c r="M4" s="30">
        <v>13</v>
      </c>
      <c r="N4" s="5"/>
      <c r="O4" s="5"/>
      <c r="P4" s="5"/>
      <c r="Q4" s="5"/>
      <c r="R4" s="5"/>
      <c r="S4" s="5"/>
      <c r="T4" s="6"/>
    </row>
    <row r="5" spans="1:20" s="7" customFormat="1" ht="28.5">
      <c r="A5" s="147" t="s">
        <v>538</v>
      </c>
      <c r="B5" s="126">
        <v>1800</v>
      </c>
      <c r="C5" s="126">
        <v>3120</v>
      </c>
      <c r="D5" s="126"/>
      <c r="E5" s="126"/>
      <c r="F5" s="126"/>
      <c r="G5" s="126">
        <v>1000</v>
      </c>
      <c r="H5" s="126"/>
      <c r="I5" s="126">
        <v>313053</v>
      </c>
      <c r="J5" s="126">
        <v>764</v>
      </c>
      <c r="K5" s="126">
        <v>1833</v>
      </c>
      <c r="L5" s="457">
        <f>SUM(B5:K5)</f>
        <v>321570</v>
      </c>
      <c r="M5" s="210">
        <v>193264</v>
      </c>
      <c r="N5" s="5"/>
      <c r="O5" s="5"/>
      <c r="P5" s="5"/>
      <c r="Q5" s="5"/>
      <c r="R5" s="5"/>
      <c r="S5" s="5"/>
      <c r="T5" s="6"/>
    </row>
    <row r="6" spans="1:20" s="7" customFormat="1" ht="15">
      <c r="A6" s="388" t="s">
        <v>353</v>
      </c>
      <c r="B6" s="17"/>
      <c r="C6" s="18">
        <v>2978</v>
      </c>
      <c r="D6" s="18"/>
      <c r="E6" s="18"/>
      <c r="F6" s="18"/>
      <c r="G6" s="18"/>
      <c r="H6" s="17"/>
      <c r="I6" s="17">
        <v>-4675</v>
      </c>
      <c r="J6" s="17"/>
      <c r="K6" s="18"/>
      <c r="L6" s="348">
        <f>SUM(B6:K6)</f>
        <v>-1697</v>
      </c>
      <c r="M6" s="458">
        <v>3303</v>
      </c>
      <c r="N6" s="5"/>
      <c r="O6" s="5"/>
      <c r="P6" s="5"/>
      <c r="Q6" s="5"/>
      <c r="R6" s="5"/>
      <c r="S6" s="5"/>
      <c r="T6" s="6"/>
    </row>
    <row r="7" spans="1:20" s="7" customFormat="1" ht="15">
      <c r="A7" s="388" t="s">
        <v>354</v>
      </c>
      <c r="B7" s="17">
        <f>SUM(B5,B6)</f>
        <v>1800</v>
      </c>
      <c r="C7" s="17">
        <f aca="true" t="shared" si="0" ref="C7:M7">SUM(C5,C6)</f>
        <v>6098</v>
      </c>
      <c r="D7" s="17">
        <f t="shared" si="0"/>
        <v>0</v>
      </c>
      <c r="E7" s="17">
        <f t="shared" si="0"/>
        <v>0</v>
      </c>
      <c r="F7" s="17">
        <f t="shared" si="0"/>
        <v>0</v>
      </c>
      <c r="G7" s="17">
        <f t="shared" si="0"/>
        <v>1000</v>
      </c>
      <c r="H7" s="17">
        <f t="shared" si="0"/>
        <v>0</v>
      </c>
      <c r="I7" s="17">
        <f>SUM(I5:I6)</f>
        <v>308378</v>
      </c>
      <c r="J7" s="17">
        <f t="shared" si="0"/>
        <v>764</v>
      </c>
      <c r="K7" s="17">
        <f t="shared" si="0"/>
        <v>1833</v>
      </c>
      <c r="L7" s="348">
        <f aca="true" t="shared" si="1" ref="L7:L38">SUM(B7:K7)</f>
        <v>319873</v>
      </c>
      <c r="M7" s="458">
        <f t="shared" si="0"/>
        <v>196567</v>
      </c>
      <c r="N7" s="5"/>
      <c r="O7" s="5"/>
      <c r="P7" s="5"/>
      <c r="Q7" s="5"/>
      <c r="R7" s="5"/>
      <c r="S7" s="5"/>
      <c r="T7" s="6"/>
    </row>
    <row r="8" spans="1:20" s="7" customFormat="1" ht="15">
      <c r="A8" s="170" t="s">
        <v>71</v>
      </c>
      <c r="B8" s="17">
        <v>1800</v>
      </c>
      <c r="C8" s="18">
        <v>2978</v>
      </c>
      <c r="D8" s="18"/>
      <c r="E8" s="18"/>
      <c r="F8" s="18"/>
      <c r="G8" s="18"/>
      <c r="H8" s="17"/>
      <c r="I8" s="19">
        <v>186704</v>
      </c>
      <c r="J8" s="19"/>
      <c r="K8" s="18"/>
      <c r="L8" s="348">
        <f t="shared" si="1"/>
        <v>191482</v>
      </c>
      <c r="M8" s="211">
        <v>196567</v>
      </c>
      <c r="N8" s="5"/>
      <c r="O8" s="5"/>
      <c r="P8" s="5"/>
      <c r="Q8" s="5"/>
      <c r="R8" s="5"/>
      <c r="S8" s="5"/>
      <c r="T8" s="6"/>
    </row>
    <row r="9" spans="1:13" s="8" customFormat="1" ht="15">
      <c r="A9" s="158" t="s">
        <v>539</v>
      </c>
      <c r="B9" s="19">
        <v>1088</v>
      </c>
      <c r="C9" s="20"/>
      <c r="D9" s="20"/>
      <c r="E9" s="20"/>
      <c r="F9" s="20"/>
      <c r="G9" s="20"/>
      <c r="H9" s="19"/>
      <c r="I9" s="355">
        <v>397088</v>
      </c>
      <c r="J9" s="539">
        <v>1092</v>
      </c>
      <c r="K9" s="20"/>
      <c r="L9" s="348">
        <f t="shared" si="1"/>
        <v>399268</v>
      </c>
      <c r="M9" s="154">
        <v>352938</v>
      </c>
    </row>
    <row r="10" spans="1:13" s="8" customFormat="1" ht="15">
      <c r="A10" s="388" t="s">
        <v>353</v>
      </c>
      <c r="B10" s="17">
        <v>644</v>
      </c>
      <c r="C10" s="21">
        <v>30</v>
      </c>
      <c r="D10" s="21"/>
      <c r="E10" s="21"/>
      <c r="F10" s="21"/>
      <c r="G10" s="21"/>
      <c r="H10" s="17"/>
      <c r="I10" s="355">
        <v>221</v>
      </c>
      <c r="J10" s="18"/>
      <c r="K10" s="21"/>
      <c r="L10" s="348">
        <f t="shared" si="1"/>
        <v>895</v>
      </c>
      <c r="M10" s="171">
        <v>221</v>
      </c>
    </row>
    <row r="11" spans="1:13" s="8" customFormat="1" ht="15">
      <c r="A11" s="388" t="s">
        <v>354</v>
      </c>
      <c r="B11" s="17">
        <f>SUM(B9,B10)</f>
        <v>1732</v>
      </c>
      <c r="C11" s="17">
        <f aca="true" t="shared" si="2" ref="C11:M11">SUM(C9,C10)</f>
        <v>30</v>
      </c>
      <c r="D11" s="17">
        <f t="shared" si="2"/>
        <v>0</v>
      </c>
      <c r="E11" s="17">
        <f t="shared" si="2"/>
        <v>0</v>
      </c>
      <c r="F11" s="17">
        <f t="shared" si="2"/>
        <v>0</v>
      </c>
      <c r="G11" s="17">
        <f t="shared" si="2"/>
        <v>0</v>
      </c>
      <c r="H11" s="17">
        <f t="shared" si="2"/>
        <v>0</v>
      </c>
      <c r="I11" s="17">
        <f t="shared" si="2"/>
        <v>397309</v>
      </c>
      <c r="J11" s="17">
        <f t="shared" si="2"/>
        <v>1092</v>
      </c>
      <c r="K11" s="17">
        <f t="shared" si="2"/>
        <v>0</v>
      </c>
      <c r="L11" s="348">
        <f t="shared" si="1"/>
        <v>400163</v>
      </c>
      <c r="M11" s="458">
        <f t="shared" si="2"/>
        <v>353159</v>
      </c>
    </row>
    <row r="12" spans="1:13" s="8" customFormat="1" ht="15">
      <c r="A12" s="15" t="s">
        <v>71</v>
      </c>
      <c r="B12" s="17"/>
      <c r="C12" s="21"/>
      <c r="D12" s="21"/>
      <c r="E12" s="21"/>
      <c r="F12" s="21"/>
      <c r="G12" s="21"/>
      <c r="H12" s="17"/>
      <c r="I12" s="19">
        <v>389535</v>
      </c>
      <c r="J12" s="18"/>
      <c r="K12" s="21"/>
      <c r="L12" s="348">
        <f t="shared" si="1"/>
        <v>389535</v>
      </c>
      <c r="M12" s="154">
        <v>353159</v>
      </c>
    </row>
    <row r="13" spans="1:13" ht="28.5">
      <c r="A13" s="158" t="s">
        <v>540</v>
      </c>
      <c r="B13" s="17">
        <v>60710</v>
      </c>
      <c r="C13" s="21">
        <v>3062</v>
      </c>
      <c r="D13" s="21"/>
      <c r="E13" s="21"/>
      <c r="F13" s="21"/>
      <c r="G13" s="21"/>
      <c r="H13" s="17"/>
      <c r="I13" s="19">
        <v>88683</v>
      </c>
      <c r="J13" s="18">
        <v>358</v>
      </c>
      <c r="K13" s="21"/>
      <c r="L13" s="348">
        <f t="shared" si="1"/>
        <v>152813</v>
      </c>
      <c r="M13" s="154">
        <v>13239</v>
      </c>
    </row>
    <row r="14" spans="1:13" ht="15">
      <c r="A14" s="388" t="s">
        <v>353</v>
      </c>
      <c r="B14" s="19"/>
      <c r="C14" s="389">
        <v>3900</v>
      </c>
      <c r="D14" s="389">
        <v>2500</v>
      </c>
      <c r="E14" s="389"/>
      <c r="F14" s="389"/>
      <c r="G14" s="389"/>
      <c r="H14" s="19"/>
      <c r="I14" s="19">
        <v>203</v>
      </c>
      <c r="J14" s="19">
        <v>171</v>
      </c>
      <c r="K14" s="389"/>
      <c r="L14" s="348">
        <f t="shared" si="1"/>
        <v>6774</v>
      </c>
      <c r="M14" s="154">
        <v>203</v>
      </c>
    </row>
    <row r="15" spans="1:13" ht="15">
      <c r="A15" s="388" t="s">
        <v>354</v>
      </c>
      <c r="B15" s="19">
        <f>SUM(B13,B14)</f>
        <v>60710</v>
      </c>
      <c r="C15" s="19">
        <f aca="true" t="shared" si="3" ref="C15:M15">SUM(C13,C14)</f>
        <v>6962</v>
      </c>
      <c r="D15" s="19">
        <f t="shared" si="3"/>
        <v>2500</v>
      </c>
      <c r="E15" s="19">
        <f t="shared" si="3"/>
        <v>0</v>
      </c>
      <c r="F15" s="19">
        <f t="shared" si="3"/>
        <v>0</v>
      </c>
      <c r="G15" s="19">
        <f t="shared" si="3"/>
        <v>0</v>
      </c>
      <c r="H15" s="19">
        <f t="shared" si="3"/>
        <v>0</v>
      </c>
      <c r="I15" s="19">
        <f t="shared" si="3"/>
        <v>88886</v>
      </c>
      <c r="J15" s="19">
        <f t="shared" si="3"/>
        <v>529</v>
      </c>
      <c r="K15" s="19">
        <f t="shared" si="3"/>
        <v>0</v>
      </c>
      <c r="L15" s="348">
        <f t="shared" si="1"/>
        <v>159587</v>
      </c>
      <c r="M15" s="171">
        <f t="shared" si="3"/>
        <v>13442</v>
      </c>
    </row>
    <row r="16" spans="1:13" ht="15">
      <c r="A16" s="15" t="s">
        <v>71</v>
      </c>
      <c r="B16" s="169">
        <v>10540</v>
      </c>
      <c r="C16" s="172">
        <v>3062</v>
      </c>
      <c r="D16" s="172"/>
      <c r="E16" s="172"/>
      <c r="F16" s="172"/>
      <c r="G16" s="172"/>
      <c r="H16" s="169"/>
      <c r="I16" s="19">
        <v>77302</v>
      </c>
      <c r="J16" s="19"/>
      <c r="K16" s="389"/>
      <c r="L16" s="348">
        <f t="shared" si="1"/>
        <v>90904</v>
      </c>
      <c r="M16" s="154">
        <v>13442</v>
      </c>
    </row>
    <row r="17" spans="1:13" ht="15">
      <c r="A17" s="158" t="s">
        <v>541</v>
      </c>
      <c r="B17" s="22">
        <v>4200</v>
      </c>
      <c r="C17" s="23"/>
      <c r="D17" s="23"/>
      <c r="E17" s="23"/>
      <c r="F17" s="23"/>
      <c r="G17" s="23"/>
      <c r="H17" s="22"/>
      <c r="I17" s="19">
        <v>45345</v>
      </c>
      <c r="J17" s="538">
        <v>679</v>
      </c>
      <c r="K17" s="23"/>
      <c r="L17" s="348">
        <f t="shared" si="1"/>
        <v>50224</v>
      </c>
      <c r="M17" s="154">
        <v>10499</v>
      </c>
    </row>
    <row r="18" spans="1:13" ht="15">
      <c r="A18" s="388" t="s">
        <v>353</v>
      </c>
      <c r="B18" s="22">
        <v>22</v>
      </c>
      <c r="C18" s="23">
        <v>213</v>
      </c>
      <c r="D18" s="23"/>
      <c r="E18" s="23"/>
      <c r="F18" s="23"/>
      <c r="G18" s="23"/>
      <c r="H18" s="22"/>
      <c r="I18" s="19">
        <v>263</v>
      </c>
      <c r="J18" s="538"/>
      <c r="K18" s="23"/>
      <c r="L18" s="348">
        <f t="shared" si="1"/>
        <v>498</v>
      </c>
      <c r="M18" s="154">
        <v>263</v>
      </c>
    </row>
    <row r="19" spans="1:13" ht="15">
      <c r="A19" s="388" t="s">
        <v>354</v>
      </c>
      <c r="B19" s="22">
        <f>SUM(B17,B18)</f>
        <v>4222</v>
      </c>
      <c r="C19" s="22">
        <f aca="true" t="shared" si="4" ref="C19:M19">SUM(C17,C18)</f>
        <v>213</v>
      </c>
      <c r="D19" s="22">
        <f t="shared" si="4"/>
        <v>0</v>
      </c>
      <c r="E19" s="22">
        <f t="shared" si="4"/>
        <v>0</v>
      </c>
      <c r="F19" s="22">
        <f t="shared" si="4"/>
        <v>0</v>
      </c>
      <c r="G19" s="22">
        <f t="shared" si="4"/>
        <v>0</v>
      </c>
      <c r="H19" s="22">
        <f t="shared" si="4"/>
        <v>0</v>
      </c>
      <c r="I19" s="22">
        <f t="shared" si="4"/>
        <v>45608</v>
      </c>
      <c r="J19" s="22">
        <f t="shared" si="4"/>
        <v>679</v>
      </c>
      <c r="K19" s="22">
        <f t="shared" si="4"/>
        <v>0</v>
      </c>
      <c r="L19" s="348">
        <f t="shared" si="1"/>
        <v>50722</v>
      </c>
      <c r="M19" s="154">
        <f t="shared" si="4"/>
        <v>10762</v>
      </c>
    </row>
    <row r="20" spans="1:13" ht="15">
      <c r="A20" s="15" t="s">
        <v>71</v>
      </c>
      <c r="B20" s="22">
        <v>4200</v>
      </c>
      <c r="C20" s="23"/>
      <c r="D20" s="23"/>
      <c r="E20" s="23"/>
      <c r="F20" s="23"/>
      <c r="G20" s="23"/>
      <c r="H20" s="22">
        <v>0</v>
      </c>
      <c r="I20" s="19">
        <v>44298</v>
      </c>
      <c r="J20" s="538"/>
      <c r="K20" s="23"/>
      <c r="L20" s="348">
        <f t="shared" si="1"/>
        <v>48498</v>
      </c>
      <c r="M20" s="154">
        <v>10762</v>
      </c>
    </row>
    <row r="21" spans="1:13" ht="28.5">
      <c r="A21" s="158" t="s">
        <v>542</v>
      </c>
      <c r="B21" s="19">
        <v>8688</v>
      </c>
      <c r="C21" s="20">
        <v>80752</v>
      </c>
      <c r="D21" s="20"/>
      <c r="E21" s="24"/>
      <c r="F21" s="24"/>
      <c r="G21" s="24"/>
      <c r="H21" s="19"/>
      <c r="I21" s="19">
        <v>72269</v>
      </c>
      <c r="J21" s="539">
        <v>9130</v>
      </c>
      <c r="K21" s="20"/>
      <c r="L21" s="348">
        <f t="shared" si="1"/>
        <v>170839</v>
      </c>
      <c r="M21" s="154">
        <v>632</v>
      </c>
    </row>
    <row r="22" spans="1:13" ht="15">
      <c r="A22" s="388" t="s">
        <v>353</v>
      </c>
      <c r="B22" s="19">
        <v>2050</v>
      </c>
      <c r="C22" s="20"/>
      <c r="D22" s="20"/>
      <c r="E22" s="24"/>
      <c r="F22" s="24"/>
      <c r="G22" s="24"/>
      <c r="H22" s="19"/>
      <c r="I22" s="19">
        <v>466</v>
      </c>
      <c r="J22" s="539"/>
      <c r="K22" s="20"/>
      <c r="L22" s="348">
        <f t="shared" si="1"/>
        <v>2516</v>
      </c>
      <c r="M22" s="154">
        <v>406</v>
      </c>
    </row>
    <row r="23" spans="1:13" ht="15">
      <c r="A23" s="388" t="s">
        <v>354</v>
      </c>
      <c r="B23" s="19">
        <f>SUM(B21,B22)</f>
        <v>10738</v>
      </c>
      <c r="C23" s="19">
        <f aca="true" t="shared" si="5" ref="C23:M23">SUM(C21,C22)</f>
        <v>80752</v>
      </c>
      <c r="D23" s="19">
        <f t="shared" si="5"/>
        <v>0</v>
      </c>
      <c r="E23" s="19">
        <f t="shared" si="5"/>
        <v>0</v>
      </c>
      <c r="F23" s="19">
        <f t="shared" si="5"/>
        <v>0</v>
      </c>
      <c r="G23" s="19">
        <f t="shared" si="5"/>
        <v>0</v>
      </c>
      <c r="H23" s="19">
        <f t="shared" si="5"/>
        <v>0</v>
      </c>
      <c r="I23" s="19">
        <f t="shared" si="5"/>
        <v>72735</v>
      </c>
      <c r="J23" s="19">
        <f t="shared" si="5"/>
        <v>9130</v>
      </c>
      <c r="K23" s="19">
        <f t="shared" si="5"/>
        <v>0</v>
      </c>
      <c r="L23" s="348">
        <f t="shared" si="1"/>
        <v>173355</v>
      </c>
      <c r="M23" s="171">
        <f t="shared" si="5"/>
        <v>1038</v>
      </c>
    </row>
    <row r="24" spans="1:13" ht="15">
      <c r="A24" s="15" t="s">
        <v>71</v>
      </c>
      <c r="B24" s="19">
        <v>8688</v>
      </c>
      <c r="C24" s="20">
        <v>80752</v>
      </c>
      <c r="D24" s="20"/>
      <c r="E24" s="24"/>
      <c r="F24" s="24"/>
      <c r="G24" s="24"/>
      <c r="H24" s="19"/>
      <c r="I24" s="19">
        <v>57467</v>
      </c>
      <c r="J24" s="539"/>
      <c r="K24" s="20"/>
      <c r="L24" s="348">
        <f t="shared" si="1"/>
        <v>146907</v>
      </c>
      <c r="M24" s="154">
        <v>1038</v>
      </c>
    </row>
    <row r="25" spans="1:13" ht="28.5">
      <c r="A25" s="158" t="s">
        <v>543</v>
      </c>
      <c r="B25" s="19">
        <v>66797</v>
      </c>
      <c r="C25" s="20">
        <v>3800</v>
      </c>
      <c r="D25" s="20"/>
      <c r="E25" s="20"/>
      <c r="F25" s="20"/>
      <c r="G25" s="20"/>
      <c r="H25" s="19"/>
      <c r="I25" s="19">
        <v>173256</v>
      </c>
      <c r="J25" s="539">
        <v>549</v>
      </c>
      <c r="K25" s="20"/>
      <c r="L25" s="348">
        <f t="shared" si="1"/>
        <v>244402</v>
      </c>
      <c r="M25" s="154">
        <v>139488</v>
      </c>
    </row>
    <row r="26" spans="1:13" ht="15">
      <c r="A26" s="388" t="s">
        <v>353</v>
      </c>
      <c r="B26" s="22"/>
      <c r="C26" s="23">
        <v>2889</v>
      </c>
      <c r="D26" s="23"/>
      <c r="E26" s="23"/>
      <c r="F26" s="23"/>
      <c r="G26" s="23"/>
      <c r="H26" s="22"/>
      <c r="I26" s="19">
        <v>4549</v>
      </c>
      <c r="J26" s="538"/>
      <c r="K26" s="23"/>
      <c r="L26" s="348">
        <f t="shared" si="1"/>
        <v>7438</v>
      </c>
      <c r="M26" s="154">
        <v>4549</v>
      </c>
    </row>
    <row r="27" spans="1:13" ht="15">
      <c r="A27" s="388" t="s">
        <v>354</v>
      </c>
      <c r="B27" s="22">
        <f>SUM(B25,B26)</f>
        <v>66797</v>
      </c>
      <c r="C27" s="22">
        <f aca="true" t="shared" si="6" ref="C27:M27">SUM(C25,C26)</f>
        <v>6689</v>
      </c>
      <c r="D27" s="22">
        <f t="shared" si="6"/>
        <v>0</v>
      </c>
      <c r="E27" s="22">
        <f t="shared" si="6"/>
        <v>0</v>
      </c>
      <c r="F27" s="22">
        <f t="shared" si="6"/>
        <v>0</v>
      </c>
      <c r="G27" s="22">
        <f t="shared" si="6"/>
        <v>0</v>
      </c>
      <c r="H27" s="22">
        <f t="shared" si="6"/>
        <v>0</v>
      </c>
      <c r="I27" s="22">
        <f t="shared" si="6"/>
        <v>177805</v>
      </c>
      <c r="J27" s="22">
        <f t="shared" si="6"/>
        <v>549</v>
      </c>
      <c r="K27" s="22">
        <f t="shared" si="6"/>
        <v>0</v>
      </c>
      <c r="L27" s="348">
        <f t="shared" si="1"/>
        <v>251840</v>
      </c>
      <c r="M27" s="154">
        <f t="shared" si="6"/>
        <v>144037</v>
      </c>
    </row>
    <row r="28" spans="1:13" ht="15">
      <c r="A28" s="15" t="s">
        <v>71</v>
      </c>
      <c r="B28" s="22">
        <v>2920</v>
      </c>
      <c r="C28" s="23"/>
      <c r="D28" s="23"/>
      <c r="E28" s="23"/>
      <c r="F28" s="23"/>
      <c r="G28" s="23"/>
      <c r="H28" s="22"/>
      <c r="I28" s="19">
        <v>78055</v>
      </c>
      <c r="J28" s="538"/>
      <c r="K28" s="23"/>
      <c r="L28" s="348">
        <f t="shared" si="1"/>
        <v>80975</v>
      </c>
      <c r="M28" s="154">
        <v>44574</v>
      </c>
    </row>
    <row r="29" spans="1:13" ht="15">
      <c r="A29" s="158" t="s">
        <v>544</v>
      </c>
      <c r="B29" s="22">
        <v>14432</v>
      </c>
      <c r="C29" s="23">
        <v>2090</v>
      </c>
      <c r="D29" s="23"/>
      <c r="E29" s="23"/>
      <c r="F29" s="23"/>
      <c r="G29" s="23"/>
      <c r="H29" s="22"/>
      <c r="I29" s="19">
        <v>45263</v>
      </c>
      <c r="J29" s="538">
        <v>1443</v>
      </c>
      <c r="K29" s="23"/>
      <c r="L29" s="348">
        <f t="shared" si="1"/>
        <v>63228</v>
      </c>
      <c r="M29" s="154">
        <v>33205</v>
      </c>
    </row>
    <row r="30" spans="1:13" ht="15">
      <c r="A30" s="388" t="s">
        <v>353</v>
      </c>
      <c r="B30" s="22"/>
      <c r="C30" s="23">
        <v>1535</v>
      </c>
      <c r="D30" s="23">
        <v>285</v>
      </c>
      <c r="E30" s="23"/>
      <c r="F30" s="23"/>
      <c r="G30" s="23"/>
      <c r="H30" s="22"/>
      <c r="I30" s="19">
        <v>6558</v>
      </c>
      <c r="J30" s="538"/>
      <c r="K30" s="23"/>
      <c r="L30" s="348">
        <f t="shared" si="1"/>
        <v>8378</v>
      </c>
      <c r="M30" s="154"/>
    </row>
    <row r="31" spans="1:13" ht="15.75" thickBot="1">
      <c r="A31" s="517" t="s">
        <v>354</v>
      </c>
      <c r="B31" s="518">
        <f>SUM(B29,B30)</f>
        <v>14432</v>
      </c>
      <c r="C31" s="518">
        <f aca="true" t="shared" si="7" ref="C31:M31">SUM(C29,C30)</f>
        <v>3625</v>
      </c>
      <c r="D31" s="518">
        <f t="shared" si="7"/>
        <v>285</v>
      </c>
      <c r="E31" s="518">
        <f t="shared" si="7"/>
        <v>0</v>
      </c>
      <c r="F31" s="518">
        <f t="shared" si="7"/>
        <v>0</v>
      </c>
      <c r="G31" s="518">
        <f t="shared" si="7"/>
        <v>0</v>
      </c>
      <c r="H31" s="518">
        <f t="shared" si="7"/>
        <v>0</v>
      </c>
      <c r="I31" s="518">
        <f t="shared" si="7"/>
        <v>51821</v>
      </c>
      <c r="J31" s="518">
        <f t="shared" si="7"/>
        <v>1443</v>
      </c>
      <c r="K31" s="518">
        <f t="shared" si="7"/>
        <v>0</v>
      </c>
      <c r="L31" s="519">
        <f t="shared" si="1"/>
        <v>71606</v>
      </c>
      <c r="M31" s="212">
        <f t="shared" si="7"/>
        <v>33205</v>
      </c>
    </row>
    <row r="32" spans="1:13" ht="28.5">
      <c r="A32" s="520" t="s">
        <v>545</v>
      </c>
      <c r="B32" s="521"/>
      <c r="C32" s="522"/>
      <c r="D32" s="522"/>
      <c r="E32" s="522"/>
      <c r="F32" s="522"/>
      <c r="G32" s="522"/>
      <c r="H32" s="521"/>
      <c r="I32" s="126">
        <v>37569</v>
      </c>
      <c r="J32" s="658"/>
      <c r="K32" s="522"/>
      <c r="L32" s="457">
        <f t="shared" si="1"/>
        <v>37569</v>
      </c>
      <c r="M32" s="523">
        <v>33628</v>
      </c>
    </row>
    <row r="33" spans="1:13" ht="15">
      <c r="A33" s="388" t="s">
        <v>353</v>
      </c>
      <c r="B33" s="22"/>
      <c r="C33" s="23">
        <v>330</v>
      </c>
      <c r="D33" s="23"/>
      <c r="E33" s="23"/>
      <c r="F33" s="23"/>
      <c r="G33" s="23"/>
      <c r="H33" s="22"/>
      <c r="I33" s="19">
        <v>2588</v>
      </c>
      <c r="J33" s="538"/>
      <c r="K33" s="23"/>
      <c r="L33" s="348">
        <f t="shared" si="1"/>
        <v>2918</v>
      </c>
      <c r="M33" s="154">
        <v>2140</v>
      </c>
    </row>
    <row r="34" spans="1:13" ht="15">
      <c r="A34" s="388" t="s">
        <v>354</v>
      </c>
      <c r="B34" s="22">
        <f>SUM(B32,B33)</f>
        <v>0</v>
      </c>
      <c r="C34" s="22">
        <f aca="true" t="shared" si="8" ref="C34:M34">SUM(C32,C33)</f>
        <v>330</v>
      </c>
      <c r="D34" s="22">
        <f t="shared" si="8"/>
        <v>0</v>
      </c>
      <c r="E34" s="22">
        <f t="shared" si="8"/>
        <v>0</v>
      </c>
      <c r="F34" s="22">
        <f t="shared" si="8"/>
        <v>0</v>
      </c>
      <c r="G34" s="22">
        <f t="shared" si="8"/>
        <v>0</v>
      </c>
      <c r="H34" s="22">
        <f t="shared" si="8"/>
        <v>0</v>
      </c>
      <c r="I34" s="22">
        <f t="shared" si="8"/>
        <v>40157</v>
      </c>
      <c r="J34" s="22">
        <f t="shared" si="8"/>
        <v>0</v>
      </c>
      <c r="K34" s="22">
        <f t="shared" si="8"/>
        <v>0</v>
      </c>
      <c r="L34" s="348">
        <f t="shared" si="1"/>
        <v>40487</v>
      </c>
      <c r="M34" s="154">
        <f t="shared" si="8"/>
        <v>35768</v>
      </c>
    </row>
    <row r="35" spans="1:13" ht="15">
      <c r="A35" s="15" t="s">
        <v>267</v>
      </c>
      <c r="B35" s="22"/>
      <c r="C35" s="23"/>
      <c r="D35" s="23"/>
      <c r="E35" s="23"/>
      <c r="F35" s="23"/>
      <c r="G35" s="23"/>
      <c r="H35" s="22"/>
      <c r="I35" s="19">
        <v>39709</v>
      </c>
      <c r="J35" s="538"/>
      <c r="K35" s="23"/>
      <c r="L35" s="348">
        <f t="shared" si="1"/>
        <v>39709</v>
      </c>
      <c r="M35" s="154">
        <v>35768</v>
      </c>
    </row>
    <row r="36" spans="1:13" ht="28.5">
      <c r="A36" s="158" t="s">
        <v>546</v>
      </c>
      <c r="B36" s="355">
        <v>178000</v>
      </c>
      <c r="C36" s="20">
        <v>0</v>
      </c>
      <c r="D36" s="20">
        <v>0</v>
      </c>
      <c r="E36" s="20"/>
      <c r="F36" s="20"/>
      <c r="G36" s="20"/>
      <c r="H36" s="19"/>
      <c r="I36" s="355">
        <v>783687</v>
      </c>
      <c r="J36" s="539">
        <v>1974</v>
      </c>
      <c r="K36" s="19"/>
      <c r="L36" s="348">
        <f t="shared" si="1"/>
        <v>963661</v>
      </c>
      <c r="M36" s="171">
        <v>174085</v>
      </c>
    </row>
    <row r="37" spans="1:13" ht="15">
      <c r="A37" s="388" t="s">
        <v>353</v>
      </c>
      <c r="B37" s="355"/>
      <c r="C37" s="389">
        <v>9612</v>
      </c>
      <c r="D37" s="23"/>
      <c r="E37" s="23"/>
      <c r="F37" s="23"/>
      <c r="G37" s="23"/>
      <c r="H37" s="22"/>
      <c r="I37" s="355">
        <v>-19923</v>
      </c>
      <c r="J37" s="538"/>
      <c r="K37" s="538"/>
      <c r="L37" s="348">
        <f t="shared" si="1"/>
        <v>-10311</v>
      </c>
      <c r="M37" s="154">
        <v>1197</v>
      </c>
    </row>
    <row r="38" spans="1:13" ht="15">
      <c r="A38" s="388" t="s">
        <v>354</v>
      </c>
      <c r="B38" s="355">
        <f>SUM(B36,B37)</f>
        <v>178000</v>
      </c>
      <c r="C38" s="355">
        <f aca="true" t="shared" si="9" ref="C38:M38">SUM(C36,C37)</f>
        <v>9612</v>
      </c>
      <c r="D38" s="355">
        <f t="shared" si="9"/>
        <v>0</v>
      </c>
      <c r="E38" s="355">
        <f t="shared" si="9"/>
        <v>0</v>
      </c>
      <c r="F38" s="355">
        <f t="shared" si="9"/>
        <v>0</v>
      </c>
      <c r="G38" s="355">
        <f t="shared" si="9"/>
        <v>0</v>
      </c>
      <c r="H38" s="355">
        <f t="shared" si="9"/>
        <v>0</v>
      </c>
      <c r="I38" s="355">
        <f t="shared" si="9"/>
        <v>763764</v>
      </c>
      <c r="J38" s="355">
        <f t="shared" si="9"/>
        <v>1974</v>
      </c>
      <c r="K38" s="355">
        <f t="shared" si="9"/>
        <v>0</v>
      </c>
      <c r="L38" s="348">
        <f t="shared" si="1"/>
        <v>953350</v>
      </c>
      <c r="M38" s="459">
        <f t="shared" si="9"/>
        <v>175282</v>
      </c>
    </row>
    <row r="39" spans="1:13" ht="15.75" thickBot="1">
      <c r="A39" s="460" t="s">
        <v>71</v>
      </c>
      <c r="B39" s="461">
        <v>178000</v>
      </c>
      <c r="C39" s="462"/>
      <c r="D39" s="309"/>
      <c r="E39" s="309"/>
      <c r="F39" s="309"/>
      <c r="G39" s="309"/>
      <c r="H39" s="310"/>
      <c r="I39" s="310">
        <v>153982</v>
      </c>
      <c r="J39" s="659"/>
      <c r="K39" s="309"/>
      <c r="L39" s="390">
        <f>SUM(B39:K39)</f>
        <v>331982</v>
      </c>
      <c r="M39" s="212">
        <v>175282</v>
      </c>
    </row>
    <row r="40" spans="1:13" s="2" customFormat="1" ht="28.5">
      <c r="A40" s="671" t="s">
        <v>537</v>
      </c>
      <c r="B40" s="176">
        <f>B5+B9+B13+B17+B21+B25+B29+B32+B36</f>
        <v>335715</v>
      </c>
      <c r="C40" s="176">
        <f aca="true" t="shared" si="10" ref="C40:M40">C5+C9+C13+C17+C21+C25+C29+C32+C36</f>
        <v>92824</v>
      </c>
      <c r="D40" s="176">
        <f t="shared" si="10"/>
        <v>0</v>
      </c>
      <c r="E40" s="176">
        <f t="shared" si="10"/>
        <v>0</v>
      </c>
      <c r="F40" s="176">
        <f t="shared" si="10"/>
        <v>0</v>
      </c>
      <c r="G40" s="176">
        <f t="shared" si="10"/>
        <v>1000</v>
      </c>
      <c r="H40" s="176">
        <f t="shared" si="10"/>
        <v>0</v>
      </c>
      <c r="I40" s="176">
        <f t="shared" si="10"/>
        <v>1956213</v>
      </c>
      <c r="J40" s="176">
        <f t="shared" si="10"/>
        <v>15989</v>
      </c>
      <c r="K40" s="176">
        <f t="shared" si="10"/>
        <v>1833</v>
      </c>
      <c r="L40" s="176">
        <f t="shared" si="10"/>
        <v>2403574</v>
      </c>
      <c r="M40" s="213">
        <f t="shared" si="10"/>
        <v>950978</v>
      </c>
    </row>
    <row r="41" spans="1:13" s="2" customFormat="1" ht="15">
      <c r="A41" s="465" t="s">
        <v>357</v>
      </c>
      <c r="B41" s="466">
        <f>SUM(B37+B33+B30+B26+B22+B18+B14+B10+B6)</f>
        <v>2716</v>
      </c>
      <c r="C41" s="466">
        <f aca="true" t="shared" si="11" ref="C41:M41">SUM(C37+C33+C30+C26+C22+C18+C14+C10+C6)</f>
        <v>21487</v>
      </c>
      <c r="D41" s="466">
        <f t="shared" si="11"/>
        <v>2785</v>
      </c>
      <c r="E41" s="466">
        <f t="shared" si="11"/>
        <v>0</v>
      </c>
      <c r="F41" s="466">
        <f t="shared" si="11"/>
        <v>0</v>
      </c>
      <c r="G41" s="466">
        <f t="shared" si="11"/>
        <v>0</v>
      </c>
      <c r="H41" s="466">
        <f t="shared" si="11"/>
        <v>0</v>
      </c>
      <c r="I41" s="466">
        <f t="shared" si="11"/>
        <v>-9750</v>
      </c>
      <c r="J41" s="466">
        <f t="shared" si="11"/>
        <v>171</v>
      </c>
      <c r="K41" s="466">
        <f t="shared" si="11"/>
        <v>0</v>
      </c>
      <c r="L41" s="466">
        <f t="shared" si="11"/>
        <v>17409</v>
      </c>
      <c r="M41" s="524">
        <f t="shared" si="11"/>
        <v>12282</v>
      </c>
    </row>
    <row r="42" spans="1:13" s="2" customFormat="1" ht="15">
      <c r="A42" s="388" t="s">
        <v>358</v>
      </c>
      <c r="B42" s="464">
        <f>SUM(B40:B41)</f>
        <v>338431</v>
      </c>
      <c r="C42" s="464">
        <f aca="true" t="shared" si="12" ref="C42:M42">SUM(C40:C41)</f>
        <v>114311</v>
      </c>
      <c r="D42" s="464">
        <f t="shared" si="12"/>
        <v>2785</v>
      </c>
      <c r="E42" s="464">
        <f t="shared" si="12"/>
        <v>0</v>
      </c>
      <c r="F42" s="464">
        <f t="shared" si="12"/>
        <v>0</v>
      </c>
      <c r="G42" s="464">
        <f t="shared" si="12"/>
        <v>1000</v>
      </c>
      <c r="H42" s="464">
        <f t="shared" si="12"/>
        <v>0</v>
      </c>
      <c r="I42" s="464">
        <f t="shared" si="12"/>
        <v>1946463</v>
      </c>
      <c r="J42" s="464">
        <f t="shared" si="12"/>
        <v>16160</v>
      </c>
      <c r="K42" s="464">
        <f t="shared" si="12"/>
        <v>1833</v>
      </c>
      <c r="L42" s="464">
        <f t="shared" si="12"/>
        <v>2420983</v>
      </c>
      <c r="M42" s="525">
        <f t="shared" si="12"/>
        <v>963260</v>
      </c>
    </row>
    <row r="43" spans="1:13" ht="15">
      <c r="A43" s="177" t="s">
        <v>71</v>
      </c>
      <c r="B43" s="186">
        <f>SUM(B8+B12+B16+B20+B24+B28+B39+B35)</f>
        <v>206148</v>
      </c>
      <c r="C43" s="186">
        <f>SUM(C8+C12+C16+C20+C24+C28+C39+C35)</f>
        <v>86792</v>
      </c>
      <c r="D43" s="186">
        <f aca="true" t="shared" si="13" ref="D43:M43">SUM(D8+D12+D16+D20+D24+D28+D39+D35)</f>
        <v>0</v>
      </c>
      <c r="E43" s="186">
        <f t="shared" si="13"/>
        <v>0</v>
      </c>
      <c r="F43" s="186">
        <f t="shared" si="13"/>
        <v>0</v>
      </c>
      <c r="G43" s="186">
        <f t="shared" si="13"/>
        <v>0</v>
      </c>
      <c r="H43" s="186">
        <f t="shared" si="13"/>
        <v>0</v>
      </c>
      <c r="I43" s="186">
        <f t="shared" si="13"/>
        <v>1027052</v>
      </c>
      <c r="J43" s="186">
        <f t="shared" si="13"/>
        <v>0</v>
      </c>
      <c r="K43" s="186">
        <f t="shared" si="13"/>
        <v>0</v>
      </c>
      <c r="L43" s="186">
        <f t="shared" si="13"/>
        <v>1319992</v>
      </c>
      <c r="M43" s="187">
        <f t="shared" si="13"/>
        <v>830592</v>
      </c>
    </row>
    <row r="44" spans="1:13" ht="15.75" thickBot="1">
      <c r="A44" s="178" t="s">
        <v>72</v>
      </c>
      <c r="B44" s="188">
        <f>B42-B43</f>
        <v>132283</v>
      </c>
      <c r="C44" s="188">
        <f aca="true" t="shared" si="14" ref="C44:M44">C42-C43</f>
        <v>27519</v>
      </c>
      <c r="D44" s="188">
        <f t="shared" si="14"/>
        <v>2785</v>
      </c>
      <c r="E44" s="188">
        <f t="shared" si="14"/>
        <v>0</v>
      </c>
      <c r="F44" s="188">
        <f t="shared" si="14"/>
        <v>0</v>
      </c>
      <c r="G44" s="188">
        <f t="shared" si="14"/>
        <v>1000</v>
      </c>
      <c r="H44" s="188">
        <f t="shared" si="14"/>
        <v>0</v>
      </c>
      <c r="I44" s="188">
        <f t="shared" si="14"/>
        <v>919411</v>
      </c>
      <c r="J44" s="188">
        <f t="shared" si="14"/>
        <v>16160</v>
      </c>
      <c r="K44" s="188">
        <f t="shared" si="14"/>
        <v>1833</v>
      </c>
      <c r="L44" s="188">
        <f t="shared" si="14"/>
        <v>1100991</v>
      </c>
      <c r="M44" s="189">
        <f t="shared" si="14"/>
        <v>132668</v>
      </c>
    </row>
    <row r="45" spans="2:12" ht="15">
      <c r="B45" s="9"/>
      <c r="C45" s="9"/>
      <c r="D45" s="9"/>
      <c r="E45" s="9"/>
      <c r="F45" s="9"/>
      <c r="G45" s="9"/>
      <c r="H45" s="9"/>
      <c r="I45" s="350"/>
      <c r="J45" s="9"/>
      <c r="K45" s="9"/>
      <c r="L45" s="9"/>
    </row>
    <row r="46" ht="15">
      <c r="L46" s="350"/>
    </row>
  </sheetData>
  <sheetProtection/>
  <mergeCells count="9">
    <mergeCell ref="J2:K2"/>
    <mergeCell ref="M1:M3"/>
    <mergeCell ref="L1:L3"/>
    <mergeCell ref="B1:H1"/>
    <mergeCell ref="A1:A3"/>
    <mergeCell ref="I1:K1"/>
    <mergeCell ref="E2:H2"/>
    <mergeCell ref="B2:D2"/>
    <mergeCell ref="I2:I3"/>
  </mergeCells>
  <printOptions/>
  <pageMargins left="0.2755905511811024" right="0.1968503937007874" top="0.7874015748031497" bottom="0.2" header="0.2755905511811024" footer="0.36"/>
  <pageSetup horizontalDpi="600" verticalDpi="600" orientation="landscape" paperSize="9" scale="85" r:id="rId1"/>
  <headerFooter>
    <oddHeader>&amp;C&amp;"Book Antiqua,Félkövér"&amp;11Önkormányzati költségvetési szervek 
2016. évi főbb bevételei jogcím-csoportonként&amp;R&amp;"Book Antiqua,Félkövér"&amp;11 6.sz.melléklet
ezer Ft</oddHeader>
    <oddFooter>&amp;C&amp;P</oddFooter>
  </headerFooter>
  <rowBreaks count="1" manualBreakCount="1">
    <brk id="31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S19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17.421875" style="82" customWidth="1"/>
    <col min="2" max="2" width="8.28125" style="1" bestFit="1" customWidth="1"/>
    <col min="3" max="3" width="9.28125" style="1" customWidth="1"/>
    <col min="4" max="4" width="8.00390625" style="1" bestFit="1" customWidth="1"/>
    <col min="5" max="5" width="7.8515625" style="1" customWidth="1"/>
    <col min="6" max="6" width="9.00390625" style="1" customWidth="1"/>
    <col min="7" max="7" width="8.7109375" style="1" customWidth="1"/>
    <col min="8" max="9" width="6.8515625" style="1" customWidth="1"/>
    <col min="10" max="10" width="10.140625" style="1" bestFit="1" customWidth="1"/>
    <col min="11" max="11" width="7.00390625" style="1" bestFit="1" customWidth="1"/>
    <col min="12" max="12" width="8.7109375" style="1" customWidth="1"/>
    <col min="13" max="13" width="9.28125" style="1" customWidth="1"/>
    <col min="14" max="14" width="7.00390625" style="1" customWidth="1"/>
    <col min="15" max="15" width="6.57421875" style="1" customWidth="1"/>
    <col min="16" max="16" width="7.57421875" style="1" customWidth="1"/>
    <col min="17" max="17" width="6.00390625" style="1" bestFit="1" customWidth="1"/>
    <col min="18" max="18" width="7.57421875" style="2" customWidth="1"/>
    <col min="19" max="19" width="9.00390625" style="2" customWidth="1"/>
    <col min="20" max="16384" width="9.140625" style="1" customWidth="1"/>
  </cols>
  <sheetData>
    <row r="1" spans="1:19" ht="29.25" customHeight="1" thickBot="1">
      <c r="A1" s="819" t="s">
        <v>15</v>
      </c>
      <c r="B1" s="822" t="s">
        <v>50</v>
      </c>
      <c r="C1" s="823"/>
      <c r="D1" s="823"/>
      <c r="E1" s="823"/>
      <c r="F1" s="823"/>
      <c r="G1" s="823"/>
      <c r="H1" s="823"/>
      <c r="I1" s="823"/>
      <c r="J1" s="823"/>
      <c r="K1" s="823"/>
      <c r="L1" s="823"/>
      <c r="M1" s="823"/>
      <c r="N1" s="823"/>
      <c r="O1" s="824"/>
      <c r="P1" s="790" t="s">
        <v>23</v>
      </c>
      <c r="Q1" s="791"/>
      <c r="R1" s="792"/>
      <c r="S1" s="825" t="s">
        <v>9</v>
      </c>
    </row>
    <row r="2" spans="1:19" ht="15" customHeight="1">
      <c r="A2" s="820"/>
      <c r="B2" s="816" t="s">
        <v>8</v>
      </c>
      <c r="C2" s="817"/>
      <c r="D2" s="817"/>
      <c r="E2" s="817"/>
      <c r="F2" s="817"/>
      <c r="G2" s="817"/>
      <c r="H2" s="817"/>
      <c r="I2" s="818"/>
      <c r="J2" s="816" t="s">
        <v>70</v>
      </c>
      <c r="K2" s="817"/>
      <c r="L2" s="817"/>
      <c r="M2" s="817"/>
      <c r="N2" s="817"/>
      <c r="O2" s="818"/>
      <c r="P2" s="828" t="s">
        <v>275</v>
      </c>
      <c r="Q2" s="796" t="s">
        <v>270</v>
      </c>
      <c r="R2" s="775" t="s">
        <v>452</v>
      </c>
      <c r="S2" s="826"/>
    </row>
    <row r="3" spans="1:19" ht="16.5" customHeight="1">
      <c r="A3" s="820"/>
      <c r="B3" s="765" t="s">
        <v>0</v>
      </c>
      <c r="C3" s="773" t="s">
        <v>151</v>
      </c>
      <c r="D3" s="773" t="s">
        <v>10</v>
      </c>
      <c r="E3" s="773" t="s">
        <v>48</v>
      </c>
      <c r="F3" s="782" t="s">
        <v>47</v>
      </c>
      <c r="G3" s="783"/>
      <c r="H3" s="783"/>
      <c r="I3" s="815"/>
      <c r="J3" s="774" t="s">
        <v>82</v>
      </c>
      <c r="K3" s="828" t="s">
        <v>11</v>
      </c>
      <c r="L3" s="769" t="s">
        <v>65</v>
      </c>
      <c r="M3" s="769"/>
      <c r="N3" s="769"/>
      <c r="O3" s="769"/>
      <c r="P3" s="828"/>
      <c r="Q3" s="774"/>
      <c r="R3" s="769"/>
      <c r="S3" s="826"/>
    </row>
    <row r="4" spans="1:19" ht="38.25">
      <c r="A4" s="821"/>
      <c r="B4" s="767"/>
      <c r="C4" s="775"/>
      <c r="D4" s="775"/>
      <c r="E4" s="775"/>
      <c r="F4" s="296" t="s">
        <v>152</v>
      </c>
      <c r="G4" s="70" t="s">
        <v>153</v>
      </c>
      <c r="H4" s="303" t="s">
        <v>156</v>
      </c>
      <c r="I4" s="303" t="s">
        <v>192</v>
      </c>
      <c r="J4" s="775"/>
      <c r="K4" s="767"/>
      <c r="L4" s="70" t="s">
        <v>152</v>
      </c>
      <c r="M4" s="70" t="s">
        <v>153</v>
      </c>
      <c r="N4" s="303" t="s">
        <v>156</v>
      </c>
      <c r="O4" s="303" t="s">
        <v>192</v>
      </c>
      <c r="P4" s="767"/>
      <c r="Q4" s="775"/>
      <c r="R4" s="769"/>
      <c r="S4" s="827"/>
    </row>
    <row r="5" spans="1:19" ht="14.25" thickBot="1">
      <c r="A5" s="84">
        <v>1</v>
      </c>
      <c r="B5" s="85">
        <v>2</v>
      </c>
      <c r="C5" s="85">
        <v>3</v>
      </c>
      <c r="D5" s="86">
        <v>4</v>
      </c>
      <c r="E5" s="85">
        <v>5</v>
      </c>
      <c r="F5" s="85">
        <v>6</v>
      </c>
      <c r="G5" s="85">
        <v>7</v>
      </c>
      <c r="H5" s="85">
        <v>8</v>
      </c>
      <c r="I5" s="85">
        <v>9</v>
      </c>
      <c r="J5" s="85">
        <v>10</v>
      </c>
      <c r="K5" s="85">
        <v>11</v>
      </c>
      <c r="L5" s="85">
        <v>12</v>
      </c>
      <c r="M5" s="85">
        <v>13</v>
      </c>
      <c r="N5" s="85">
        <v>14</v>
      </c>
      <c r="O5" s="85">
        <v>15</v>
      </c>
      <c r="P5" s="85">
        <v>16</v>
      </c>
      <c r="Q5" s="85">
        <v>17</v>
      </c>
      <c r="R5" s="85">
        <v>18</v>
      </c>
      <c r="S5" s="87">
        <v>19</v>
      </c>
    </row>
    <row r="6" spans="1:19" ht="42.75">
      <c r="A6" s="183" t="s">
        <v>619</v>
      </c>
      <c r="B6" s="130">
        <v>70759</v>
      </c>
      <c r="C6" s="130">
        <v>25427</v>
      </c>
      <c r="D6" s="130">
        <v>433621</v>
      </c>
      <c r="E6" s="130">
        <v>1500</v>
      </c>
      <c r="F6" s="130">
        <v>102265</v>
      </c>
      <c r="G6" s="130">
        <v>112019</v>
      </c>
      <c r="H6" s="130">
        <v>50434</v>
      </c>
      <c r="I6" s="130">
        <v>5000</v>
      </c>
      <c r="J6" s="130">
        <v>219914</v>
      </c>
      <c r="K6" s="130">
        <v>236078</v>
      </c>
      <c r="L6" s="130"/>
      <c r="M6" s="130">
        <v>40550</v>
      </c>
      <c r="N6" s="130">
        <v>399607</v>
      </c>
      <c r="O6" s="130">
        <v>0</v>
      </c>
      <c r="P6" s="130">
        <v>36334</v>
      </c>
      <c r="Q6" s="130"/>
      <c r="R6" s="128">
        <v>300000</v>
      </c>
      <c r="S6" s="356">
        <f>SUM(B6:R6)</f>
        <v>2033508</v>
      </c>
    </row>
    <row r="7" spans="1:19" ht="15">
      <c r="A7" s="236" t="s">
        <v>351</v>
      </c>
      <c r="B7" s="763">
        <v>432</v>
      </c>
      <c r="C7" s="237">
        <v>135</v>
      </c>
      <c r="D7" s="763">
        <v>8832</v>
      </c>
      <c r="E7" s="237">
        <v>23458</v>
      </c>
      <c r="F7" s="237">
        <v>-27133</v>
      </c>
      <c r="G7" s="237">
        <v>122167</v>
      </c>
      <c r="H7" s="237">
        <v>-20256</v>
      </c>
      <c r="I7" s="237">
        <v>2500</v>
      </c>
      <c r="J7" s="237">
        <v>45302</v>
      </c>
      <c r="K7" s="237">
        <v>16608</v>
      </c>
      <c r="L7" s="237"/>
      <c r="M7" s="237"/>
      <c r="N7" s="237">
        <v>-27722</v>
      </c>
      <c r="O7" s="237"/>
      <c r="P7" s="237"/>
      <c r="Q7" s="237"/>
      <c r="R7" s="225"/>
      <c r="S7" s="129">
        <f aca="true" t="shared" si="0" ref="S7:S12">SUM(B7:R7)</f>
        <v>144323</v>
      </c>
    </row>
    <row r="8" spans="1:19" ht="28.5">
      <c r="A8" s="236" t="s">
        <v>352</v>
      </c>
      <c r="B8" s="763">
        <f>SUM(B6,B7)</f>
        <v>71191</v>
      </c>
      <c r="C8" s="237">
        <f aca="true" t="shared" si="1" ref="C8:R8">SUM(C6,C7)</f>
        <v>25562</v>
      </c>
      <c r="D8" s="763">
        <f t="shared" si="1"/>
        <v>442453</v>
      </c>
      <c r="E8" s="237">
        <f t="shared" si="1"/>
        <v>24958</v>
      </c>
      <c r="F8" s="237">
        <f t="shared" si="1"/>
        <v>75132</v>
      </c>
      <c r="G8" s="237">
        <f t="shared" si="1"/>
        <v>234186</v>
      </c>
      <c r="H8" s="237">
        <f t="shared" si="1"/>
        <v>30178</v>
      </c>
      <c r="I8" s="237">
        <f t="shared" si="1"/>
        <v>7500</v>
      </c>
      <c r="J8" s="237">
        <f t="shared" si="1"/>
        <v>265216</v>
      </c>
      <c r="K8" s="237">
        <f t="shared" si="1"/>
        <v>252686</v>
      </c>
      <c r="L8" s="237">
        <f t="shared" si="1"/>
        <v>0</v>
      </c>
      <c r="M8" s="237">
        <f t="shared" si="1"/>
        <v>40550</v>
      </c>
      <c r="N8" s="237">
        <f t="shared" si="1"/>
        <v>371885</v>
      </c>
      <c r="O8" s="237">
        <f t="shared" si="1"/>
        <v>0</v>
      </c>
      <c r="P8" s="237">
        <f t="shared" si="1"/>
        <v>36334</v>
      </c>
      <c r="Q8" s="237"/>
      <c r="R8" s="237">
        <f t="shared" si="1"/>
        <v>300000</v>
      </c>
      <c r="S8" s="238">
        <f t="shared" si="0"/>
        <v>2177831</v>
      </c>
    </row>
    <row r="9" spans="1:19" ht="15">
      <c r="A9" s="233" t="s">
        <v>140</v>
      </c>
      <c r="B9" s="234">
        <v>12162</v>
      </c>
      <c r="C9" s="234">
        <v>3283</v>
      </c>
      <c r="D9" s="234">
        <v>120971</v>
      </c>
      <c r="E9" s="234">
        <v>21300</v>
      </c>
      <c r="F9" s="234">
        <v>61273</v>
      </c>
      <c r="G9" s="234">
        <v>99677</v>
      </c>
      <c r="H9" s="234"/>
      <c r="I9" s="234"/>
      <c r="J9" s="234">
        <v>70910</v>
      </c>
      <c r="K9" s="234">
        <v>79688</v>
      </c>
      <c r="L9" s="234">
        <v>0</v>
      </c>
      <c r="M9" s="234">
        <v>0</v>
      </c>
      <c r="N9" s="234">
        <v>0</v>
      </c>
      <c r="O9" s="234">
        <v>0</v>
      </c>
      <c r="P9" s="234">
        <v>36334</v>
      </c>
      <c r="Q9" s="234"/>
      <c r="R9" s="235">
        <v>0</v>
      </c>
      <c r="S9" s="238">
        <f t="shared" si="0"/>
        <v>505598</v>
      </c>
    </row>
    <row r="10" spans="1:19" ht="42.75">
      <c r="A10" s="236" t="s">
        <v>620</v>
      </c>
      <c r="B10" s="237">
        <v>1038658</v>
      </c>
      <c r="C10" s="237">
        <v>294039</v>
      </c>
      <c r="D10" s="237">
        <v>964086</v>
      </c>
      <c r="E10" s="237">
        <v>21380</v>
      </c>
      <c r="F10" s="237">
        <v>309</v>
      </c>
      <c r="G10" s="237"/>
      <c r="H10" s="237"/>
      <c r="I10" s="237"/>
      <c r="J10" s="237">
        <v>49020</v>
      </c>
      <c r="K10" s="237">
        <v>33249</v>
      </c>
      <c r="L10" s="237"/>
      <c r="M10" s="237"/>
      <c r="N10" s="237"/>
      <c r="O10" s="237">
        <v>2833</v>
      </c>
      <c r="P10" s="237"/>
      <c r="Q10" s="237"/>
      <c r="R10" s="225"/>
      <c r="S10" s="238">
        <f t="shared" si="0"/>
        <v>2403574</v>
      </c>
    </row>
    <row r="11" spans="1:19" ht="15">
      <c r="A11" s="236" t="s">
        <v>351</v>
      </c>
      <c r="B11" s="237">
        <v>24718</v>
      </c>
      <c r="C11" s="237">
        <v>6833</v>
      </c>
      <c r="D11" s="237">
        <v>-34386</v>
      </c>
      <c r="E11" s="237">
        <v>-21300</v>
      </c>
      <c r="F11" s="237"/>
      <c r="G11" s="237"/>
      <c r="H11" s="237"/>
      <c r="I11" s="237"/>
      <c r="J11" s="237">
        <v>24047</v>
      </c>
      <c r="K11" s="237">
        <v>17497</v>
      </c>
      <c r="L11" s="237"/>
      <c r="M11" s="237"/>
      <c r="N11" s="237"/>
      <c r="O11" s="237"/>
      <c r="P11" s="237"/>
      <c r="Q11" s="237"/>
      <c r="R11" s="225"/>
      <c r="S11" s="238">
        <f t="shared" si="0"/>
        <v>17409</v>
      </c>
    </row>
    <row r="12" spans="1:19" ht="28.5">
      <c r="A12" s="236" t="s">
        <v>352</v>
      </c>
      <c r="B12" s="237">
        <f>SUM(B10,B11)</f>
        <v>1063376</v>
      </c>
      <c r="C12" s="237">
        <f>SUM(C10,C11)</f>
        <v>300872</v>
      </c>
      <c r="D12" s="237">
        <f>SUM(D10,D11)</f>
        <v>929700</v>
      </c>
      <c r="E12" s="237">
        <f>SUM(E10,E11)</f>
        <v>80</v>
      </c>
      <c r="F12" s="237">
        <f>SUM(F10,F11)</f>
        <v>309</v>
      </c>
      <c r="G12" s="237"/>
      <c r="H12" s="237"/>
      <c r="I12" s="237"/>
      <c r="J12" s="237">
        <f>SUM(J10,J11)</f>
        <v>73067</v>
      </c>
      <c r="K12" s="237">
        <f>SUM(K10,K11)</f>
        <v>50746</v>
      </c>
      <c r="L12" s="237"/>
      <c r="M12" s="237"/>
      <c r="N12" s="237"/>
      <c r="O12" s="237">
        <f>SUM(O10,O11)</f>
        <v>2833</v>
      </c>
      <c r="P12" s="237"/>
      <c r="Q12" s="237"/>
      <c r="R12" s="237"/>
      <c r="S12" s="238">
        <f t="shared" si="0"/>
        <v>2420983</v>
      </c>
    </row>
    <row r="13" spans="1:19" ht="15.75" thickBot="1">
      <c r="A13" s="239" t="s">
        <v>140</v>
      </c>
      <c r="B13" s="240">
        <v>687858</v>
      </c>
      <c r="C13" s="240">
        <v>191567</v>
      </c>
      <c r="D13" s="240">
        <v>419358</v>
      </c>
      <c r="E13" s="240">
        <v>0</v>
      </c>
      <c r="F13" s="240"/>
      <c r="G13" s="240"/>
      <c r="H13" s="240"/>
      <c r="I13" s="240"/>
      <c r="J13" s="240">
        <v>13584</v>
      </c>
      <c r="K13" s="240">
        <v>7625</v>
      </c>
      <c r="L13" s="240"/>
      <c r="M13" s="240"/>
      <c r="N13" s="240"/>
      <c r="O13" s="240"/>
      <c r="P13" s="240"/>
      <c r="Q13" s="240"/>
      <c r="R13" s="241"/>
      <c r="S13" s="224">
        <f>SUM(B13:R13)</f>
        <v>1319992</v>
      </c>
    </row>
    <row r="14" spans="1:19" ht="16.5" customHeight="1">
      <c r="A14" s="183" t="s">
        <v>51</v>
      </c>
      <c r="B14" s="617">
        <f aca="true" t="shared" si="2" ref="B14:S14">SUM(B6+B10)</f>
        <v>1109417</v>
      </c>
      <c r="C14" s="617">
        <f t="shared" si="2"/>
        <v>319466</v>
      </c>
      <c r="D14" s="617">
        <f t="shared" si="2"/>
        <v>1397707</v>
      </c>
      <c r="E14" s="617">
        <f t="shared" si="2"/>
        <v>22880</v>
      </c>
      <c r="F14" s="617">
        <f t="shared" si="2"/>
        <v>102574</v>
      </c>
      <c r="G14" s="617">
        <f t="shared" si="2"/>
        <v>112019</v>
      </c>
      <c r="H14" s="617">
        <f t="shared" si="2"/>
        <v>50434</v>
      </c>
      <c r="I14" s="617">
        <f t="shared" si="2"/>
        <v>5000</v>
      </c>
      <c r="J14" s="617">
        <f t="shared" si="2"/>
        <v>268934</v>
      </c>
      <c r="K14" s="617">
        <f t="shared" si="2"/>
        <v>269327</v>
      </c>
      <c r="L14" s="617">
        <f t="shared" si="2"/>
        <v>0</v>
      </c>
      <c r="M14" s="617">
        <f t="shared" si="2"/>
        <v>40550</v>
      </c>
      <c r="N14" s="617">
        <f t="shared" si="2"/>
        <v>399607</v>
      </c>
      <c r="O14" s="617">
        <f t="shared" si="2"/>
        <v>2833</v>
      </c>
      <c r="P14" s="181">
        <f t="shared" si="2"/>
        <v>36334</v>
      </c>
      <c r="Q14" s="181">
        <f t="shared" si="2"/>
        <v>0</v>
      </c>
      <c r="R14" s="181">
        <f t="shared" si="2"/>
        <v>300000</v>
      </c>
      <c r="S14" s="356">
        <f t="shared" si="2"/>
        <v>4437082</v>
      </c>
    </row>
    <row r="15" spans="1:19" ht="16.5" customHeight="1">
      <c r="A15" s="236" t="s">
        <v>351</v>
      </c>
      <c r="B15" s="764">
        <f>SUM(B7+B11)</f>
        <v>25150</v>
      </c>
      <c r="C15" s="618">
        <f aca="true" t="shared" si="3" ref="C15:S15">SUM(C7+C11)</f>
        <v>6968</v>
      </c>
      <c r="D15" s="764">
        <f t="shared" si="3"/>
        <v>-25554</v>
      </c>
      <c r="E15" s="618">
        <f t="shared" si="3"/>
        <v>2158</v>
      </c>
      <c r="F15" s="618">
        <f t="shared" si="3"/>
        <v>-27133</v>
      </c>
      <c r="G15" s="618">
        <f t="shared" si="3"/>
        <v>122167</v>
      </c>
      <c r="H15" s="618">
        <f t="shared" si="3"/>
        <v>-20256</v>
      </c>
      <c r="I15" s="618">
        <f t="shared" si="3"/>
        <v>2500</v>
      </c>
      <c r="J15" s="618">
        <f t="shared" si="3"/>
        <v>69349</v>
      </c>
      <c r="K15" s="618">
        <f t="shared" si="3"/>
        <v>34105</v>
      </c>
      <c r="L15" s="618">
        <f t="shared" si="3"/>
        <v>0</v>
      </c>
      <c r="M15" s="618">
        <f t="shared" si="3"/>
        <v>0</v>
      </c>
      <c r="N15" s="618">
        <f t="shared" si="3"/>
        <v>-27722</v>
      </c>
      <c r="O15" s="618">
        <f t="shared" si="3"/>
        <v>0</v>
      </c>
      <c r="P15" s="166">
        <f t="shared" si="3"/>
        <v>0</v>
      </c>
      <c r="Q15" s="166">
        <f t="shared" si="3"/>
        <v>0</v>
      </c>
      <c r="R15" s="166">
        <f t="shared" si="3"/>
        <v>0</v>
      </c>
      <c r="S15" s="129">
        <f t="shared" si="3"/>
        <v>161732</v>
      </c>
    </row>
    <row r="16" spans="1:19" ht="28.5" customHeight="1">
      <c r="A16" s="236" t="s">
        <v>352</v>
      </c>
      <c r="B16" s="764">
        <f>SUM(B14:B15)</f>
        <v>1134567</v>
      </c>
      <c r="C16" s="618">
        <f aca="true" t="shared" si="4" ref="C16:S16">SUM(C14:C15)</f>
        <v>326434</v>
      </c>
      <c r="D16" s="764">
        <f t="shared" si="4"/>
        <v>1372153</v>
      </c>
      <c r="E16" s="618">
        <f t="shared" si="4"/>
        <v>25038</v>
      </c>
      <c r="F16" s="618">
        <f t="shared" si="4"/>
        <v>75441</v>
      </c>
      <c r="G16" s="618">
        <f t="shared" si="4"/>
        <v>234186</v>
      </c>
      <c r="H16" s="618">
        <f t="shared" si="4"/>
        <v>30178</v>
      </c>
      <c r="I16" s="618">
        <f>SUM(I14:I15)</f>
        <v>7500</v>
      </c>
      <c r="J16" s="618">
        <f>SUM(J14:J15)</f>
        <v>338283</v>
      </c>
      <c r="K16" s="618">
        <f t="shared" si="4"/>
        <v>303432</v>
      </c>
      <c r="L16" s="618">
        <f t="shared" si="4"/>
        <v>0</v>
      </c>
      <c r="M16" s="618">
        <f t="shared" si="4"/>
        <v>40550</v>
      </c>
      <c r="N16" s="618">
        <f t="shared" si="4"/>
        <v>371885</v>
      </c>
      <c r="O16" s="618">
        <f t="shared" si="4"/>
        <v>2833</v>
      </c>
      <c r="P16" s="166">
        <f t="shared" si="4"/>
        <v>36334</v>
      </c>
      <c r="Q16" s="166">
        <f t="shared" si="4"/>
        <v>0</v>
      </c>
      <c r="R16" s="166">
        <f t="shared" si="4"/>
        <v>300000</v>
      </c>
      <c r="S16" s="129">
        <f t="shared" si="4"/>
        <v>4598814</v>
      </c>
    </row>
    <row r="17" spans="1:19" s="2" customFormat="1" ht="28.5">
      <c r="A17" s="184" t="s">
        <v>71</v>
      </c>
      <c r="B17" s="618">
        <f>B9+B13</f>
        <v>700020</v>
      </c>
      <c r="C17" s="618">
        <f aca="true" t="shared" si="5" ref="C17:S17">C9+C13</f>
        <v>194850</v>
      </c>
      <c r="D17" s="618">
        <f t="shared" si="5"/>
        <v>540329</v>
      </c>
      <c r="E17" s="618">
        <f t="shared" si="5"/>
        <v>21300</v>
      </c>
      <c r="F17" s="618">
        <f t="shared" si="5"/>
        <v>61273</v>
      </c>
      <c r="G17" s="618">
        <f t="shared" si="5"/>
        <v>99677</v>
      </c>
      <c r="H17" s="618">
        <f t="shared" si="5"/>
        <v>0</v>
      </c>
      <c r="I17" s="618">
        <f t="shared" si="5"/>
        <v>0</v>
      </c>
      <c r="J17" s="618">
        <f t="shared" si="5"/>
        <v>84494</v>
      </c>
      <c r="K17" s="618">
        <f t="shared" si="5"/>
        <v>87313</v>
      </c>
      <c r="L17" s="618">
        <f t="shared" si="5"/>
        <v>0</v>
      </c>
      <c r="M17" s="618">
        <f t="shared" si="5"/>
        <v>0</v>
      </c>
      <c r="N17" s="618">
        <f t="shared" si="5"/>
        <v>0</v>
      </c>
      <c r="O17" s="618">
        <f t="shared" si="5"/>
        <v>0</v>
      </c>
      <c r="P17" s="166">
        <f t="shared" si="5"/>
        <v>36334</v>
      </c>
      <c r="Q17" s="166">
        <f t="shared" si="5"/>
        <v>0</v>
      </c>
      <c r="R17" s="166">
        <f t="shared" si="5"/>
        <v>0</v>
      </c>
      <c r="S17" s="129">
        <f t="shared" si="5"/>
        <v>1825590</v>
      </c>
    </row>
    <row r="18" spans="1:19" s="2" customFormat="1" ht="29.25" thickBot="1">
      <c r="A18" s="185" t="s">
        <v>72</v>
      </c>
      <c r="B18" s="619">
        <f>B16-B17</f>
        <v>434547</v>
      </c>
      <c r="C18" s="619">
        <f aca="true" t="shared" si="6" ref="C18:S18">C16-C17</f>
        <v>131584</v>
      </c>
      <c r="D18" s="619">
        <f t="shared" si="6"/>
        <v>831824</v>
      </c>
      <c r="E18" s="619">
        <f t="shared" si="6"/>
        <v>3738</v>
      </c>
      <c r="F18" s="619">
        <f t="shared" si="6"/>
        <v>14168</v>
      </c>
      <c r="G18" s="619">
        <f t="shared" si="6"/>
        <v>134509</v>
      </c>
      <c r="H18" s="619">
        <f t="shared" si="6"/>
        <v>30178</v>
      </c>
      <c r="I18" s="619">
        <f t="shared" si="6"/>
        <v>7500</v>
      </c>
      <c r="J18" s="619">
        <f t="shared" si="6"/>
        <v>253789</v>
      </c>
      <c r="K18" s="619">
        <f t="shared" si="6"/>
        <v>216119</v>
      </c>
      <c r="L18" s="619">
        <f t="shared" si="6"/>
        <v>0</v>
      </c>
      <c r="M18" s="619">
        <f t="shared" si="6"/>
        <v>40550</v>
      </c>
      <c r="N18" s="619">
        <f t="shared" si="6"/>
        <v>371885</v>
      </c>
      <c r="O18" s="619">
        <f t="shared" si="6"/>
        <v>2833</v>
      </c>
      <c r="P18" s="143">
        <f t="shared" si="6"/>
        <v>0</v>
      </c>
      <c r="Q18" s="143">
        <f t="shared" si="6"/>
        <v>0</v>
      </c>
      <c r="R18" s="143">
        <f t="shared" si="6"/>
        <v>300000</v>
      </c>
      <c r="S18" s="365">
        <f t="shared" si="6"/>
        <v>2773224</v>
      </c>
    </row>
    <row r="19" spans="2:15" ht="15"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</row>
    <row r="22" ht="14.25" customHeight="1"/>
  </sheetData>
  <sheetProtection/>
  <mergeCells count="17">
    <mergeCell ref="Q2:Q4"/>
    <mergeCell ref="S1:S4"/>
    <mergeCell ref="K3:K4"/>
    <mergeCell ref="J3:J4"/>
    <mergeCell ref="L3:O3"/>
    <mergeCell ref="P2:P4"/>
    <mergeCell ref="R2:R4"/>
    <mergeCell ref="P1:R1"/>
    <mergeCell ref="J2:O2"/>
    <mergeCell ref="F3:I3"/>
    <mergeCell ref="B2:I2"/>
    <mergeCell ref="A1:A4"/>
    <mergeCell ref="C3:C4"/>
    <mergeCell ref="D3:D4"/>
    <mergeCell ref="B3:B4"/>
    <mergeCell ref="E3:E4"/>
    <mergeCell ref="B1:O1"/>
  </mergeCells>
  <printOptions/>
  <pageMargins left="0.32" right="0.2362204724409449" top="1.0236220472440944" bottom="0.7480314960629921" header="0.31496062992125984" footer="0.31496062992125984"/>
  <pageSetup horizontalDpi="600" verticalDpi="600" orientation="landscape" paperSize="9" scale="90" r:id="rId1"/>
  <headerFooter>
    <oddHeader>&amp;C&amp;"Book Antiqua,Félkövér"&amp;11Keszthely Város Önkormányzata
2016. évi kiadásai kiemelt előirányzatok szerinti bontásban&amp;R&amp;"Book Antiqua,Félkövér"7.sz. melléklet
ezer Ft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W108"/>
  <sheetViews>
    <sheetView zoomScalePageLayoutView="0" workbookViewId="0" topLeftCell="A1">
      <pane xSplit="1" ySplit="5" topLeftCell="B93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95" sqref="B94:D95"/>
    </sheetView>
  </sheetViews>
  <sheetFormatPr defaultColWidth="9.140625" defaultRowHeight="12.75"/>
  <cols>
    <col min="1" max="1" width="28.140625" style="82" customWidth="1"/>
    <col min="2" max="2" width="8.28125" style="1" customWidth="1"/>
    <col min="3" max="3" width="7.28125" style="1" customWidth="1"/>
    <col min="4" max="4" width="7.421875" style="1" customWidth="1"/>
    <col min="5" max="5" width="7.140625" style="1" customWidth="1"/>
    <col min="6" max="6" width="8.57421875" style="1" bestFit="1" customWidth="1"/>
    <col min="7" max="7" width="10.140625" style="1" customWidth="1"/>
    <col min="8" max="9" width="6.8515625" style="1" customWidth="1"/>
    <col min="10" max="10" width="8.421875" style="1" customWidth="1"/>
    <col min="11" max="11" width="7.00390625" style="1" bestFit="1" customWidth="1"/>
    <col min="12" max="12" width="6.8515625" style="1" customWidth="1"/>
    <col min="13" max="14" width="7.140625" style="1" customWidth="1"/>
    <col min="15" max="15" width="6.57421875" style="1" bestFit="1" customWidth="1"/>
    <col min="16" max="16" width="7.7109375" style="1" customWidth="1"/>
    <col min="17" max="17" width="7.00390625" style="1" customWidth="1"/>
    <col min="18" max="18" width="6.00390625" style="1" bestFit="1" customWidth="1"/>
    <col min="19" max="19" width="6.7109375" style="2" customWidth="1"/>
    <col min="20" max="20" width="8.421875" style="2" customWidth="1"/>
    <col min="21" max="16384" width="9.140625" style="1" customWidth="1"/>
  </cols>
  <sheetData>
    <row r="1" spans="1:20" ht="14.25">
      <c r="A1" s="787" t="s">
        <v>150</v>
      </c>
      <c r="B1" s="832" t="s">
        <v>50</v>
      </c>
      <c r="C1" s="833"/>
      <c r="D1" s="833"/>
      <c r="E1" s="833"/>
      <c r="F1" s="833"/>
      <c r="G1" s="833"/>
      <c r="H1" s="833"/>
      <c r="I1" s="833"/>
      <c r="J1" s="833"/>
      <c r="K1" s="833"/>
      <c r="L1" s="833"/>
      <c r="M1" s="833"/>
      <c r="N1" s="833"/>
      <c r="O1" s="834"/>
      <c r="P1" s="838" t="s">
        <v>23</v>
      </c>
      <c r="Q1" s="839"/>
      <c r="R1" s="839"/>
      <c r="S1" s="840"/>
      <c r="T1" s="825" t="s">
        <v>9</v>
      </c>
    </row>
    <row r="2" spans="1:20" ht="13.5" customHeight="1">
      <c r="A2" s="771"/>
      <c r="B2" s="835" t="s">
        <v>8</v>
      </c>
      <c r="C2" s="836"/>
      <c r="D2" s="836"/>
      <c r="E2" s="836"/>
      <c r="F2" s="836"/>
      <c r="G2" s="836"/>
      <c r="H2" s="836"/>
      <c r="I2" s="837"/>
      <c r="J2" s="841" t="s">
        <v>70</v>
      </c>
      <c r="K2" s="842"/>
      <c r="L2" s="842"/>
      <c r="M2" s="842"/>
      <c r="N2" s="842"/>
      <c r="O2" s="843"/>
      <c r="P2" s="769" t="s">
        <v>271</v>
      </c>
      <c r="Q2" s="765" t="s">
        <v>272</v>
      </c>
      <c r="R2" s="773" t="s">
        <v>270</v>
      </c>
      <c r="S2" s="769" t="s">
        <v>452</v>
      </c>
      <c r="T2" s="826"/>
    </row>
    <row r="3" spans="1:20" ht="20.25" customHeight="1">
      <c r="A3" s="771"/>
      <c r="B3" s="765" t="s">
        <v>46</v>
      </c>
      <c r="C3" s="773" t="s">
        <v>151</v>
      </c>
      <c r="D3" s="773" t="s">
        <v>10</v>
      </c>
      <c r="E3" s="773" t="s">
        <v>48</v>
      </c>
      <c r="F3" s="829" t="s">
        <v>7</v>
      </c>
      <c r="G3" s="830"/>
      <c r="H3" s="830"/>
      <c r="I3" s="831"/>
      <c r="J3" s="769" t="s">
        <v>154</v>
      </c>
      <c r="K3" s="769" t="s">
        <v>155</v>
      </c>
      <c r="L3" s="769" t="s">
        <v>176</v>
      </c>
      <c r="M3" s="769"/>
      <c r="N3" s="769"/>
      <c r="O3" s="769"/>
      <c r="P3" s="769"/>
      <c r="Q3" s="828"/>
      <c r="R3" s="774"/>
      <c r="S3" s="769"/>
      <c r="T3" s="826"/>
    </row>
    <row r="4" spans="1:20" ht="76.5">
      <c r="A4" s="772"/>
      <c r="B4" s="767"/>
      <c r="C4" s="775"/>
      <c r="D4" s="775"/>
      <c r="E4" s="775"/>
      <c r="F4" s="76" t="s">
        <v>193</v>
      </c>
      <c r="G4" s="83" t="s">
        <v>194</v>
      </c>
      <c r="H4" s="297" t="s">
        <v>156</v>
      </c>
      <c r="I4" s="297" t="s">
        <v>192</v>
      </c>
      <c r="J4" s="769"/>
      <c r="K4" s="769"/>
      <c r="L4" s="83" t="s">
        <v>195</v>
      </c>
      <c r="M4" s="83" t="s">
        <v>196</v>
      </c>
      <c r="N4" s="83" t="s">
        <v>49</v>
      </c>
      <c r="O4" s="297" t="s">
        <v>197</v>
      </c>
      <c r="P4" s="769"/>
      <c r="Q4" s="767"/>
      <c r="R4" s="775"/>
      <c r="S4" s="769"/>
      <c r="T4" s="827"/>
    </row>
    <row r="5" spans="1:20" ht="15" thickBot="1">
      <c r="A5" s="84">
        <v>1</v>
      </c>
      <c r="B5" s="85">
        <v>2</v>
      </c>
      <c r="C5" s="85">
        <v>3</v>
      </c>
      <c r="D5" s="86">
        <v>4</v>
      </c>
      <c r="E5" s="85">
        <v>5</v>
      </c>
      <c r="F5" s="85">
        <v>6</v>
      </c>
      <c r="G5" s="85">
        <v>7</v>
      </c>
      <c r="H5" s="85">
        <v>8</v>
      </c>
      <c r="I5" s="85">
        <v>9</v>
      </c>
      <c r="J5" s="85">
        <v>10</v>
      </c>
      <c r="K5" s="85">
        <v>11</v>
      </c>
      <c r="L5" s="85">
        <v>12</v>
      </c>
      <c r="M5" s="85">
        <v>13</v>
      </c>
      <c r="N5" s="85">
        <v>14</v>
      </c>
      <c r="O5" s="85">
        <v>15</v>
      </c>
      <c r="P5" s="85">
        <v>16</v>
      </c>
      <c r="Q5" s="85">
        <v>17</v>
      </c>
      <c r="R5" s="85">
        <v>18</v>
      </c>
      <c r="S5" s="85">
        <v>19</v>
      </c>
      <c r="T5" s="94">
        <v>20</v>
      </c>
    </row>
    <row r="6" spans="1:22" s="89" customFormat="1" ht="14.25">
      <c r="A6" s="88" t="s">
        <v>119</v>
      </c>
      <c r="B6" s="323"/>
      <c r="C6" s="323"/>
      <c r="D6" s="323">
        <v>2500</v>
      </c>
      <c r="E6" s="323"/>
      <c r="F6" s="323"/>
      <c r="G6" s="323"/>
      <c r="H6" s="323"/>
      <c r="I6" s="323"/>
      <c r="J6" s="323"/>
      <c r="K6" s="323"/>
      <c r="L6" s="323"/>
      <c r="M6" s="323"/>
      <c r="N6" s="323"/>
      <c r="O6" s="323"/>
      <c r="P6" s="323"/>
      <c r="Q6" s="323"/>
      <c r="R6" s="323"/>
      <c r="S6" s="144"/>
      <c r="T6" s="229">
        <f aca="true" t="shared" si="0" ref="T6:T93">SUM(B6:S6)</f>
        <v>2500</v>
      </c>
      <c r="U6" s="92"/>
      <c r="V6" s="93"/>
    </row>
    <row r="7" spans="1:22" s="89" customFormat="1" ht="14.25">
      <c r="A7" s="226" t="s">
        <v>139</v>
      </c>
      <c r="B7" s="325"/>
      <c r="C7" s="325"/>
      <c r="D7" s="325">
        <v>0</v>
      </c>
      <c r="E7" s="325"/>
      <c r="F7" s="325"/>
      <c r="G7" s="325"/>
      <c r="H7" s="325"/>
      <c r="I7" s="325"/>
      <c r="J7" s="325"/>
      <c r="K7" s="325"/>
      <c r="L7" s="325"/>
      <c r="M7" s="325"/>
      <c r="N7" s="325"/>
      <c r="O7" s="325"/>
      <c r="P7" s="325"/>
      <c r="Q7" s="325"/>
      <c r="R7" s="325"/>
      <c r="S7" s="228"/>
      <c r="T7" s="146">
        <f t="shared" si="0"/>
        <v>0</v>
      </c>
      <c r="U7" s="92"/>
      <c r="V7" s="93"/>
    </row>
    <row r="8" spans="1:22" s="89" customFormat="1" ht="14.25">
      <c r="A8" s="90" t="s">
        <v>120</v>
      </c>
      <c r="B8" s="324"/>
      <c r="C8" s="324"/>
      <c r="D8" s="324">
        <v>500</v>
      </c>
      <c r="E8" s="324"/>
      <c r="F8" s="324"/>
      <c r="G8" s="324"/>
      <c r="H8" s="324"/>
      <c r="I8" s="324"/>
      <c r="J8" s="324"/>
      <c r="K8" s="324"/>
      <c r="L8" s="324"/>
      <c r="M8" s="324"/>
      <c r="N8" s="324"/>
      <c r="O8" s="324"/>
      <c r="P8" s="324"/>
      <c r="Q8" s="324"/>
      <c r="R8" s="324"/>
      <c r="S8" s="145"/>
      <c r="T8" s="146">
        <f t="shared" si="0"/>
        <v>500</v>
      </c>
      <c r="U8" s="92"/>
      <c r="V8" s="91"/>
    </row>
    <row r="9" spans="1:22" s="89" customFormat="1" ht="14.25">
      <c r="A9" s="226" t="s">
        <v>351</v>
      </c>
      <c r="B9" s="324"/>
      <c r="C9" s="324"/>
      <c r="D9" s="324"/>
      <c r="E9" s="324"/>
      <c r="F9" s="324"/>
      <c r="G9" s="324"/>
      <c r="H9" s="324"/>
      <c r="I9" s="324"/>
      <c r="J9" s="324">
        <v>2667</v>
      </c>
      <c r="K9" s="324"/>
      <c r="L9" s="324"/>
      <c r="M9" s="324"/>
      <c r="N9" s="324"/>
      <c r="O9" s="324"/>
      <c r="P9" s="324"/>
      <c r="Q9" s="324"/>
      <c r="R9" s="324"/>
      <c r="S9" s="145"/>
      <c r="T9" s="146">
        <f t="shared" si="0"/>
        <v>2667</v>
      </c>
      <c r="U9" s="92"/>
      <c r="V9" s="91"/>
    </row>
    <row r="10" spans="1:22" s="89" customFormat="1" ht="14.25">
      <c r="A10" s="226" t="s">
        <v>352</v>
      </c>
      <c r="B10" s="324"/>
      <c r="C10" s="324"/>
      <c r="D10" s="324">
        <f>SUM(D8:D9)</f>
        <v>500</v>
      </c>
      <c r="E10" s="324"/>
      <c r="F10" s="324"/>
      <c r="G10" s="324"/>
      <c r="H10" s="324"/>
      <c r="I10" s="324"/>
      <c r="J10" s="324">
        <f>SUM(J8:J9)</f>
        <v>2667</v>
      </c>
      <c r="K10" s="324"/>
      <c r="L10" s="324"/>
      <c r="M10" s="324"/>
      <c r="N10" s="324"/>
      <c r="O10" s="324"/>
      <c r="P10" s="324"/>
      <c r="Q10" s="324"/>
      <c r="R10" s="324"/>
      <c r="S10" s="145"/>
      <c r="T10" s="146">
        <f t="shared" si="0"/>
        <v>3167</v>
      </c>
      <c r="U10" s="92"/>
      <c r="V10" s="91"/>
    </row>
    <row r="11" spans="1:22" s="89" customFormat="1" ht="14.25">
      <c r="A11" s="226" t="s">
        <v>139</v>
      </c>
      <c r="B11" s="324"/>
      <c r="C11" s="324"/>
      <c r="D11" s="145">
        <v>500</v>
      </c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24"/>
      <c r="P11" s="324"/>
      <c r="Q11" s="324"/>
      <c r="R11" s="324"/>
      <c r="S11" s="145"/>
      <c r="T11" s="146">
        <f t="shared" si="0"/>
        <v>500</v>
      </c>
      <c r="U11" s="92"/>
      <c r="V11" s="91"/>
    </row>
    <row r="12" spans="1:22" s="89" customFormat="1" ht="14.25">
      <c r="A12" s="90" t="s">
        <v>269</v>
      </c>
      <c r="B12" s="145"/>
      <c r="C12" s="145"/>
      <c r="D12" s="145"/>
      <c r="E12" s="145"/>
      <c r="F12" s="145"/>
      <c r="G12" s="145"/>
      <c r="H12" s="145"/>
      <c r="I12" s="145"/>
      <c r="J12" s="145">
        <v>90503</v>
      </c>
      <c r="K12" s="145">
        <v>37600</v>
      </c>
      <c r="L12" s="145"/>
      <c r="M12" s="145"/>
      <c r="N12" s="145"/>
      <c r="O12" s="145"/>
      <c r="P12" s="145"/>
      <c r="Q12" s="145"/>
      <c r="R12" s="145"/>
      <c r="S12" s="145"/>
      <c r="T12" s="146">
        <f t="shared" si="0"/>
        <v>128103</v>
      </c>
      <c r="U12" s="92"/>
      <c r="V12" s="91"/>
    </row>
    <row r="13" spans="1:22" s="89" customFormat="1" ht="14.25">
      <c r="A13" s="226" t="s">
        <v>351</v>
      </c>
      <c r="B13" s="145"/>
      <c r="C13" s="145"/>
      <c r="D13" s="145"/>
      <c r="E13" s="145"/>
      <c r="F13" s="145"/>
      <c r="G13" s="145"/>
      <c r="H13" s="145"/>
      <c r="I13" s="145"/>
      <c r="J13" s="145">
        <v>5600</v>
      </c>
      <c r="K13" s="145">
        <v>1651</v>
      </c>
      <c r="L13" s="145"/>
      <c r="M13" s="145"/>
      <c r="N13" s="145"/>
      <c r="O13" s="145"/>
      <c r="P13" s="145"/>
      <c r="Q13" s="145"/>
      <c r="R13" s="145"/>
      <c r="S13" s="145"/>
      <c r="T13" s="146">
        <f t="shared" si="0"/>
        <v>7251</v>
      </c>
      <c r="U13" s="92"/>
      <c r="V13" s="91"/>
    </row>
    <row r="14" spans="1:22" s="89" customFormat="1" ht="14.25">
      <c r="A14" s="226" t="s">
        <v>352</v>
      </c>
      <c r="B14" s="145"/>
      <c r="C14" s="145"/>
      <c r="D14" s="145"/>
      <c r="E14" s="145"/>
      <c r="F14" s="145"/>
      <c r="G14" s="145"/>
      <c r="H14" s="145"/>
      <c r="I14" s="145"/>
      <c r="J14" s="145">
        <f>SUM(J12:J13)</f>
        <v>96103</v>
      </c>
      <c r="K14" s="145">
        <f>SUM(K12:K13)</f>
        <v>39251</v>
      </c>
      <c r="L14" s="145"/>
      <c r="M14" s="145"/>
      <c r="N14" s="145"/>
      <c r="O14" s="145"/>
      <c r="P14" s="145"/>
      <c r="Q14" s="145"/>
      <c r="R14" s="145"/>
      <c r="S14" s="145"/>
      <c r="T14" s="146">
        <f t="shared" si="0"/>
        <v>135354</v>
      </c>
      <c r="U14" s="92"/>
      <c r="V14" s="91"/>
    </row>
    <row r="15" spans="1:22" s="89" customFormat="1" ht="14.25">
      <c r="A15" s="226" t="s">
        <v>139</v>
      </c>
      <c r="B15" s="145"/>
      <c r="C15" s="145"/>
      <c r="D15" s="145"/>
      <c r="E15" s="145"/>
      <c r="F15" s="145"/>
      <c r="G15" s="145"/>
      <c r="H15" s="145"/>
      <c r="I15" s="145"/>
      <c r="J15" s="145">
        <v>51210</v>
      </c>
      <c r="K15" s="145">
        <v>37600</v>
      </c>
      <c r="L15" s="145"/>
      <c r="M15" s="145"/>
      <c r="N15" s="145"/>
      <c r="O15" s="145"/>
      <c r="P15" s="145"/>
      <c r="Q15" s="145"/>
      <c r="R15" s="145"/>
      <c r="S15" s="145"/>
      <c r="T15" s="146">
        <f t="shared" si="0"/>
        <v>88810</v>
      </c>
      <c r="U15" s="92"/>
      <c r="V15" s="91"/>
    </row>
    <row r="16" spans="1:22" s="89" customFormat="1" ht="14.25">
      <c r="A16" s="90" t="s">
        <v>121</v>
      </c>
      <c r="B16" s="145"/>
      <c r="C16" s="145"/>
      <c r="D16" s="145">
        <v>64870</v>
      </c>
      <c r="E16" s="145"/>
      <c r="F16" s="145"/>
      <c r="G16" s="145">
        <v>8500</v>
      </c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6">
        <f t="shared" si="0"/>
        <v>73370</v>
      </c>
      <c r="U16" s="92"/>
      <c r="V16" s="91"/>
    </row>
    <row r="17" spans="1:22" s="89" customFormat="1" ht="14.25">
      <c r="A17" s="226" t="s">
        <v>351</v>
      </c>
      <c r="B17" s="145"/>
      <c r="C17" s="145"/>
      <c r="D17" s="145"/>
      <c r="E17" s="145"/>
      <c r="F17" s="145"/>
      <c r="G17" s="145">
        <v>562</v>
      </c>
      <c r="H17" s="145"/>
      <c r="I17" s="145"/>
      <c r="J17" s="145">
        <v>3810</v>
      </c>
      <c r="K17" s="145"/>
      <c r="L17" s="145"/>
      <c r="M17" s="145"/>
      <c r="N17" s="145"/>
      <c r="O17" s="145"/>
      <c r="P17" s="145"/>
      <c r="Q17" s="145"/>
      <c r="R17" s="145"/>
      <c r="S17" s="145"/>
      <c r="T17" s="146">
        <f t="shared" si="0"/>
        <v>4372</v>
      </c>
      <c r="U17" s="92"/>
      <c r="V17" s="91"/>
    </row>
    <row r="18" spans="1:22" s="89" customFormat="1" ht="14.25">
      <c r="A18" s="226" t="s">
        <v>352</v>
      </c>
      <c r="B18" s="145"/>
      <c r="C18" s="145"/>
      <c r="D18" s="145">
        <f>SUM(D16:D17)</f>
        <v>64870</v>
      </c>
      <c r="E18" s="145"/>
      <c r="F18" s="145"/>
      <c r="G18" s="145">
        <f>SUM(G16:G17)</f>
        <v>9062</v>
      </c>
      <c r="H18" s="145"/>
      <c r="I18" s="145"/>
      <c r="J18" s="145">
        <f>SUM(J16:J17)</f>
        <v>3810</v>
      </c>
      <c r="K18" s="145"/>
      <c r="L18" s="145"/>
      <c r="M18" s="145"/>
      <c r="N18" s="145"/>
      <c r="O18" s="145"/>
      <c r="P18" s="145"/>
      <c r="Q18" s="145"/>
      <c r="R18" s="145"/>
      <c r="S18" s="145"/>
      <c r="T18" s="146">
        <f t="shared" si="0"/>
        <v>77742</v>
      </c>
      <c r="U18" s="92"/>
      <c r="V18" s="91"/>
    </row>
    <row r="19" spans="1:22" s="89" customFormat="1" ht="14.25">
      <c r="A19" s="226" t="s">
        <v>139</v>
      </c>
      <c r="B19" s="145"/>
      <c r="C19" s="145"/>
      <c r="D19" s="145">
        <v>57900</v>
      </c>
      <c r="E19" s="145"/>
      <c r="F19" s="145"/>
      <c r="G19" s="145">
        <v>9062</v>
      </c>
      <c r="H19" s="145"/>
      <c r="I19" s="145"/>
      <c r="J19" s="145">
        <v>0</v>
      </c>
      <c r="K19" s="145"/>
      <c r="L19" s="145"/>
      <c r="M19" s="145"/>
      <c r="N19" s="145"/>
      <c r="O19" s="145"/>
      <c r="P19" s="145"/>
      <c r="Q19" s="145"/>
      <c r="R19" s="145"/>
      <c r="S19" s="145"/>
      <c r="T19" s="146">
        <f t="shared" si="0"/>
        <v>66962</v>
      </c>
      <c r="U19" s="92"/>
      <c r="V19" s="91"/>
    </row>
    <row r="20" spans="1:22" s="89" customFormat="1" ht="14.25">
      <c r="A20" s="90" t="s">
        <v>113</v>
      </c>
      <c r="B20" s="145"/>
      <c r="C20" s="145"/>
      <c r="D20" s="145">
        <v>115908</v>
      </c>
      <c r="E20" s="145"/>
      <c r="F20" s="145"/>
      <c r="G20" s="145"/>
      <c r="H20" s="145"/>
      <c r="I20" s="145"/>
      <c r="J20" s="145">
        <v>35267</v>
      </c>
      <c r="K20" s="145">
        <v>25174</v>
      </c>
      <c r="L20" s="145"/>
      <c r="M20" s="145"/>
      <c r="N20" s="145"/>
      <c r="O20" s="145"/>
      <c r="P20" s="145"/>
      <c r="Q20" s="145"/>
      <c r="R20" s="145"/>
      <c r="S20" s="145"/>
      <c r="T20" s="146">
        <f t="shared" si="0"/>
        <v>176349</v>
      </c>
      <c r="U20" s="92"/>
      <c r="V20" s="91"/>
    </row>
    <row r="21" spans="1:22" s="89" customFormat="1" ht="14.25">
      <c r="A21" s="226" t="s">
        <v>351</v>
      </c>
      <c r="B21" s="145"/>
      <c r="C21" s="145"/>
      <c r="D21" s="145">
        <v>2670</v>
      </c>
      <c r="E21" s="145"/>
      <c r="F21" s="145"/>
      <c r="G21" s="145"/>
      <c r="H21" s="145"/>
      <c r="I21" s="145"/>
      <c r="J21" s="145">
        <v>26924</v>
      </c>
      <c r="K21" s="145">
        <v>8008</v>
      </c>
      <c r="L21" s="145"/>
      <c r="M21" s="145"/>
      <c r="N21" s="145"/>
      <c r="O21" s="145"/>
      <c r="P21" s="145"/>
      <c r="Q21" s="145"/>
      <c r="R21" s="145"/>
      <c r="S21" s="145"/>
      <c r="T21" s="146">
        <f t="shared" si="0"/>
        <v>37602</v>
      </c>
      <c r="U21" s="92"/>
      <c r="V21" s="91"/>
    </row>
    <row r="22" spans="1:22" s="89" customFormat="1" ht="14.25">
      <c r="A22" s="226" t="s">
        <v>352</v>
      </c>
      <c r="B22" s="145"/>
      <c r="C22" s="145"/>
      <c r="D22" s="145">
        <f>SUM(D20:D21)</f>
        <v>118578</v>
      </c>
      <c r="E22" s="145"/>
      <c r="F22" s="145"/>
      <c r="G22" s="145"/>
      <c r="H22" s="145"/>
      <c r="I22" s="145"/>
      <c r="J22" s="145">
        <f>SUM(J20:J21)</f>
        <v>62191</v>
      </c>
      <c r="K22" s="145">
        <f>SUM(K20:K21)</f>
        <v>33182</v>
      </c>
      <c r="L22" s="145"/>
      <c r="M22" s="145"/>
      <c r="N22" s="145"/>
      <c r="O22" s="145"/>
      <c r="P22" s="145"/>
      <c r="Q22" s="145"/>
      <c r="R22" s="145"/>
      <c r="S22" s="145"/>
      <c r="T22" s="146">
        <f t="shared" si="0"/>
        <v>213951</v>
      </c>
      <c r="U22" s="92"/>
      <c r="V22" s="91"/>
    </row>
    <row r="23" spans="1:22" s="89" customFormat="1" ht="14.25">
      <c r="A23" s="90" t="s">
        <v>122</v>
      </c>
      <c r="B23" s="145"/>
      <c r="C23" s="145"/>
      <c r="D23" s="145">
        <v>9410</v>
      </c>
      <c r="E23" s="145"/>
      <c r="F23" s="145"/>
      <c r="G23" s="145"/>
      <c r="H23" s="145"/>
      <c r="I23" s="145"/>
      <c r="J23" s="145">
        <v>1500</v>
      </c>
      <c r="K23" s="145"/>
      <c r="L23" s="145"/>
      <c r="M23" s="145"/>
      <c r="N23" s="145"/>
      <c r="O23" s="145"/>
      <c r="P23" s="145"/>
      <c r="Q23" s="145"/>
      <c r="R23" s="145"/>
      <c r="S23" s="145"/>
      <c r="T23" s="146">
        <f t="shared" si="0"/>
        <v>10910</v>
      </c>
      <c r="U23" s="92"/>
      <c r="V23" s="91"/>
    </row>
    <row r="24" spans="1:22" s="89" customFormat="1" ht="14.25">
      <c r="A24" s="226" t="s">
        <v>139</v>
      </c>
      <c r="B24" s="145"/>
      <c r="C24" s="145"/>
      <c r="D24" s="145">
        <v>3200</v>
      </c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145"/>
      <c r="S24" s="145"/>
      <c r="T24" s="146">
        <f t="shared" si="0"/>
        <v>3200</v>
      </c>
      <c r="U24" s="92"/>
      <c r="V24" s="91"/>
    </row>
    <row r="25" spans="1:22" s="89" customFormat="1" ht="14.25">
      <c r="A25" s="90" t="s">
        <v>114</v>
      </c>
      <c r="B25" s="145">
        <v>65797</v>
      </c>
      <c r="C25" s="145">
        <v>24253</v>
      </c>
      <c r="D25" s="145">
        <v>117210</v>
      </c>
      <c r="E25" s="145"/>
      <c r="F25" s="145">
        <v>89019</v>
      </c>
      <c r="G25" s="145"/>
      <c r="H25" s="145"/>
      <c r="I25" s="145">
        <v>5000</v>
      </c>
      <c r="J25" s="145">
        <v>12955</v>
      </c>
      <c r="K25" s="145">
        <v>150974</v>
      </c>
      <c r="L25" s="145"/>
      <c r="M25" s="145">
        <v>5000</v>
      </c>
      <c r="N25" s="145"/>
      <c r="O25" s="145"/>
      <c r="P25" s="145"/>
      <c r="Q25" s="145"/>
      <c r="R25" s="145"/>
      <c r="S25" s="145"/>
      <c r="T25" s="146">
        <f t="shared" si="0"/>
        <v>470208</v>
      </c>
      <c r="U25" s="92"/>
      <c r="V25" s="91"/>
    </row>
    <row r="26" spans="1:22" s="89" customFormat="1" ht="14.25">
      <c r="A26" s="226" t="s">
        <v>351</v>
      </c>
      <c r="B26" s="145">
        <v>-480</v>
      </c>
      <c r="C26" s="145"/>
      <c r="D26" s="145">
        <v>5306</v>
      </c>
      <c r="E26" s="145"/>
      <c r="F26" s="145">
        <v>-76827</v>
      </c>
      <c r="G26" s="145">
        <v>30000</v>
      </c>
      <c r="H26" s="145"/>
      <c r="I26" s="145">
        <v>2500</v>
      </c>
      <c r="J26" s="145">
        <v>2555</v>
      </c>
      <c r="K26" s="145"/>
      <c r="L26" s="145"/>
      <c r="M26" s="145"/>
      <c r="N26" s="145"/>
      <c r="O26" s="145"/>
      <c r="P26" s="145"/>
      <c r="Q26" s="145"/>
      <c r="R26" s="145"/>
      <c r="S26" s="145"/>
      <c r="T26" s="146">
        <f t="shared" si="0"/>
        <v>-36946</v>
      </c>
      <c r="U26" s="92"/>
      <c r="V26" s="91"/>
    </row>
    <row r="27" spans="1:22" s="89" customFormat="1" ht="14.25">
      <c r="A27" s="226" t="s">
        <v>352</v>
      </c>
      <c r="B27" s="145">
        <f>SUM(B25:B26)</f>
        <v>65317</v>
      </c>
      <c r="C27" s="145">
        <f aca="true" t="shared" si="1" ref="C27:M27">SUM(C25:C26)</f>
        <v>24253</v>
      </c>
      <c r="D27" s="145">
        <f t="shared" si="1"/>
        <v>122516</v>
      </c>
      <c r="E27" s="145">
        <f t="shared" si="1"/>
        <v>0</v>
      </c>
      <c r="F27" s="145">
        <f t="shared" si="1"/>
        <v>12192</v>
      </c>
      <c r="G27" s="145">
        <f t="shared" si="1"/>
        <v>30000</v>
      </c>
      <c r="H27" s="145">
        <f t="shared" si="1"/>
        <v>0</v>
      </c>
      <c r="I27" s="145">
        <f t="shared" si="1"/>
        <v>7500</v>
      </c>
      <c r="J27" s="145">
        <f t="shared" si="1"/>
        <v>15510</v>
      </c>
      <c r="K27" s="145">
        <f t="shared" si="1"/>
        <v>150974</v>
      </c>
      <c r="L27" s="145">
        <f t="shared" si="1"/>
        <v>0</v>
      </c>
      <c r="M27" s="145">
        <f t="shared" si="1"/>
        <v>5000</v>
      </c>
      <c r="N27" s="145"/>
      <c r="O27" s="145"/>
      <c r="P27" s="145"/>
      <c r="Q27" s="145"/>
      <c r="R27" s="145"/>
      <c r="S27" s="145"/>
      <c r="T27" s="146">
        <f t="shared" si="0"/>
        <v>433262</v>
      </c>
      <c r="U27" s="92"/>
      <c r="V27" s="91"/>
    </row>
    <row r="28" spans="1:22" s="89" customFormat="1" ht="14.25">
      <c r="A28" s="226" t="s">
        <v>139</v>
      </c>
      <c r="B28" s="145">
        <v>12162</v>
      </c>
      <c r="C28" s="145">
        <v>3283</v>
      </c>
      <c r="D28" s="145"/>
      <c r="E28" s="145"/>
      <c r="F28" s="145">
        <v>3717</v>
      </c>
      <c r="G28" s="145"/>
      <c r="H28" s="145"/>
      <c r="I28" s="145"/>
      <c r="J28" s="145"/>
      <c r="K28" s="145">
        <v>24100</v>
      </c>
      <c r="L28" s="145"/>
      <c r="M28" s="145"/>
      <c r="N28" s="145"/>
      <c r="O28" s="145"/>
      <c r="P28" s="145"/>
      <c r="Q28" s="145"/>
      <c r="R28" s="145"/>
      <c r="S28" s="145"/>
      <c r="T28" s="146">
        <f t="shared" si="0"/>
        <v>43262</v>
      </c>
      <c r="U28" s="92"/>
      <c r="V28" s="91"/>
    </row>
    <row r="29" spans="1:21" s="89" customFormat="1" ht="14.25">
      <c r="A29" s="90" t="s">
        <v>116</v>
      </c>
      <c r="B29" s="145"/>
      <c r="C29" s="145"/>
      <c r="D29" s="145">
        <v>53698</v>
      </c>
      <c r="E29" s="145"/>
      <c r="F29" s="145"/>
      <c r="G29" s="145"/>
      <c r="H29" s="145"/>
      <c r="I29" s="145"/>
      <c r="J29" s="145">
        <v>18000</v>
      </c>
      <c r="K29" s="145"/>
      <c r="L29" s="145"/>
      <c r="M29" s="145"/>
      <c r="N29" s="145"/>
      <c r="O29" s="145"/>
      <c r="P29" s="145"/>
      <c r="Q29" s="145"/>
      <c r="R29" s="145"/>
      <c r="S29" s="145"/>
      <c r="T29" s="146">
        <f t="shared" si="0"/>
        <v>71698</v>
      </c>
      <c r="U29" s="92"/>
    </row>
    <row r="30" spans="1:21" s="89" customFormat="1" ht="14.25">
      <c r="A30" s="226" t="s">
        <v>351</v>
      </c>
      <c r="B30" s="145"/>
      <c r="C30" s="145"/>
      <c r="D30" s="145"/>
      <c r="E30" s="145"/>
      <c r="F30" s="145"/>
      <c r="G30" s="145"/>
      <c r="H30" s="145"/>
      <c r="I30" s="145"/>
      <c r="J30" s="145">
        <v>1000</v>
      </c>
      <c r="K30" s="145"/>
      <c r="L30" s="145"/>
      <c r="M30" s="145"/>
      <c r="N30" s="145"/>
      <c r="O30" s="145"/>
      <c r="P30" s="145"/>
      <c r="Q30" s="145"/>
      <c r="R30" s="145"/>
      <c r="S30" s="145"/>
      <c r="T30" s="146">
        <f t="shared" si="0"/>
        <v>1000</v>
      </c>
      <c r="U30" s="92"/>
    </row>
    <row r="31" spans="1:21" s="89" customFormat="1" ht="14.25">
      <c r="A31" s="226" t="s">
        <v>352</v>
      </c>
      <c r="B31" s="145"/>
      <c r="C31" s="145"/>
      <c r="D31" s="145">
        <f>SUM(D29:D30)</f>
        <v>53698</v>
      </c>
      <c r="E31" s="145"/>
      <c r="F31" s="145"/>
      <c r="G31" s="145"/>
      <c r="H31" s="145"/>
      <c r="I31" s="145"/>
      <c r="J31" s="145">
        <f>SUM(J29:J30)</f>
        <v>19000</v>
      </c>
      <c r="K31" s="145"/>
      <c r="L31" s="145"/>
      <c r="M31" s="145"/>
      <c r="N31" s="145"/>
      <c r="O31" s="145"/>
      <c r="P31" s="145"/>
      <c r="Q31" s="145"/>
      <c r="R31" s="145"/>
      <c r="S31" s="145"/>
      <c r="T31" s="146">
        <f t="shared" si="0"/>
        <v>72698</v>
      </c>
      <c r="U31" s="92"/>
    </row>
    <row r="32" spans="1:21" s="89" customFormat="1" ht="14.25">
      <c r="A32" s="226" t="s">
        <v>139</v>
      </c>
      <c r="B32" s="145"/>
      <c r="C32" s="145"/>
      <c r="D32" s="145">
        <v>47000</v>
      </c>
      <c r="E32" s="145"/>
      <c r="F32" s="145"/>
      <c r="G32" s="145"/>
      <c r="H32" s="145"/>
      <c r="I32" s="145"/>
      <c r="J32" s="145">
        <v>5500</v>
      </c>
      <c r="K32" s="145"/>
      <c r="L32" s="145"/>
      <c r="M32" s="145"/>
      <c r="N32" s="145"/>
      <c r="O32" s="145"/>
      <c r="P32" s="145"/>
      <c r="Q32" s="145"/>
      <c r="R32" s="145"/>
      <c r="S32" s="145"/>
      <c r="T32" s="146">
        <f t="shared" si="0"/>
        <v>52500</v>
      </c>
      <c r="U32" s="92"/>
    </row>
    <row r="33" spans="1:22" s="89" customFormat="1" ht="26.25">
      <c r="A33" s="469" t="s">
        <v>117</v>
      </c>
      <c r="B33" s="228"/>
      <c r="C33" s="228"/>
      <c r="D33" s="228">
        <v>22542</v>
      </c>
      <c r="E33" s="228"/>
      <c r="F33" s="228"/>
      <c r="G33" s="228"/>
      <c r="H33" s="228"/>
      <c r="I33" s="228"/>
      <c r="J33" s="228"/>
      <c r="K33" s="228"/>
      <c r="L33" s="228"/>
      <c r="M33" s="228"/>
      <c r="N33" s="228"/>
      <c r="O33" s="228"/>
      <c r="P33" s="228"/>
      <c r="Q33" s="228"/>
      <c r="R33" s="228"/>
      <c r="S33" s="228"/>
      <c r="T33" s="529">
        <f t="shared" si="0"/>
        <v>22542</v>
      </c>
      <c r="U33" s="92"/>
      <c r="V33" s="91"/>
    </row>
    <row r="34" spans="1:22" s="89" customFormat="1" ht="14.25">
      <c r="A34" s="226" t="s">
        <v>351</v>
      </c>
      <c r="B34" s="145">
        <v>100</v>
      </c>
      <c r="C34" s="145">
        <v>25</v>
      </c>
      <c r="D34" s="145">
        <v>-125</v>
      </c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6">
        <f t="shared" si="0"/>
        <v>0</v>
      </c>
      <c r="U34" s="92"/>
      <c r="V34" s="91"/>
    </row>
    <row r="35" spans="1:22" s="89" customFormat="1" ht="14.25">
      <c r="A35" s="226" t="s">
        <v>352</v>
      </c>
      <c r="B35" s="145">
        <f>SUM(B33:B34)</f>
        <v>100</v>
      </c>
      <c r="C35" s="145">
        <f>SUM(C33:C34)</f>
        <v>25</v>
      </c>
      <c r="D35" s="145">
        <f>SUM(D33:D34)</f>
        <v>22417</v>
      </c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5"/>
      <c r="R35" s="145"/>
      <c r="S35" s="145"/>
      <c r="T35" s="146">
        <f t="shared" si="0"/>
        <v>22542</v>
      </c>
      <c r="U35" s="92"/>
      <c r="V35" s="91"/>
    </row>
    <row r="36" spans="1:22" s="89" customFormat="1" ht="14.25">
      <c r="A36" s="226" t="s">
        <v>139</v>
      </c>
      <c r="B36" s="145"/>
      <c r="C36" s="145"/>
      <c r="D36" s="145"/>
      <c r="E36" s="145"/>
      <c r="F36" s="145"/>
      <c r="G36" s="145"/>
      <c r="H36" s="145"/>
      <c r="I36" s="145"/>
      <c r="J36" s="145"/>
      <c r="K36" s="145"/>
      <c r="L36" s="145"/>
      <c r="M36" s="145"/>
      <c r="N36" s="145"/>
      <c r="O36" s="145"/>
      <c r="P36" s="145"/>
      <c r="Q36" s="145"/>
      <c r="R36" s="145"/>
      <c r="S36" s="145"/>
      <c r="T36" s="146">
        <f t="shared" si="0"/>
        <v>0</v>
      </c>
      <c r="U36" s="92"/>
      <c r="V36" s="91"/>
    </row>
    <row r="37" spans="1:22" s="89" customFormat="1" ht="15" thickBot="1">
      <c r="A37" s="707" t="s">
        <v>602</v>
      </c>
      <c r="B37" s="540"/>
      <c r="C37" s="540"/>
      <c r="D37" s="540"/>
      <c r="E37" s="540"/>
      <c r="F37" s="540"/>
      <c r="G37" s="540"/>
      <c r="H37" s="540"/>
      <c r="I37" s="540"/>
      <c r="J37" s="540">
        <v>8747</v>
      </c>
      <c r="K37" s="540"/>
      <c r="L37" s="540"/>
      <c r="M37" s="540"/>
      <c r="N37" s="540"/>
      <c r="O37" s="540"/>
      <c r="P37" s="540"/>
      <c r="Q37" s="540"/>
      <c r="R37" s="540"/>
      <c r="S37" s="540"/>
      <c r="T37" s="708">
        <f t="shared" si="0"/>
        <v>8747</v>
      </c>
      <c r="U37" s="92"/>
      <c r="V37" s="91"/>
    </row>
    <row r="38" spans="1:22" s="89" customFormat="1" ht="14.25">
      <c r="A38" s="88" t="s">
        <v>460</v>
      </c>
      <c r="B38" s="144"/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4">
        <v>36334</v>
      </c>
      <c r="R38" s="144"/>
      <c r="S38" s="144"/>
      <c r="T38" s="706">
        <f t="shared" si="0"/>
        <v>36334</v>
      </c>
      <c r="U38" s="92"/>
      <c r="V38" s="91"/>
    </row>
    <row r="39" spans="1:22" s="89" customFormat="1" ht="14.25">
      <c r="A39" s="226" t="s">
        <v>350</v>
      </c>
      <c r="B39" s="145"/>
      <c r="C39" s="145"/>
      <c r="D39" s="145"/>
      <c r="E39" s="145"/>
      <c r="F39" s="145"/>
      <c r="G39" s="145"/>
      <c r="H39" s="145"/>
      <c r="I39" s="145"/>
      <c r="J39" s="145"/>
      <c r="K39" s="145"/>
      <c r="L39" s="145"/>
      <c r="M39" s="145"/>
      <c r="N39" s="145"/>
      <c r="O39" s="145"/>
      <c r="P39" s="145"/>
      <c r="Q39" s="145">
        <v>36334</v>
      </c>
      <c r="R39" s="145"/>
      <c r="S39" s="145"/>
      <c r="T39" s="146">
        <f t="shared" si="0"/>
        <v>36334</v>
      </c>
      <c r="U39" s="92"/>
      <c r="V39" s="91"/>
    </row>
    <row r="40" spans="1:22" s="89" customFormat="1" ht="14.25">
      <c r="A40" s="469" t="s">
        <v>497</v>
      </c>
      <c r="B40" s="145"/>
      <c r="C40" s="145"/>
      <c r="D40" s="145"/>
      <c r="E40" s="145"/>
      <c r="F40" s="145">
        <v>564</v>
      </c>
      <c r="G40" s="145"/>
      <c r="H40" s="145"/>
      <c r="I40" s="145"/>
      <c r="J40" s="145"/>
      <c r="K40" s="145"/>
      <c r="L40" s="145"/>
      <c r="M40" s="145"/>
      <c r="N40" s="145"/>
      <c r="O40" s="145"/>
      <c r="P40" s="145"/>
      <c r="Q40" s="145"/>
      <c r="R40" s="145"/>
      <c r="S40" s="145"/>
      <c r="T40" s="146">
        <f t="shared" si="0"/>
        <v>564</v>
      </c>
      <c r="U40" s="92"/>
      <c r="V40" s="91"/>
    </row>
    <row r="41" spans="1:22" s="89" customFormat="1" ht="14.25">
      <c r="A41" s="534" t="s">
        <v>549</v>
      </c>
      <c r="B41" s="145"/>
      <c r="C41" s="145"/>
      <c r="D41" s="145"/>
      <c r="E41" s="145"/>
      <c r="F41" s="145"/>
      <c r="G41" s="145"/>
      <c r="H41" s="145"/>
      <c r="I41" s="145"/>
      <c r="J41" s="145"/>
      <c r="K41" s="145"/>
      <c r="L41" s="145"/>
      <c r="M41" s="145"/>
      <c r="N41" s="145"/>
      <c r="O41" s="145"/>
      <c r="P41" s="145"/>
      <c r="Q41" s="145"/>
      <c r="R41" s="145"/>
      <c r="S41" s="145">
        <v>300000</v>
      </c>
      <c r="T41" s="146">
        <f t="shared" si="0"/>
        <v>300000</v>
      </c>
      <c r="U41" s="92"/>
      <c r="V41" s="91"/>
    </row>
    <row r="42" spans="1:22" s="89" customFormat="1" ht="14.25">
      <c r="A42" s="90" t="s">
        <v>461</v>
      </c>
      <c r="B42" s="145"/>
      <c r="C42" s="145"/>
      <c r="D42" s="145"/>
      <c r="E42" s="145"/>
      <c r="F42" s="237"/>
      <c r="G42" s="145"/>
      <c r="H42" s="145"/>
      <c r="I42" s="145"/>
      <c r="J42" s="145"/>
      <c r="K42" s="145"/>
      <c r="L42" s="145"/>
      <c r="M42" s="145"/>
      <c r="N42" s="145"/>
      <c r="O42" s="145"/>
      <c r="P42" s="145">
        <v>1956213</v>
      </c>
      <c r="Q42" s="145"/>
      <c r="R42" s="145"/>
      <c r="S42" s="145"/>
      <c r="T42" s="146">
        <f t="shared" si="0"/>
        <v>1956213</v>
      </c>
      <c r="U42" s="92"/>
      <c r="V42" s="91"/>
    </row>
    <row r="43" spans="1:22" s="89" customFormat="1" ht="14.25">
      <c r="A43" s="226" t="s">
        <v>351</v>
      </c>
      <c r="B43" s="168"/>
      <c r="C43" s="168"/>
      <c r="D43" s="168"/>
      <c r="E43" s="168"/>
      <c r="F43" s="237"/>
      <c r="G43" s="168"/>
      <c r="H43" s="168"/>
      <c r="I43" s="168"/>
      <c r="J43" s="168"/>
      <c r="K43" s="168"/>
      <c r="L43" s="168"/>
      <c r="M43" s="168"/>
      <c r="N43" s="168"/>
      <c r="O43" s="168"/>
      <c r="P43" s="168">
        <v>-9750</v>
      </c>
      <c r="Q43" s="168"/>
      <c r="R43" s="168"/>
      <c r="S43" s="168"/>
      <c r="T43" s="146">
        <f t="shared" si="0"/>
        <v>-9750</v>
      </c>
      <c r="U43" s="92"/>
      <c r="V43" s="91"/>
    </row>
    <row r="44" spans="1:22" s="89" customFormat="1" ht="14.25">
      <c r="A44" s="226" t="s">
        <v>352</v>
      </c>
      <c r="B44" s="168"/>
      <c r="C44" s="168"/>
      <c r="D44" s="168"/>
      <c r="E44" s="168"/>
      <c r="G44" s="168"/>
      <c r="H44" s="168"/>
      <c r="I44" s="168"/>
      <c r="J44" s="168"/>
      <c r="K44" s="168"/>
      <c r="L44" s="168"/>
      <c r="M44" s="168"/>
      <c r="N44" s="168"/>
      <c r="O44" s="168"/>
      <c r="P44" s="168">
        <f>SUM(P42:P43)</f>
        <v>1946463</v>
      </c>
      <c r="Q44" s="168"/>
      <c r="R44" s="168"/>
      <c r="S44" s="168"/>
      <c r="T44" s="146">
        <f t="shared" si="0"/>
        <v>1946463</v>
      </c>
      <c r="U44" s="92"/>
      <c r="V44" s="91"/>
    </row>
    <row r="45" spans="1:22" s="89" customFormat="1" ht="14.25">
      <c r="A45" s="167" t="s">
        <v>123</v>
      </c>
      <c r="B45" s="168"/>
      <c r="C45" s="168"/>
      <c r="D45" s="168"/>
      <c r="E45" s="168"/>
      <c r="F45" s="168"/>
      <c r="G45" s="168"/>
      <c r="H45" s="168">
        <v>50434</v>
      </c>
      <c r="I45" s="168"/>
      <c r="J45" s="168"/>
      <c r="K45" s="168"/>
      <c r="L45" s="168"/>
      <c r="M45" s="168"/>
      <c r="N45" s="168">
        <v>399607</v>
      </c>
      <c r="O45" s="168"/>
      <c r="P45" s="168"/>
      <c r="Q45" s="168"/>
      <c r="R45" s="168"/>
      <c r="S45" s="168"/>
      <c r="T45" s="146">
        <f t="shared" si="0"/>
        <v>450041</v>
      </c>
      <c r="U45" s="92"/>
      <c r="V45" s="91"/>
    </row>
    <row r="46" spans="1:22" s="89" customFormat="1" ht="14.25">
      <c r="A46" s="226" t="s">
        <v>351</v>
      </c>
      <c r="B46" s="168"/>
      <c r="C46" s="168"/>
      <c r="D46" s="168"/>
      <c r="E46" s="168"/>
      <c r="F46" s="168"/>
      <c r="G46" s="168"/>
      <c r="H46" s="168">
        <v>-20256</v>
      </c>
      <c r="I46" s="168"/>
      <c r="J46" s="168"/>
      <c r="K46" s="168"/>
      <c r="L46" s="168"/>
      <c r="M46" s="168"/>
      <c r="N46" s="168">
        <v>-27722</v>
      </c>
      <c r="O46" s="168"/>
      <c r="P46" s="168"/>
      <c r="Q46" s="168"/>
      <c r="R46" s="168"/>
      <c r="S46" s="168"/>
      <c r="T46" s="146">
        <f t="shared" si="0"/>
        <v>-47978</v>
      </c>
      <c r="U46" s="92"/>
      <c r="V46" s="91"/>
    </row>
    <row r="47" spans="1:22" s="89" customFormat="1" ht="14.25">
      <c r="A47" s="226" t="s">
        <v>352</v>
      </c>
      <c r="B47" s="168"/>
      <c r="C47" s="168"/>
      <c r="D47" s="168"/>
      <c r="E47" s="168"/>
      <c r="F47" s="168"/>
      <c r="G47" s="168"/>
      <c r="H47" s="168">
        <f>SUM(H45:H46)</f>
        <v>30178</v>
      </c>
      <c r="I47" s="168"/>
      <c r="J47" s="168"/>
      <c r="K47" s="168"/>
      <c r="L47" s="168"/>
      <c r="M47" s="168"/>
      <c r="N47" s="168">
        <f>SUM(N45:N46)</f>
        <v>371885</v>
      </c>
      <c r="O47" s="168"/>
      <c r="P47" s="168"/>
      <c r="Q47" s="168"/>
      <c r="R47" s="168"/>
      <c r="S47" s="168"/>
      <c r="T47" s="146">
        <f t="shared" si="0"/>
        <v>402063</v>
      </c>
      <c r="U47" s="92"/>
      <c r="V47" s="91"/>
    </row>
    <row r="48" spans="1:22" s="89" customFormat="1" ht="14.25">
      <c r="A48" s="226" t="s">
        <v>139</v>
      </c>
      <c r="B48" s="145"/>
      <c r="C48" s="145"/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45"/>
      <c r="P48" s="145"/>
      <c r="Q48" s="145"/>
      <c r="R48" s="145"/>
      <c r="S48" s="145"/>
      <c r="T48" s="146">
        <f t="shared" si="0"/>
        <v>0</v>
      </c>
      <c r="U48" s="92"/>
      <c r="V48" s="91"/>
    </row>
    <row r="49" spans="1:22" s="89" customFormat="1" ht="14.25">
      <c r="A49" s="469" t="s">
        <v>124</v>
      </c>
      <c r="B49" s="228">
        <v>400</v>
      </c>
      <c r="C49" s="228"/>
      <c r="D49" s="228"/>
      <c r="E49" s="228"/>
      <c r="F49" s="228">
        <v>1800</v>
      </c>
      <c r="G49" s="228"/>
      <c r="H49" s="228"/>
      <c r="I49" s="228"/>
      <c r="J49" s="228"/>
      <c r="K49" s="228"/>
      <c r="L49" s="228"/>
      <c r="M49" s="228"/>
      <c r="N49" s="228"/>
      <c r="O49" s="228"/>
      <c r="P49" s="228"/>
      <c r="Q49" s="228"/>
      <c r="R49" s="228"/>
      <c r="S49" s="228"/>
      <c r="T49" s="146">
        <f t="shared" si="0"/>
        <v>2200</v>
      </c>
      <c r="U49" s="92"/>
      <c r="V49" s="91"/>
    </row>
    <row r="50" spans="1:22" s="89" customFormat="1" ht="14.25">
      <c r="A50" s="90" t="s">
        <v>491</v>
      </c>
      <c r="B50" s="145">
        <v>626</v>
      </c>
      <c r="C50" s="145">
        <v>277</v>
      </c>
      <c r="D50" s="145">
        <v>1097</v>
      </c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6">
        <f t="shared" si="0"/>
        <v>2000</v>
      </c>
      <c r="U50" s="92"/>
      <c r="V50" s="91"/>
    </row>
    <row r="51" spans="1:22" s="89" customFormat="1" ht="14.25">
      <c r="A51" s="667" t="s">
        <v>492</v>
      </c>
      <c r="B51" s="145"/>
      <c r="C51" s="145"/>
      <c r="D51" s="145">
        <v>2841</v>
      </c>
      <c r="E51" s="145"/>
      <c r="F51" s="145"/>
      <c r="G51" s="145"/>
      <c r="H51" s="145"/>
      <c r="I51" s="145"/>
      <c r="J51" s="145">
        <v>150</v>
      </c>
      <c r="K51" s="145"/>
      <c r="L51" s="145"/>
      <c r="M51" s="145"/>
      <c r="N51" s="145"/>
      <c r="O51" s="145"/>
      <c r="P51" s="145"/>
      <c r="Q51" s="145"/>
      <c r="R51" s="145"/>
      <c r="S51" s="145"/>
      <c r="T51" s="146">
        <f t="shared" si="0"/>
        <v>2991</v>
      </c>
      <c r="U51" s="92"/>
      <c r="V51" s="91"/>
    </row>
    <row r="52" spans="1:22" s="89" customFormat="1" ht="14.25">
      <c r="A52" s="528" t="s">
        <v>363</v>
      </c>
      <c r="B52" s="227"/>
      <c r="C52" s="227"/>
      <c r="D52" s="227">
        <v>22726</v>
      </c>
      <c r="E52" s="227"/>
      <c r="F52" s="227"/>
      <c r="G52" s="227"/>
      <c r="H52" s="227"/>
      <c r="I52" s="227"/>
      <c r="J52" s="227">
        <v>28833</v>
      </c>
      <c r="K52" s="227"/>
      <c r="L52" s="227"/>
      <c r="M52" s="227"/>
      <c r="N52" s="227"/>
      <c r="O52" s="227"/>
      <c r="P52" s="227"/>
      <c r="Q52" s="227"/>
      <c r="R52" s="227"/>
      <c r="S52" s="227"/>
      <c r="T52" s="529">
        <f t="shared" si="0"/>
        <v>51559</v>
      </c>
      <c r="U52" s="92"/>
      <c r="V52" s="91"/>
    </row>
    <row r="53" spans="1:22" s="89" customFormat="1" ht="14.25">
      <c r="A53" s="226" t="s">
        <v>351</v>
      </c>
      <c r="B53" s="168"/>
      <c r="C53" s="168"/>
      <c r="D53" s="168">
        <v>211</v>
      </c>
      <c r="E53" s="168"/>
      <c r="F53" s="168"/>
      <c r="G53" s="168">
        <v>90615</v>
      </c>
      <c r="H53" s="168"/>
      <c r="I53" s="168"/>
      <c r="J53" s="168">
        <v>2746</v>
      </c>
      <c r="K53" s="168"/>
      <c r="L53" s="168"/>
      <c r="M53" s="168"/>
      <c r="N53" s="168"/>
      <c r="O53" s="168"/>
      <c r="P53" s="168"/>
      <c r="Q53" s="168"/>
      <c r="R53" s="168"/>
      <c r="S53" s="168"/>
      <c r="T53" s="146">
        <f t="shared" si="0"/>
        <v>93572</v>
      </c>
      <c r="U53" s="92"/>
      <c r="V53" s="91"/>
    </row>
    <row r="54" spans="1:22" s="89" customFormat="1" ht="14.25">
      <c r="A54" s="226" t="s">
        <v>352</v>
      </c>
      <c r="B54" s="168"/>
      <c r="C54" s="168"/>
      <c r="D54" s="168">
        <f>SUM(D52:D53)</f>
        <v>22937</v>
      </c>
      <c r="E54" s="168"/>
      <c r="F54" s="168"/>
      <c r="G54" s="168">
        <f>SUM(G52:G53)</f>
        <v>90615</v>
      </c>
      <c r="H54" s="168"/>
      <c r="I54" s="168"/>
      <c r="J54" s="168">
        <f>SUM(J52:J53)</f>
        <v>31579</v>
      </c>
      <c r="K54" s="168"/>
      <c r="L54" s="168"/>
      <c r="M54" s="168"/>
      <c r="N54" s="168"/>
      <c r="O54" s="168"/>
      <c r="P54" s="168"/>
      <c r="Q54" s="168"/>
      <c r="R54" s="168"/>
      <c r="S54" s="168"/>
      <c r="T54" s="146">
        <f t="shared" si="0"/>
        <v>145131</v>
      </c>
      <c r="U54" s="92"/>
      <c r="V54" s="91"/>
    </row>
    <row r="55" spans="1:22" s="89" customFormat="1" ht="14.25">
      <c r="A55" s="226" t="s">
        <v>139</v>
      </c>
      <c r="B55" s="145"/>
      <c r="C55" s="145"/>
      <c r="D55" s="145"/>
      <c r="E55" s="145"/>
      <c r="F55" s="145"/>
      <c r="G55" s="145">
        <v>90615</v>
      </c>
      <c r="H55" s="145"/>
      <c r="I55" s="145"/>
      <c r="J55" s="145">
        <v>14200</v>
      </c>
      <c r="K55" s="145"/>
      <c r="L55" s="145"/>
      <c r="M55" s="145"/>
      <c r="N55" s="145"/>
      <c r="O55" s="145"/>
      <c r="P55" s="145"/>
      <c r="Q55" s="145"/>
      <c r="R55" s="145"/>
      <c r="S55" s="145"/>
      <c r="T55" s="146">
        <f t="shared" si="0"/>
        <v>104815</v>
      </c>
      <c r="U55" s="92"/>
      <c r="V55" s="91"/>
    </row>
    <row r="56" spans="1:22" s="89" customFormat="1" ht="14.25">
      <c r="A56" s="528" t="s">
        <v>453</v>
      </c>
      <c r="B56" s="227"/>
      <c r="C56" s="227"/>
      <c r="D56" s="227"/>
      <c r="E56" s="227"/>
      <c r="F56" s="227"/>
      <c r="G56" s="227"/>
      <c r="H56" s="227"/>
      <c r="I56" s="227"/>
      <c r="J56" s="227">
        <v>5080</v>
      </c>
      <c r="K56" s="227">
        <v>2248</v>
      </c>
      <c r="L56" s="227"/>
      <c r="M56" s="227"/>
      <c r="N56" s="227"/>
      <c r="O56" s="227"/>
      <c r="P56" s="227"/>
      <c r="Q56" s="227"/>
      <c r="R56" s="227"/>
      <c r="S56" s="227"/>
      <c r="T56" s="529">
        <f t="shared" si="0"/>
        <v>7328</v>
      </c>
      <c r="U56" s="92"/>
      <c r="V56" s="91"/>
    </row>
    <row r="57" spans="1:22" s="89" customFormat="1" ht="14.25">
      <c r="A57" s="226" t="s">
        <v>208</v>
      </c>
      <c r="B57" s="168"/>
      <c r="C57" s="168"/>
      <c r="D57" s="168"/>
      <c r="E57" s="168"/>
      <c r="F57" s="168"/>
      <c r="G57" s="168"/>
      <c r="H57" s="168"/>
      <c r="I57" s="168"/>
      <c r="J57" s="168"/>
      <c r="K57" s="168">
        <v>2248</v>
      </c>
      <c r="L57" s="168"/>
      <c r="M57" s="168"/>
      <c r="N57" s="168"/>
      <c r="O57" s="168"/>
      <c r="P57" s="168"/>
      <c r="Q57" s="168"/>
      <c r="R57" s="168"/>
      <c r="S57" s="168"/>
      <c r="T57" s="146">
        <f t="shared" si="0"/>
        <v>2248</v>
      </c>
      <c r="U57" s="92"/>
      <c r="V57" s="91"/>
    </row>
    <row r="58" spans="1:22" s="89" customFormat="1" ht="14.25">
      <c r="A58" s="90" t="s">
        <v>548</v>
      </c>
      <c r="B58" s="145"/>
      <c r="C58" s="145"/>
      <c r="D58" s="145">
        <v>1381</v>
      </c>
      <c r="E58" s="145"/>
      <c r="F58" s="145"/>
      <c r="G58" s="145">
        <v>31000</v>
      </c>
      <c r="H58" s="145"/>
      <c r="I58" s="145"/>
      <c r="J58" s="145"/>
      <c r="K58" s="145">
        <v>4342</v>
      </c>
      <c r="L58" s="145"/>
      <c r="M58" s="145"/>
      <c r="N58" s="145"/>
      <c r="O58" s="145"/>
      <c r="P58" s="145"/>
      <c r="Q58" s="145"/>
      <c r="R58" s="145"/>
      <c r="S58" s="145"/>
      <c r="T58" s="146">
        <f t="shared" si="0"/>
        <v>36723</v>
      </c>
      <c r="U58" s="92"/>
      <c r="V58" s="91"/>
    </row>
    <row r="59" spans="1:22" s="89" customFormat="1" ht="14.25">
      <c r="A59" s="226" t="s">
        <v>351</v>
      </c>
      <c r="B59" s="145"/>
      <c r="C59" s="145"/>
      <c r="D59" s="145"/>
      <c r="E59" s="145"/>
      <c r="F59" s="145"/>
      <c r="G59" s="145"/>
      <c r="H59" s="145"/>
      <c r="I59" s="145"/>
      <c r="J59" s="145"/>
      <c r="K59" s="145">
        <v>6949</v>
      </c>
      <c r="L59" s="145"/>
      <c r="M59" s="145"/>
      <c r="N59" s="145"/>
      <c r="O59" s="145"/>
      <c r="P59" s="145"/>
      <c r="Q59" s="145"/>
      <c r="R59" s="145"/>
      <c r="S59" s="145"/>
      <c r="T59" s="146">
        <f t="shared" si="0"/>
        <v>6949</v>
      </c>
      <c r="U59" s="92"/>
      <c r="V59" s="91"/>
    </row>
    <row r="60" spans="1:22" s="89" customFormat="1" ht="14.25">
      <c r="A60" s="226" t="s">
        <v>352</v>
      </c>
      <c r="B60" s="145"/>
      <c r="C60" s="145"/>
      <c r="D60" s="145">
        <f>SUM(D58:D59)</f>
        <v>1381</v>
      </c>
      <c r="E60" s="145"/>
      <c r="F60" s="145"/>
      <c r="G60" s="145">
        <f>SUM(G58:G59)</f>
        <v>31000</v>
      </c>
      <c r="H60" s="145"/>
      <c r="I60" s="145"/>
      <c r="J60" s="145"/>
      <c r="K60" s="145">
        <f>SUM(K58:K59)</f>
        <v>11291</v>
      </c>
      <c r="L60" s="145"/>
      <c r="M60" s="145"/>
      <c r="N60" s="145"/>
      <c r="O60" s="145"/>
      <c r="P60" s="145"/>
      <c r="Q60" s="145"/>
      <c r="R60" s="145"/>
      <c r="S60" s="145"/>
      <c r="T60" s="146">
        <f t="shared" si="0"/>
        <v>43672</v>
      </c>
      <c r="U60" s="92"/>
      <c r="V60" s="91"/>
    </row>
    <row r="61" spans="1:22" s="89" customFormat="1" ht="14.25">
      <c r="A61" s="90" t="s">
        <v>609</v>
      </c>
      <c r="B61" s="145"/>
      <c r="C61" s="145"/>
      <c r="D61" s="145"/>
      <c r="E61" s="145"/>
      <c r="F61" s="145"/>
      <c r="G61" s="145"/>
      <c r="H61" s="145"/>
      <c r="I61" s="145"/>
      <c r="J61" s="145">
        <v>5000</v>
      </c>
      <c r="K61" s="145"/>
      <c r="L61" s="145"/>
      <c r="M61" s="145"/>
      <c r="N61" s="145"/>
      <c r="O61" s="145"/>
      <c r="P61" s="145"/>
      <c r="Q61" s="145"/>
      <c r="R61" s="145"/>
      <c r="S61" s="145"/>
      <c r="T61" s="146">
        <f t="shared" si="0"/>
        <v>5000</v>
      </c>
      <c r="U61" s="92"/>
      <c r="V61" s="91"/>
    </row>
    <row r="62" spans="1:22" s="89" customFormat="1" ht="14.25">
      <c r="A62" s="90" t="s">
        <v>200</v>
      </c>
      <c r="B62" s="145"/>
      <c r="C62" s="145"/>
      <c r="D62" s="145"/>
      <c r="E62" s="145"/>
      <c r="F62" s="145">
        <v>3020</v>
      </c>
      <c r="G62" s="145"/>
      <c r="H62" s="145"/>
      <c r="I62" s="145"/>
      <c r="J62" s="145"/>
      <c r="K62" s="145"/>
      <c r="L62" s="145"/>
      <c r="M62" s="145"/>
      <c r="N62" s="145"/>
      <c r="O62" s="145"/>
      <c r="P62" s="145"/>
      <c r="Q62" s="145"/>
      <c r="R62" s="145"/>
      <c r="S62" s="145"/>
      <c r="T62" s="146">
        <f t="shared" si="0"/>
        <v>3020</v>
      </c>
      <c r="U62" s="92"/>
      <c r="V62" s="91"/>
    </row>
    <row r="63" spans="1:22" s="89" customFormat="1" ht="14.25">
      <c r="A63" s="90" t="s">
        <v>125</v>
      </c>
      <c r="B63" s="145"/>
      <c r="C63" s="145"/>
      <c r="D63" s="145">
        <v>2738</v>
      </c>
      <c r="E63" s="145"/>
      <c r="F63" s="145"/>
      <c r="G63" s="145"/>
      <c r="H63" s="145"/>
      <c r="I63" s="145"/>
      <c r="J63" s="145"/>
      <c r="K63" s="145"/>
      <c r="L63" s="145"/>
      <c r="M63" s="145"/>
      <c r="N63" s="145"/>
      <c r="O63" s="145"/>
      <c r="P63" s="145"/>
      <c r="Q63" s="145"/>
      <c r="R63" s="145"/>
      <c r="S63" s="145"/>
      <c r="T63" s="146">
        <f t="shared" si="0"/>
        <v>2738</v>
      </c>
      <c r="U63" s="92"/>
      <c r="V63" s="91"/>
    </row>
    <row r="64" spans="1:22" s="89" customFormat="1" ht="14.25">
      <c r="A64" s="226" t="s">
        <v>351</v>
      </c>
      <c r="B64" s="145"/>
      <c r="C64" s="145"/>
      <c r="D64" s="145">
        <v>770</v>
      </c>
      <c r="E64" s="145"/>
      <c r="F64" s="145"/>
      <c r="G64" s="145"/>
      <c r="H64" s="145"/>
      <c r="I64" s="145"/>
      <c r="J64" s="145"/>
      <c r="K64" s="145"/>
      <c r="L64" s="145"/>
      <c r="M64" s="145"/>
      <c r="N64" s="145"/>
      <c r="O64" s="145"/>
      <c r="P64" s="145"/>
      <c r="Q64" s="145"/>
      <c r="R64" s="145"/>
      <c r="S64" s="145"/>
      <c r="T64" s="146">
        <f t="shared" si="0"/>
        <v>770</v>
      </c>
      <c r="U64" s="92"/>
      <c r="V64" s="91"/>
    </row>
    <row r="65" spans="1:22" s="89" customFormat="1" ht="14.25">
      <c r="A65" s="226" t="s">
        <v>352</v>
      </c>
      <c r="B65" s="145"/>
      <c r="C65" s="145"/>
      <c r="D65" s="145">
        <f>SUM(D63:D64)</f>
        <v>3508</v>
      </c>
      <c r="E65" s="145"/>
      <c r="F65" s="145"/>
      <c r="G65" s="145"/>
      <c r="H65" s="145"/>
      <c r="I65" s="145"/>
      <c r="J65" s="145"/>
      <c r="K65" s="145"/>
      <c r="L65" s="145"/>
      <c r="M65" s="145"/>
      <c r="N65" s="145"/>
      <c r="O65" s="145"/>
      <c r="P65" s="145"/>
      <c r="Q65" s="145"/>
      <c r="R65" s="145"/>
      <c r="S65" s="145"/>
      <c r="T65" s="146">
        <f t="shared" si="0"/>
        <v>3508</v>
      </c>
      <c r="U65" s="92"/>
      <c r="V65" s="91"/>
    </row>
    <row r="66" spans="1:22" s="89" customFormat="1" ht="14.25">
      <c r="A66" s="469" t="s">
        <v>498</v>
      </c>
      <c r="B66" s="228"/>
      <c r="C66" s="228"/>
      <c r="D66" s="228"/>
      <c r="E66" s="228"/>
      <c r="F66" s="228">
        <v>7225</v>
      </c>
      <c r="G66" s="228"/>
      <c r="H66" s="228"/>
      <c r="I66" s="228"/>
      <c r="J66" s="228"/>
      <c r="K66" s="228"/>
      <c r="L66" s="228"/>
      <c r="M66" s="228"/>
      <c r="N66" s="228"/>
      <c r="O66" s="228"/>
      <c r="P66" s="228"/>
      <c r="Q66" s="228"/>
      <c r="R66" s="228"/>
      <c r="S66" s="228"/>
      <c r="T66" s="529">
        <f t="shared" si="0"/>
        <v>7225</v>
      </c>
      <c r="U66" s="92"/>
      <c r="V66" s="91"/>
    </row>
    <row r="67" spans="1:22" s="89" customFormat="1" ht="14.25">
      <c r="A67" s="226" t="s">
        <v>351</v>
      </c>
      <c r="B67" s="228"/>
      <c r="C67" s="228"/>
      <c r="D67" s="228"/>
      <c r="E67" s="228"/>
      <c r="F67" s="228">
        <v>39194</v>
      </c>
      <c r="G67" s="228"/>
      <c r="H67" s="228"/>
      <c r="I67" s="228"/>
      <c r="J67" s="228"/>
      <c r="K67" s="228"/>
      <c r="L67" s="228"/>
      <c r="M67" s="228"/>
      <c r="N67" s="228"/>
      <c r="O67" s="228"/>
      <c r="P67" s="228"/>
      <c r="Q67" s="228"/>
      <c r="R67" s="228"/>
      <c r="S67" s="228"/>
      <c r="T67" s="529">
        <f t="shared" si="0"/>
        <v>39194</v>
      </c>
      <c r="U67" s="92"/>
      <c r="V67" s="91"/>
    </row>
    <row r="68" spans="1:22" s="89" customFormat="1" ht="14.25">
      <c r="A68" s="226" t="s">
        <v>352</v>
      </c>
      <c r="B68" s="145"/>
      <c r="C68" s="145"/>
      <c r="D68" s="145"/>
      <c r="E68" s="145"/>
      <c r="F68" s="145">
        <f>SUM(F66:F67)</f>
        <v>46419</v>
      </c>
      <c r="G68" s="145"/>
      <c r="H68" s="145"/>
      <c r="I68" s="145"/>
      <c r="J68" s="145"/>
      <c r="K68" s="145"/>
      <c r="L68" s="145"/>
      <c r="M68" s="145"/>
      <c r="N68" s="145"/>
      <c r="O68" s="145"/>
      <c r="P68" s="145"/>
      <c r="Q68" s="145"/>
      <c r="R68" s="145"/>
      <c r="S68" s="145"/>
      <c r="T68" s="146">
        <f t="shared" si="0"/>
        <v>46419</v>
      </c>
      <c r="U68" s="92"/>
      <c r="V68" s="91"/>
    </row>
    <row r="69" spans="1:22" s="89" customFormat="1" ht="15" thickBot="1">
      <c r="A69" s="703" t="s">
        <v>350</v>
      </c>
      <c r="B69" s="704"/>
      <c r="C69" s="704"/>
      <c r="D69" s="704"/>
      <c r="E69" s="704"/>
      <c r="F69" s="704">
        <v>46419</v>
      </c>
      <c r="G69" s="704"/>
      <c r="H69" s="704"/>
      <c r="I69" s="704"/>
      <c r="J69" s="704"/>
      <c r="K69" s="704"/>
      <c r="L69" s="704"/>
      <c r="M69" s="704"/>
      <c r="N69" s="704"/>
      <c r="O69" s="704"/>
      <c r="P69" s="704"/>
      <c r="Q69" s="704"/>
      <c r="R69" s="704"/>
      <c r="S69" s="704"/>
      <c r="T69" s="705">
        <f t="shared" si="0"/>
        <v>46419</v>
      </c>
      <c r="U69" s="92"/>
      <c r="V69" s="91"/>
    </row>
    <row r="70" spans="1:22" s="89" customFormat="1" ht="14.25">
      <c r="A70" s="88" t="s">
        <v>550</v>
      </c>
      <c r="B70" s="144"/>
      <c r="C70" s="144"/>
      <c r="D70" s="144"/>
      <c r="E70" s="144"/>
      <c r="F70" s="144">
        <v>637</v>
      </c>
      <c r="G70" s="144"/>
      <c r="H70" s="144"/>
      <c r="I70" s="144"/>
      <c r="J70" s="144"/>
      <c r="K70" s="144"/>
      <c r="L70" s="144"/>
      <c r="M70" s="144"/>
      <c r="N70" s="144"/>
      <c r="O70" s="144"/>
      <c r="P70" s="144"/>
      <c r="Q70" s="144"/>
      <c r="R70" s="144"/>
      <c r="S70" s="144"/>
      <c r="T70" s="706">
        <f t="shared" si="0"/>
        <v>637</v>
      </c>
      <c r="U70" s="92"/>
      <c r="V70" s="91"/>
    </row>
    <row r="71" spans="1:22" s="89" customFormat="1" ht="14.25">
      <c r="A71" s="537" t="s">
        <v>350</v>
      </c>
      <c r="B71" s="228"/>
      <c r="C71" s="228"/>
      <c r="D71" s="228"/>
      <c r="E71" s="228"/>
      <c r="F71" s="228">
        <v>637</v>
      </c>
      <c r="G71" s="228"/>
      <c r="H71" s="228"/>
      <c r="I71" s="228"/>
      <c r="J71" s="228"/>
      <c r="K71" s="228"/>
      <c r="L71" s="228"/>
      <c r="M71" s="228"/>
      <c r="N71" s="228"/>
      <c r="O71" s="228"/>
      <c r="P71" s="228"/>
      <c r="Q71" s="228"/>
      <c r="R71" s="228"/>
      <c r="S71" s="228"/>
      <c r="T71" s="146">
        <f t="shared" si="0"/>
        <v>637</v>
      </c>
      <c r="U71" s="92"/>
      <c r="V71" s="91"/>
    </row>
    <row r="72" spans="1:22" s="89" customFormat="1" ht="26.25">
      <c r="A72" s="537" t="s">
        <v>527</v>
      </c>
      <c r="B72" s="228"/>
      <c r="C72" s="228"/>
      <c r="D72" s="228"/>
      <c r="E72" s="228"/>
      <c r="F72" s="228">
        <v>10500</v>
      </c>
      <c r="G72" s="228"/>
      <c r="H72" s="228"/>
      <c r="I72" s="228"/>
      <c r="J72" s="228"/>
      <c r="K72" s="228"/>
      <c r="L72" s="228"/>
      <c r="M72" s="228"/>
      <c r="N72" s="228"/>
      <c r="O72" s="228"/>
      <c r="P72" s="228"/>
      <c r="Q72" s="228"/>
      <c r="R72" s="228"/>
      <c r="S72" s="228"/>
      <c r="T72" s="146">
        <f t="shared" si="0"/>
        <v>10500</v>
      </c>
      <c r="U72" s="92"/>
      <c r="V72" s="91"/>
    </row>
    <row r="73" spans="1:22" s="89" customFormat="1" ht="14.25">
      <c r="A73" s="537" t="s">
        <v>352</v>
      </c>
      <c r="B73" s="228"/>
      <c r="C73" s="228"/>
      <c r="D73" s="228"/>
      <c r="E73" s="228"/>
      <c r="F73" s="228">
        <f>SUM(F72)</f>
        <v>10500</v>
      </c>
      <c r="G73" s="228"/>
      <c r="H73" s="228"/>
      <c r="I73" s="228"/>
      <c r="J73" s="228"/>
      <c r="K73" s="228"/>
      <c r="L73" s="228"/>
      <c r="M73" s="228"/>
      <c r="N73" s="228"/>
      <c r="O73" s="228"/>
      <c r="P73" s="228"/>
      <c r="Q73" s="228"/>
      <c r="R73" s="228"/>
      <c r="S73" s="228"/>
      <c r="T73" s="146">
        <f t="shared" si="0"/>
        <v>10500</v>
      </c>
      <c r="U73" s="92"/>
      <c r="V73" s="91"/>
    </row>
    <row r="74" spans="1:22" s="89" customFormat="1" ht="14.25">
      <c r="A74" s="537" t="s">
        <v>350</v>
      </c>
      <c r="B74" s="228"/>
      <c r="C74" s="228"/>
      <c r="D74" s="228"/>
      <c r="E74" s="228"/>
      <c r="F74" s="228">
        <v>10500</v>
      </c>
      <c r="G74" s="228"/>
      <c r="H74" s="228"/>
      <c r="I74" s="228"/>
      <c r="J74" s="228"/>
      <c r="K74" s="228"/>
      <c r="L74" s="228"/>
      <c r="M74" s="228"/>
      <c r="N74" s="228"/>
      <c r="O74" s="228"/>
      <c r="P74" s="228"/>
      <c r="Q74" s="228"/>
      <c r="R74" s="228"/>
      <c r="S74" s="228"/>
      <c r="T74" s="146">
        <f t="shared" si="0"/>
        <v>10500</v>
      </c>
      <c r="U74" s="92"/>
      <c r="V74" s="91"/>
    </row>
    <row r="75" spans="1:22" s="89" customFormat="1" ht="25.5">
      <c r="A75" s="230" t="s">
        <v>525</v>
      </c>
      <c r="B75" s="228"/>
      <c r="C75" s="228"/>
      <c r="D75" s="228"/>
      <c r="E75" s="228">
        <v>2158</v>
      </c>
      <c r="F75" s="228"/>
      <c r="G75" s="228"/>
      <c r="H75" s="228"/>
      <c r="I75" s="228"/>
      <c r="J75" s="228"/>
      <c r="K75" s="228"/>
      <c r="L75" s="228"/>
      <c r="M75" s="228"/>
      <c r="N75" s="228"/>
      <c r="O75" s="228"/>
      <c r="P75" s="228"/>
      <c r="Q75" s="228"/>
      <c r="R75" s="228"/>
      <c r="S75" s="228"/>
      <c r="T75" s="146">
        <f t="shared" si="0"/>
        <v>2158</v>
      </c>
      <c r="U75" s="92"/>
      <c r="V75" s="91"/>
    </row>
    <row r="76" spans="1:22" s="89" customFormat="1" ht="14.25">
      <c r="A76" s="537" t="s">
        <v>352</v>
      </c>
      <c r="B76" s="228"/>
      <c r="C76" s="228"/>
      <c r="D76" s="228"/>
      <c r="E76" s="228">
        <f>SUM(E75)</f>
        <v>2158</v>
      </c>
      <c r="F76" s="228"/>
      <c r="G76" s="228"/>
      <c r="H76" s="228"/>
      <c r="I76" s="228"/>
      <c r="J76" s="228"/>
      <c r="K76" s="228"/>
      <c r="L76" s="228"/>
      <c r="M76" s="228"/>
      <c r="N76" s="228"/>
      <c r="O76" s="228"/>
      <c r="P76" s="228"/>
      <c r="Q76" s="228"/>
      <c r="R76" s="228"/>
      <c r="S76" s="228"/>
      <c r="T76" s="146">
        <f t="shared" si="0"/>
        <v>2158</v>
      </c>
      <c r="U76" s="92"/>
      <c r="V76" s="91"/>
    </row>
    <row r="77" spans="1:22" s="89" customFormat="1" ht="26.25">
      <c r="A77" s="90" t="s">
        <v>201</v>
      </c>
      <c r="B77" s="145"/>
      <c r="C77" s="145"/>
      <c r="D77" s="145"/>
      <c r="E77" s="145">
        <v>1500</v>
      </c>
      <c r="F77" s="145"/>
      <c r="G77" s="145"/>
      <c r="H77" s="145"/>
      <c r="I77" s="145"/>
      <c r="J77" s="145"/>
      <c r="K77" s="145"/>
      <c r="L77" s="145"/>
      <c r="M77" s="145"/>
      <c r="N77" s="145"/>
      <c r="O77" s="145"/>
      <c r="P77" s="145"/>
      <c r="Q77" s="145"/>
      <c r="R77" s="145"/>
      <c r="S77" s="145"/>
      <c r="T77" s="146">
        <f t="shared" si="0"/>
        <v>1500</v>
      </c>
      <c r="U77" s="92"/>
      <c r="V77" s="91"/>
    </row>
    <row r="78" spans="1:22" s="89" customFormat="1" ht="14.25">
      <c r="A78" s="226" t="s">
        <v>351</v>
      </c>
      <c r="B78" s="228"/>
      <c r="C78" s="228"/>
      <c r="D78" s="228"/>
      <c r="E78" s="228">
        <v>21300</v>
      </c>
      <c r="F78" s="228"/>
      <c r="G78" s="228"/>
      <c r="H78" s="228"/>
      <c r="I78" s="228"/>
      <c r="J78" s="228"/>
      <c r="K78" s="228"/>
      <c r="L78" s="228"/>
      <c r="M78" s="228"/>
      <c r="N78" s="228"/>
      <c r="O78" s="228"/>
      <c r="P78" s="228"/>
      <c r="Q78" s="228"/>
      <c r="R78" s="228"/>
      <c r="S78" s="228"/>
      <c r="T78" s="146">
        <f t="shared" si="0"/>
        <v>21300</v>
      </c>
      <c r="U78" s="92"/>
      <c r="V78" s="91"/>
    </row>
    <row r="79" spans="1:22" s="89" customFormat="1" ht="14.25">
      <c r="A79" s="226" t="s">
        <v>352</v>
      </c>
      <c r="B79" s="228"/>
      <c r="C79" s="228"/>
      <c r="D79" s="228"/>
      <c r="E79" s="228">
        <f>SUM(E77:E78)</f>
        <v>22800</v>
      </c>
      <c r="F79" s="228"/>
      <c r="G79" s="228"/>
      <c r="H79" s="228"/>
      <c r="I79" s="228"/>
      <c r="J79" s="228"/>
      <c r="K79" s="228"/>
      <c r="L79" s="228"/>
      <c r="M79" s="228"/>
      <c r="N79" s="228"/>
      <c r="O79" s="228"/>
      <c r="P79" s="228"/>
      <c r="Q79" s="228"/>
      <c r="R79" s="228"/>
      <c r="S79" s="228"/>
      <c r="T79" s="146">
        <f t="shared" si="0"/>
        <v>22800</v>
      </c>
      <c r="U79" s="92"/>
      <c r="V79" s="91"/>
    </row>
    <row r="80" spans="1:22" s="89" customFormat="1" ht="14.25">
      <c r="A80" s="537" t="s">
        <v>350</v>
      </c>
      <c r="B80" s="228"/>
      <c r="C80" s="228"/>
      <c r="D80" s="228"/>
      <c r="E80" s="228">
        <v>21300</v>
      </c>
      <c r="F80" s="228"/>
      <c r="G80" s="228"/>
      <c r="H80" s="228"/>
      <c r="I80" s="228"/>
      <c r="J80" s="228"/>
      <c r="K80" s="228"/>
      <c r="L80" s="228"/>
      <c r="M80" s="228"/>
      <c r="N80" s="228"/>
      <c r="O80" s="228"/>
      <c r="P80" s="228"/>
      <c r="Q80" s="228"/>
      <c r="R80" s="228"/>
      <c r="S80" s="228"/>
      <c r="T80" s="146">
        <f t="shared" si="0"/>
        <v>21300</v>
      </c>
      <c r="U80" s="92"/>
      <c r="V80" s="91"/>
    </row>
    <row r="81" spans="1:22" s="89" customFormat="1" ht="13.5" customHeight="1">
      <c r="A81" s="469" t="s">
        <v>364</v>
      </c>
      <c r="B81" s="228"/>
      <c r="C81" s="228"/>
      <c r="D81" s="228"/>
      <c r="E81" s="228"/>
      <c r="F81" s="228"/>
      <c r="G81" s="228">
        <v>50120</v>
      </c>
      <c r="H81" s="228"/>
      <c r="I81" s="228"/>
      <c r="J81" s="228"/>
      <c r="K81" s="228"/>
      <c r="L81" s="228"/>
      <c r="M81" s="228">
        <v>15550</v>
      </c>
      <c r="N81" s="228"/>
      <c r="O81" s="228"/>
      <c r="P81" s="228"/>
      <c r="Q81" s="228"/>
      <c r="R81" s="228"/>
      <c r="S81" s="228"/>
      <c r="T81" s="529">
        <f t="shared" si="0"/>
        <v>65670</v>
      </c>
      <c r="U81" s="92"/>
      <c r="V81" s="91"/>
    </row>
    <row r="82" spans="1:22" s="89" customFormat="1" ht="14.25">
      <c r="A82" s="226" t="s">
        <v>351</v>
      </c>
      <c r="B82" s="145"/>
      <c r="C82" s="145"/>
      <c r="D82" s="145"/>
      <c r="E82" s="145"/>
      <c r="F82" s="145"/>
      <c r="G82" s="145">
        <v>640</v>
      </c>
      <c r="H82" s="145"/>
      <c r="I82" s="145"/>
      <c r="J82" s="145"/>
      <c r="K82" s="145"/>
      <c r="L82" s="145"/>
      <c r="M82" s="145"/>
      <c r="N82" s="145"/>
      <c r="O82" s="145"/>
      <c r="P82" s="145"/>
      <c r="Q82" s="145"/>
      <c r="R82" s="145"/>
      <c r="S82" s="145"/>
      <c r="T82" s="146">
        <f t="shared" si="0"/>
        <v>640</v>
      </c>
      <c r="U82" s="92"/>
      <c r="V82" s="91"/>
    </row>
    <row r="83" spans="1:22" s="89" customFormat="1" ht="14.25">
      <c r="A83" s="226" t="s">
        <v>352</v>
      </c>
      <c r="B83" s="145"/>
      <c r="C83" s="145"/>
      <c r="D83" s="145"/>
      <c r="E83" s="145"/>
      <c r="F83" s="145"/>
      <c r="G83" s="145">
        <f>SUM(G81:G82)</f>
        <v>50760</v>
      </c>
      <c r="H83" s="145"/>
      <c r="I83" s="145"/>
      <c r="J83" s="145"/>
      <c r="K83" s="145"/>
      <c r="L83" s="145"/>
      <c r="M83" s="145">
        <f>SUM(M81:M82)</f>
        <v>15550</v>
      </c>
      <c r="N83" s="145"/>
      <c r="O83" s="145"/>
      <c r="P83" s="145"/>
      <c r="Q83" s="145"/>
      <c r="R83" s="145"/>
      <c r="S83" s="145"/>
      <c r="T83" s="146">
        <f t="shared" si="0"/>
        <v>66310</v>
      </c>
      <c r="U83" s="92"/>
      <c r="V83" s="91"/>
    </row>
    <row r="84" spans="1:22" s="89" customFormat="1" ht="14.25">
      <c r="A84" s="469" t="s">
        <v>118</v>
      </c>
      <c r="B84" s="228">
        <v>3936</v>
      </c>
      <c r="C84" s="228">
        <v>897</v>
      </c>
      <c r="D84" s="228"/>
      <c r="E84" s="228"/>
      <c r="F84" s="228"/>
      <c r="G84" s="228"/>
      <c r="H84" s="228"/>
      <c r="I84" s="228"/>
      <c r="J84" s="228"/>
      <c r="K84" s="228"/>
      <c r="L84" s="228"/>
      <c r="M84" s="228"/>
      <c r="N84" s="228"/>
      <c r="O84" s="228"/>
      <c r="P84" s="228"/>
      <c r="Q84" s="228"/>
      <c r="R84" s="228"/>
      <c r="S84" s="228"/>
      <c r="T84" s="529">
        <f t="shared" si="0"/>
        <v>4833</v>
      </c>
      <c r="U84" s="92"/>
      <c r="V84" s="91"/>
    </row>
    <row r="85" spans="1:22" s="89" customFormat="1" ht="14.25">
      <c r="A85" s="226" t="s">
        <v>351</v>
      </c>
      <c r="B85" s="145">
        <v>812</v>
      </c>
      <c r="C85" s="145">
        <v>110</v>
      </c>
      <c r="D85" s="145"/>
      <c r="E85" s="145"/>
      <c r="F85" s="145"/>
      <c r="G85" s="145"/>
      <c r="H85" s="145"/>
      <c r="I85" s="145"/>
      <c r="J85" s="145"/>
      <c r="K85" s="145"/>
      <c r="L85" s="145"/>
      <c r="M85" s="145"/>
      <c r="N85" s="145"/>
      <c r="O85" s="145"/>
      <c r="P85" s="145"/>
      <c r="Q85" s="145"/>
      <c r="R85" s="145"/>
      <c r="S85" s="145"/>
      <c r="T85" s="146">
        <f t="shared" si="0"/>
        <v>922</v>
      </c>
      <c r="U85" s="92"/>
      <c r="V85" s="91"/>
    </row>
    <row r="86" spans="1:22" s="89" customFormat="1" ht="14.25">
      <c r="A86" s="226" t="s">
        <v>352</v>
      </c>
      <c r="B86" s="145">
        <f>SUM(B84:B85)</f>
        <v>4748</v>
      </c>
      <c r="C86" s="145">
        <f>SUM(C84:C85)</f>
        <v>1007</v>
      </c>
      <c r="D86" s="145"/>
      <c r="E86" s="145"/>
      <c r="F86" s="145"/>
      <c r="G86" s="145"/>
      <c r="H86" s="145"/>
      <c r="I86" s="145"/>
      <c r="J86" s="145"/>
      <c r="K86" s="145"/>
      <c r="L86" s="145"/>
      <c r="M86" s="145"/>
      <c r="N86" s="145"/>
      <c r="O86" s="145"/>
      <c r="P86" s="145"/>
      <c r="Q86" s="145"/>
      <c r="R86" s="145"/>
      <c r="S86" s="145"/>
      <c r="T86" s="146">
        <f t="shared" si="0"/>
        <v>5755</v>
      </c>
      <c r="U86" s="92"/>
      <c r="V86" s="91"/>
    </row>
    <row r="87" spans="1:22" s="89" customFormat="1" ht="14.25">
      <c r="A87" s="90" t="s">
        <v>126</v>
      </c>
      <c r="B87" s="145"/>
      <c r="C87" s="145"/>
      <c r="D87" s="145"/>
      <c r="E87" s="145"/>
      <c r="F87" s="145"/>
      <c r="G87" s="145">
        <v>325</v>
      </c>
      <c r="H87" s="145"/>
      <c r="I87" s="145"/>
      <c r="J87" s="145"/>
      <c r="K87" s="145"/>
      <c r="L87" s="145"/>
      <c r="M87" s="145">
        <v>5000</v>
      </c>
      <c r="N87" s="145"/>
      <c r="O87" s="145"/>
      <c r="P87" s="145"/>
      <c r="Q87" s="145"/>
      <c r="R87" s="145"/>
      <c r="S87" s="145"/>
      <c r="T87" s="146">
        <f t="shared" si="0"/>
        <v>5325</v>
      </c>
      <c r="U87" s="92"/>
      <c r="V87" s="91"/>
    </row>
    <row r="88" spans="1:22" s="89" customFormat="1" ht="14.25">
      <c r="A88" s="90" t="s">
        <v>273</v>
      </c>
      <c r="B88" s="145"/>
      <c r="C88" s="145"/>
      <c r="D88" s="145"/>
      <c r="E88" s="145"/>
      <c r="F88" s="145"/>
      <c r="G88" s="145"/>
      <c r="H88" s="145"/>
      <c r="I88" s="145"/>
      <c r="J88" s="145">
        <v>9529</v>
      </c>
      <c r="K88" s="145"/>
      <c r="L88" s="145"/>
      <c r="M88" s="145">
        <v>15000</v>
      </c>
      <c r="N88" s="145"/>
      <c r="O88" s="145"/>
      <c r="P88" s="145"/>
      <c r="Q88" s="145"/>
      <c r="R88" s="145"/>
      <c r="S88" s="145"/>
      <c r="T88" s="146">
        <f t="shared" si="0"/>
        <v>24529</v>
      </c>
      <c r="U88" s="92"/>
      <c r="V88" s="91"/>
    </row>
    <row r="89" spans="1:22" s="89" customFormat="1" ht="26.25">
      <c r="A89" s="90" t="s">
        <v>221</v>
      </c>
      <c r="B89" s="145"/>
      <c r="C89" s="145"/>
      <c r="D89" s="145"/>
      <c r="E89" s="145"/>
      <c r="F89" s="145"/>
      <c r="G89" s="145">
        <v>22074</v>
      </c>
      <c r="H89" s="145"/>
      <c r="I89" s="145"/>
      <c r="J89" s="145">
        <v>4350</v>
      </c>
      <c r="K89" s="145"/>
      <c r="L89" s="145"/>
      <c r="M89" s="145"/>
      <c r="N89" s="145"/>
      <c r="O89" s="145"/>
      <c r="P89" s="145"/>
      <c r="Q89" s="145"/>
      <c r="R89" s="145"/>
      <c r="S89" s="145"/>
      <c r="T89" s="146">
        <f t="shared" si="0"/>
        <v>26424</v>
      </c>
      <c r="U89" s="92"/>
      <c r="V89" s="91"/>
    </row>
    <row r="90" spans="1:22" s="89" customFormat="1" ht="14.25">
      <c r="A90" s="226" t="s">
        <v>351</v>
      </c>
      <c r="B90" s="145"/>
      <c r="C90" s="145"/>
      <c r="D90" s="145"/>
      <c r="E90" s="145"/>
      <c r="F90" s="145"/>
      <c r="G90" s="145">
        <v>350</v>
      </c>
      <c r="H90" s="145"/>
      <c r="I90" s="145"/>
      <c r="J90" s="145"/>
      <c r="K90" s="145"/>
      <c r="L90" s="145"/>
      <c r="M90" s="145"/>
      <c r="N90" s="145"/>
      <c r="O90" s="145"/>
      <c r="P90" s="145"/>
      <c r="Q90" s="145"/>
      <c r="R90" s="145"/>
      <c r="S90" s="145"/>
      <c r="T90" s="146">
        <f t="shared" si="0"/>
        <v>350</v>
      </c>
      <c r="U90" s="92"/>
      <c r="V90" s="91"/>
    </row>
    <row r="91" spans="1:22" s="89" customFormat="1" ht="14.25">
      <c r="A91" s="226" t="s">
        <v>352</v>
      </c>
      <c r="B91" s="145"/>
      <c r="C91" s="145"/>
      <c r="D91" s="145"/>
      <c r="E91" s="145"/>
      <c r="F91" s="145"/>
      <c r="G91" s="145">
        <f>SUM(G89:G90)</f>
        <v>22424</v>
      </c>
      <c r="H91" s="145"/>
      <c r="I91" s="145"/>
      <c r="J91" s="145">
        <f>SUM(J89:J90)</f>
        <v>4350</v>
      </c>
      <c r="K91" s="145"/>
      <c r="L91" s="145"/>
      <c r="M91" s="145"/>
      <c r="N91" s="145"/>
      <c r="O91" s="145"/>
      <c r="P91" s="145"/>
      <c r="Q91" s="145"/>
      <c r="R91" s="145"/>
      <c r="S91" s="145"/>
      <c r="T91" s="146">
        <f t="shared" si="0"/>
        <v>26774</v>
      </c>
      <c r="U91" s="92"/>
      <c r="V91" s="91"/>
    </row>
    <row r="92" spans="1:21" s="89" customFormat="1" ht="14.25">
      <c r="A92" s="90" t="s">
        <v>127</v>
      </c>
      <c r="B92" s="145"/>
      <c r="C92" s="145"/>
      <c r="D92" s="145">
        <v>16200</v>
      </c>
      <c r="E92" s="145"/>
      <c r="F92" s="145"/>
      <c r="G92" s="145"/>
      <c r="H92" s="145"/>
      <c r="I92" s="145"/>
      <c r="J92" s="145"/>
      <c r="K92" s="145">
        <v>15740</v>
      </c>
      <c r="L92" s="145"/>
      <c r="M92" s="145"/>
      <c r="N92" s="145"/>
      <c r="O92" s="145"/>
      <c r="P92" s="145"/>
      <c r="Q92" s="145"/>
      <c r="R92" s="145"/>
      <c r="S92" s="145"/>
      <c r="T92" s="146">
        <f t="shared" si="0"/>
        <v>31940</v>
      </c>
      <c r="U92" s="92"/>
    </row>
    <row r="93" spans="1:21" s="89" customFormat="1" ht="15" thickBot="1">
      <c r="A93" s="226" t="s">
        <v>139</v>
      </c>
      <c r="B93" s="227"/>
      <c r="C93" s="227"/>
      <c r="D93" s="227">
        <v>12371</v>
      </c>
      <c r="E93" s="227"/>
      <c r="F93" s="227"/>
      <c r="G93" s="227"/>
      <c r="H93" s="227"/>
      <c r="I93" s="227"/>
      <c r="J93" s="227"/>
      <c r="K93" s="227">
        <v>15740</v>
      </c>
      <c r="L93" s="227"/>
      <c r="M93" s="227"/>
      <c r="N93" s="227"/>
      <c r="O93" s="227"/>
      <c r="P93" s="227"/>
      <c r="Q93" s="227"/>
      <c r="R93" s="227"/>
      <c r="S93" s="227"/>
      <c r="T93" s="146">
        <f t="shared" si="0"/>
        <v>28111</v>
      </c>
      <c r="U93" s="92"/>
    </row>
    <row r="94" spans="1:23" s="2" customFormat="1" ht="15">
      <c r="A94" s="175" t="s">
        <v>51</v>
      </c>
      <c r="B94" s="620">
        <f aca="true" t="shared" si="2" ref="B94:T94">SUM(B6+B8+B12+B16+B20+B23+B25+B29+B33+B37+B38+B40+B41+B42+B45+B49+B50+B51+B52+B56+B58+B61+B62+B63+B66+B70+B77+B81+B84+B87+B88+B89+B92)</f>
        <v>70759</v>
      </c>
      <c r="C94" s="620">
        <f t="shared" si="2"/>
        <v>25427</v>
      </c>
      <c r="D94" s="620">
        <f t="shared" si="2"/>
        <v>433621</v>
      </c>
      <c r="E94" s="620">
        <f t="shared" si="2"/>
        <v>1500</v>
      </c>
      <c r="F94" s="620">
        <f t="shared" si="2"/>
        <v>102265</v>
      </c>
      <c r="G94" s="620">
        <f t="shared" si="2"/>
        <v>112019</v>
      </c>
      <c r="H94" s="620">
        <f t="shared" si="2"/>
        <v>50434</v>
      </c>
      <c r="I94" s="620">
        <f t="shared" si="2"/>
        <v>5000</v>
      </c>
      <c r="J94" s="620">
        <f t="shared" si="2"/>
        <v>219914</v>
      </c>
      <c r="K94" s="620">
        <f t="shared" si="2"/>
        <v>236078</v>
      </c>
      <c r="L94" s="620">
        <f t="shared" si="2"/>
        <v>0</v>
      </c>
      <c r="M94" s="620">
        <f t="shared" si="2"/>
        <v>40550</v>
      </c>
      <c r="N94" s="620">
        <f t="shared" si="2"/>
        <v>399607</v>
      </c>
      <c r="O94" s="620">
        <f t="shared" si="2"/>
        <v>0</v>
      </c>
      <c r="P94" s="620">
        <f t="shared" si="2"/>
        <v>1956213</v>
      </c>
      <c r="Q94" s="620">
        <f t="shared" si="2"/>
        <v>36334</v>
      </c>
      <c r="R94" s="620">
        <f t="shared" si="2"/>
        <v>0</v>
      </c>
      <c r="S94" s="620">
        <f t="shared" si="2"/>
        <v>300000</v>
      </c>
      <c r="T94" s="621">
        <f t="shared" si="2"/>
        <v>3989721</v>
      </c>
      <c r="U94" s="10"/>
      <c r="V94" s="10"/>
      <c r="W94" s="10"/>
    </row>
    <row r="95" spans="1:23" s="2" customFormat="1" ht="15">
      <c r="A95" s="622" t="s">
        <v>351</v>
      </c>
      <c r="B95" s="623">
        <f>SUM(B90+B85+B82+B78+B75+B72+B67+B64+B59+B53+B46+B43+B34+B26+B21+B17+B13+B9+B30)</f>
        <v>432</v>
      </c>
      <c r="C95" s="623">
        <f aca="true" t="shared" si="3" ref="C95:T95">SUM(C90+C85+C82+C78+C75+C72+C67+C64+C59+C53+C46+C43+C34+C26+C21+C17+C13+C9+C30)</f>
        <v>135</v>
      </c>
      <c r="D95" s="623">
        <f t="shared" si="3"/>
        <v>8832</v>
      </c>
      <c r="E95" s="623">
        <f t="shared" si="3"/>
        <v>23458</v>
      </c>
      <c r="F95" s="623">
        <f t="shared" si="3"/>
        <v>-27133</v>
      </c>
      <c r="G95" s="623">
        <f t="shared" si="3"/>
        <v>122167</v>
      </c>
      <c r="H95" s="623">
        <f t="shared" si="3"/>
        <v>-20256</v>
      </c>
      <c r="I95" s="623">
        <f t="shared" si="3"/>
        <v>2500</v>
      </c>
      <c r="J95" s="623">
        <f t="shared" si="3"/>
        <v>45302</v>
      </c>
      <c r="K95" s="623">
        <f t="shared" si="3"/>
        <v>16608</v>
      </c>
      <c r="L95" s="623">
        <f t="shared" si="3"/>
        <v>0</v>
      </c>
      <c r="M95" s="623">
        <f t="shared" si="3"/>
        <v>0</v>
      </c>
      <c r="N95" s="623">
        <f t="shared" si="3"/>
        <v>-27722</v>
      </c>
      <c r="O95" s="623">
        <f t="shared" si="3"/>
        <v>0</v>
      </c>
      <c r="P95" s="623">
        <f t="shared" si="3"/>
        <v>-9750</v>
      </c>
      <c r="Q95" s="623">
        <f t="shared" si="3"/>
        <v>0</v>
      </c>
      <c r="R95" s="623">
        <f t="shared" si="3"/>
        <v>0</v>
      </c>
      <c r="S95" s="623">
        <f t="shared" si="3"/>
        <v>0</v>
      </c>
      <c r="T95" s="624">
        <f t="shared" si="3"/>
        <v>134573</v>
      </c>
      <c r="U95" s="10"/>
      <c r="V95" s="10"/>
      <c r="W95" s="10"/>
    </row>
    <row r="96" spans="1:23" s="2" customFormat="1" ht="15">
      <c r="A96" s="625" t="s">
        <v>352</v>
      </c>
      <c r="B96" s="626">
        <f>SUM(B94:B95)</f>
        <v>71191</v>
      </c>
      <c r="C96" s="626">
        <f aca="true" t="shared" si="4" ref="C96:T96">SUM(C94:C95)</f>
        <v>25562</v>
      </c>
      <c r="D96" s="626">
        <f t="shared" si="4"/>
        <v>442453</v>
      </c>
      <c r="E96" s="626">
        <f t="shared" si="4"/>
        <v>24958</v>
      </c>
      <c r="F96" s="626">
        <f t="shared" si="4"/>
        <v>75132</v>
      </c>
      <c r="G96" s="626">
        <f t="shared" si="4"/>
        <v>234186</v>
      </c>
      <c r="H96" s="626">
        <f t="shared" si="4"/>
        <v>30178</v>
      </c>
      <c r="I96" s="626">
        <f t="shared" si="4"/>
        <v>7500</v>
      </c>
      <c r="J96" s="626">
        <f t="shared" si="4"/>
        <v>265216</v>
      </c>
      <c r="K96" s="626">
        <f t="shared" si="4"/>
        <v>252686</v>
      </c>
      <c r="L96" s="626">
        <f t="shared" si="4"/>
        <v>0</v>
      </c>
      <c r="M96" s="626">
        <f t="shared" si="4"/>
        <v>40550</v>
      </c>
      <c r="N96" s="626">
        <f t="shared" si="4"/>
        <v>371885</v>
      </c>
      <c r="O96" s="626">
        <f t="shared" si="4"/>
        <v>0</v>
      </c>
      <c r="P96" s="626">
        <f t="shared" si="4"/>
        <v>1946463</v>
      </c>
      <c r="Q96" s="626">
        <f t="shared" si="4"/>
        <v>36334</v>
      </c>
      <c r="R96" s="626">
        <f t="shared" si="4"/>
        <v>0</v>
      </c>
      <c r="S96" s="626">
        <f t="shared" si="4"/>
        <v>300000</v>
      </c>
      <c r="T96" s="627">
        <f t="shared" si="4"/>
        <v>4124294</v>
      </c>
      <c r="U96" s="10"/>
      <c r="V96" s="10"/>
      <c r="W96" s="10"/>
    </row>
    <row r="97" spans="1:20" s="2" customFormat="1" ht="15">
      <c r="A97" s="628" t="s">
        <v>138</v>
      </c>
      <c r="B97" s="629">
        <f>SUM(B7+B11+B15+B19+B24+B28+B32+B36+B48+B55+B93+B57+B39+B71+B69+B74+B80)</f>
        <v>12162</v>
      </c>
      <c r="C97" s="629">
        <f aca="true" t="shared" si="5" ref="C97:T97">SUM(C7+C11+C15+C19+C24+C28+C32+C36+C48+C55+C93+C57+C39+C71+C69+C74+C80)</f>
        <v>3283</v>
      </c>
      <c r="D97" s="629">
        <f t="shared" si="5"/>
        <v>120971</v>
      </c>
      <c r="E97" s="629">
        <f t="shared" si="5"/>
        <v>21300</v>
      </c>
      <c r="F97" s="629">
        <f t="shared" si="5"/>
        <v>61273</v>
      </c>
      <c r="G97" s="629">
        <f t="shared" si="5"/>
        <v>99677</v>
      </c>
      <c r="H97" s="629">
        <f t="shared" si="5"/>
        <v>0</v>
      </c>
      <c r="I97" s="629">
        <f t="shared" si="5"/>
        <v>0</v>
      </c>
      <c r="J97" s="629">
        <f t="shared" si="5"/>
        <v>70910</v>
      </c>
      <c r="K97" s="629">
        <f t="shared" si="5"/>
        <v>79688</v>
      </c>
      <c r="L97" s="629">
        <f t="shared" si="5"/>
        <v>0</v>
      </c>
      <c r="M97" s="629">
        <f t="shared" si="5"/>
        <v>0</v>
      </c>
      <c r="N97" s="629">
        <f t="shared" si="5"/>
        <v>0</v>
      </c>
      <c r="O97" s="629">
        <f t="shared" si="5"/>
        <v>0</v>
      </c>
      <c r="P97" s="629">
        <f t="shared" si="5"/>
        <v>0</v>
      </c>
      <c r="Q97" s="629">
        <f t="shared" si="5"/>
        <v>36334</v>
      </c>
      <c r="R97" s="629">
        <f t="shared" si="5"/>
        <v>0</v>
      </c>
      <c r="S97" s="629">
        <f t="shared" si="5"/>
        <v>0</v>
      </c>
      <c r="T97" s="629">
        <f t="shared" si="5"/>
        <v>505598</v>
      </c>
    </row>
    <row r="98" spans="1:23" s="2" customFormat="1" ht="15.75" thickBot="1">
      <c r="A98" s="630" t="s">
        <v>72</v>
      </c>
      <c r="B98" s="631">
        <f>B96-B97</f>
        <v>59029</v>
      </c>
      <c r="C98" s="631">
        <f aca="true" t="shared" si="6" ref="C98:T98">C96-C97</f>
        <v>22279</v>
      </c>
      <c r="D98" s="631">
        <f t="shared" si="6"/>
        <v>321482</v>
      </c>
      <c r="E98" s="631">
        <f t="shared" si="6"/>
        <v>3658</v>
      </c>
      <c r="F98" s="631">
        <f t="shared" si="6"/>
        <v>13859</v>
      </c>
      <c r="G98" s="631">
        <f t="shared" si="6"/>
        <v>134509</v>
      </c>
      <c r="H98" s="631">
        <f t="shared" si="6"/>
        <v>30178</v>
      </c>
      <c r="I98" s="631">
        <f t="shared" si="6"/>
        <v>7500</v>
      </c>
      <c r="J98" s="631">
        <f t="shared" si="6"/>
        <v>194306</v>
      </c>
      <c r="K98" s="631">
        <f t="shared" si="6"/>
        <v>172998</v>
      </c>
      <c r="L98" s="631">
        <f t="shared" si="6"/>
        <v>0</v>
      </c>
      <c r="M98" s="631">
        <f t="shared" si="6"/>
        <v>40550</v>
      </c>
      <c r="N98" s="631">
        <f t="shared" si="6"/>
        <v>371885</v>
      </c>
      <c r="O98" s="631">
        <f t="shared" si="6"/>
        <v>0</v>
      </c>
      <c r="P98" s="631">
        <f t="shared" si="6"/>
        <v>1946463</v>
      </c>
      <c r="Q98" s="631">
        <f t="shared" si="6"/>
        <v>0</v>
      </c>
      <c r="R98" s="631">
        <f t="shared" si="6"/>
        <v>0</v>
      </c>
      <c r="S98" s="631">
        <f t="shared" si="6"/>
        <v>300000</v>
      </c>
      <c r="T98" s="632">
        <f t="shared" si="6"/>
        <v>3618696</v>
      </c>
      <c r="W98" s="1"/>
    </row>
    <row r="99" spans="1:20" ht="15">
      <c r="A99" s="633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634"/>
      <c r="T99" s="634"/>
    </row>
    <row r="100" spans="1:20" ht="15">
      <c r="A100" s="633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634"/>
      <c r="T100" s="634"/>
    </row>
    <row r="101" spans="1:20" ht="15">
      <c r="A101" s="633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634"/>
      <c r="T101" s="634"/>
    </row>
    <row r="102" spans="1:20" ht="15">
      <c r="A102" s="633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634"/>
      <c r="T102" s="634"/>
    </row>
    <row r="103" spans="1:20" ht="15">
      <c r="A103" s="633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634"/>
      <c r="T103" s="634"/>
    </row>
    <row r="104" spans="1:20" ht="15">
      <c r="A104" s="633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634"/>
      <c r="T104" s="634"/>
    </row>
    <row r="105" spans="1:20" ht="15">
      <c r="A105" s="633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634"/>
      <c r="T105" s="634"/>
    </row>
    <row r="106" spans="1:20" ht="15">
      <c r="A106" s="633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634"/>
      <c r="T106" s="634"/>
    </row>
    <row r="107" spans="1:20" ht="15">
      <c r="A107" s="633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634"/>
      <c r="T107" s="634"/>
    </row>
    <row r="108" spans="1:20" ht="15">
      <c r="A108" s="633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634"/>
      <c r="T108" s="634"/>
    </row>
  </sheetData>
  <sheetProtection/>
  <mergeCells count="18">
    <mergeCell ref="A1:A4"/>
    <mergeCell ref="B1:O1"/>
    <mergeCell ref="T1:T4"/>
    <mergeCell ref="B3:B4"/>
    <mergeCell ref="C3:C4"/>
    <mergeCell ref="B2:I2"/>
    <mergeCell ref="P2:P4"/>
    <mergeCell ref="P1:S1"/>
    <mergeCell ref="J2:O2"/>
    <mergeCell ref="R2:R4"/>
    <mergeCell ref="S2:S4"/>
    <mergeCell ref="D3:D4"/>
    <mergeCell ref="E3:E4"/>
    <mergeCell ref="J3:J4"/>
    <mergeCell ref="K3:K4"/>
    <mergeCell ref="F3:I3"/>
    <mergeCell ref="L3:O3"/>
    <mergeCell ref="Q2:Q4"/>
  </mergeCells>
  <printOptions/>
  <pageMargins left="0.3" right="0.1968503937007874" top="0.6299212598425197" bottom="0.3937007874015748" header="0.1968503937007874" footer="0.1968503937007874"/>
  <pageSetup horizontalDpi="600" verticalDpi="600" orientation="landscape" paperSize="9" scale="85" r:id="rId1"/>
  <headerFooter>
    <oddHeader>&amp;C&amp;"Book Antiqua,Félkövér"&amp;11Keszthely Város Önkormányzata
2016. évi főbb kiadásai jogcím-csoportonként és feladatonként&amp;R&amp;"Book Antiqua,Félkövér"8.sz. melléklet
ezer Ft</oddHeader>
    <oddFooter>&amp;C&amp;P</oddFooter>
  </headerFooter>
  <rowBreaks count="2" manualBreakCount="2">
    <brk id="37" max="255" man="1"/>
    <brk id="69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Q44"/>
  <sheetViews>
    <sheetView zoomScalePageLayoutView="0" workbookViewId="0" topLeftCell="A1">
      <pane xSplit="1" ySplit="4" topLeftCell="B29" activePane="bottomRight" state="frozen"/>
      <selection pane="topLeft" activeCell="A1" sqref="A1"/>
      <selection pane="topRight" activeCell="B1" sqref="B1"/>
      <selection pane="bottomLeft" activeCell="A5" sqref="A5"/>
      <selection pane="bottomRight" activeCell="H41" sqref="H41"/>
    </sheetView>
  </sheetViews>
  <sheetFormatPr defaultColWidth="9.140625" defaultRowHeight="12.75"/>
  <cols>
    <col min="1" max="1" width="37.28125" style="3" bestFit="1" customWidth="1"/>
    <col min="2" max="2" width="9.28125" style="1" customWidth="1"/>
    <col min="3" max="3" width="10.140625" style="1" customWidth="1"/>
    <col min="4" max="4" width="9.140625" style="1" customWidth="1"/>
    <col min="5" max="5" width="9.421875" style="1" customWidth="1"/>
    <col min="6" max="6" width="10.140625" style="1" customWidth="1"/>
    <col min="7" max="7" width="9.57421875" style="13" customWidth="1"/>
    <col min="8" max="8" width="12.57421875" style="1" customWidth="1"/>
    <col min="9" max="9" width="8.7109375" style="1" customWidth="1"/>
    <col min="10" max="10" width="10.140625" style="1" customWidth="1"/>
    <col min="11" max="11" width="10.00390625" style="2" customWidth="1"/>
    <col min="12" max="12" width="6.8515625" style="1" customWidth="1"/>
    <col min="13" max="13" width="8.421875" style="1" customWidth="1"/>
    <col min="14" max="16384" width="9.140625" style="1" customWidth="1"/>
  </cols>
  <sheetData>
    <row r="1" spans="1:13" ht="16.5" customHeight="1">
      <c r="A1" s="844" t="s">
        <v>4</v>
      </c>
      <c r="B1" s="855" t="s">
        <v>8</v>
      </c>
      <c r="C1" s="855"/>
      <c r="D1" s="855"/>
      <c r="E1" s="855"/>
      <c r="F1" s="855"/>
      <c r="G1" s="855"/>
      <c r="H1" s="855" t="s">
        <v>13</v>
      </c>
      <c r="I1" s="855"/>
      <c r="J1" s="855"/>
      <c r="K1" s="850" t="s">
        <v>9</v>
      </c>
      <c r="L1" s="850" t="s">
        <v>5</v>
      </c>
      <c r="M1" s="847" t="s">
        <v>446</v>
      </c>
    </row>
    <row r="2" spans="1:13" ht="31.5" customHeight="1">
      <c r="A2" s="845"/>
      <c r="B2" s="851" t="s">
        <v>0</v>
      </c>
      <c r="C2" s="851" t="s">
        <v>219</v>
      </c>
      <c r="D2" s="851" t="s">
        <v>10</v>
      </c>
      <c r="E2" s="851" t="s">
        <v>148</v>
      </c>
      <c r="F2" s="853" t="s">
        <v>7</v>
      </c>
      <c r="G2" s="854"/>
      <c r="H2" s="851" t="s">
        <v>82</v>
      </c>
      <c r="I2" s="851" t="s">
        <v>11</v>
      </c>
      <c r="J2" s="851" t="s">
        <v>206</v>
      </c>
      <c r="K2" s="851"/>
      <c r="L2" s="851"/>
      <c r="M2" s="848"/>
    </row>
    <row r="3" spans="1:13" ht="30.75" thickBot="1">
      <c r="A3" s="846"/>
      <c r="B3" s="856"/>
      <c r="C3" s="856"/>
      <c r="D3" s="856"/>
      <c r="E3" s="856"/>
      <c r="F3" s="34" t="s">
        <v>448</v>
      </c>
      <c r="G3" s="34" t="s">
        <v>447</v>
      </c>
      <c r="H3" s="856"/>
      <c r="I3" s="856"/>
      <c r="J3" s="856"/>
      <c r="K3" s="856"/>
      <c r="L3" s="852"/>
      <c r="M3" s="849"/>
    </row>
    <row r="4" spans="1:13" ht="17.25" thickBot="1">
      <c r="A4" s="511">
        <v>1</v>
      </c>
      <c r="B4" s="32">
        <v>2</v>
      </c>
      <c r="C4" s="32">
        <v>3</v>
      </c>
      <c r="D4" s="32">
        <v>4</v>
      </c>
      <c r="E4" s="32">
        <v>5</v>
      </c>
      <c r="F4" s="32">
        <v>6</v>
      </c>
      <c r="G4" s="32">
        <v>7</v>
      </c>
      <c r="H4" s="32">
        <v>8</v>
      </c>
      <c r="I4" s="32">
        <v>9</v>
      </c>
      <c r="J4" s="32">
        <v>10</v>
      </c>
      <c r="K4" s="363">
        <v>11</v>
      </c>
      <c r="L4" s="363">
        <v>12</v>
      </c>
      <c r="M4" s="364">
        <v>13</v>
      </c>
    </row>
    <row r="5" spans="1:13" ht="15">
      <c r="A5" s="11" t="s">
        <v>528</v>
      </c>
      <c r="B5" s="451">
        <v>190260</v>
      </c>
      <c r="C5" s="451">
        <v>53655</v>
      </c>
      <c r="D5" s="451">
        <v>61830</v>
      </c>
      <c r="E5" s="451">
        <v>0</v>
      </c>
      <c r="F5" s="451">
        <v>0</v>
      </c>
      <c r="G5" s="451">
        <v>0</v>
      </c>
      <c r="H5" s="451">
        <v>12797</v>
      </c>
      <c r="I5" s="451">
        <v>195</v>
      </c>
      <c r="J5" s="451">
        <v>2833</v>
      </c>
      <c r="K5" s="425">
        <f>SUM(B5:J5)</f>
        <v>321570</v>
      </c>
      <c r="L5" s="451">
        <v>51</v>
      </c>
      <c r="M5" s="452">
        <v>0</v>
      </c>
    </row>
    <row r="6" spans="1:13" ht="15">
      <c r="A6" s="391" t="s">
        <v>355</v>
      </c>
      <c r="B6" s="25">
        <v>1663</v>
      </c>
      <c r="C6" s="25">
        <v>623</v>
      </c>
      <c r="D6" s="25">
        <v>1017</v>
      </c>
      <c r="E6" s="25"/>
      <c r="F6" s="25"/>
      <c r="G6" s="25"/>
      <c r="H6" s="25">
        <v>-6400</v>
      </c>
      <c r="I6" s="25">
        <v>1400</v>
      </c>
      <c r="J6" s="27"/>
      <c r="K6" s="26">
        <f>SUM(B6:J6)</f>
        <v>-1697</v>
      </c>
      <c r="L6" s="25"/>
      <c r="M6" s="318"/>
    </row>
    <row r="7" spans="1:13" ht="15">
      <c r="A7" s="391" t="s">
        <v>356</v>
      </c>
      <c r="B7" s="25">
        <f>SUM(B5,B6)</f>
        <v>191923</v>
      </c>
      <c r="C7" s="25">
        <f aca="true" t="shared" si="0" ref="C7:M7">SUM(C5,C6)</f>
        <v>54278</v>
      </c>
      <c r="D7" s="25">
        <f t="shared" si="0"/>
        <v>62847</v>
      </c>
      <c r="E7" s="25">
        <f t="shared" si="0"/>
        <v>0</v>
      </c>
      <c r="F7" s="25">
        <f t="shared" si="0"/>
        <v>0</v>
      </c>
      <c r="G7" s="25">
        <f t="shared" si="0"/>
        <v>0</v>
      </c>
      <c r="H7" s="25">
        <f t="shared" si="0"/>
        <v>6397</v>
      </c>
      <c r="I7" s="25">
        <f t="shared" si="0"/>
        <v>1595</v>
      </c>
      <c r="J7" s="25">
        <f t="shared" si="0"/>
        <v>2833</v>
      </c>
      <c r="K7" s="26">
        <f aca="true" t="shared" si="1" ref="K7:K38">SUM(B7:J7)</f>
        <v>319873</v>
      </c>
      <c r="L7" s="25">
        <f t="shared" si="0"/>
        <v>51</v>
      </c>
      <c r="M7" s="453">
        <f t="shared" si="0"/>
        <v>0</v>
      </c>
    </row>
    <row r="8" spans="1:13" ht="15">
      <c r="A8" s="12" t="s">
        <v>71</v>
      </c>
      <c r="B8" s="25">
        <v>145580</v>
      </c>
      <c r="C8" s="25">
        <v>39346</v>
      </c>
      <c r="D8" s="25">
        <v>517</v>
      </c>
      <c r="E8" s="25"/>
      <c r="F8" s="25"/>
      <c r="G8" s="25"/>
      <c r="H8" s="25">
        <v>6039</v>
      </c>
      <c r="I8" s="25"/>
      <c r="J8" s="27">
        <v>0</v>
      </c>
      <c r="K8" s="26">
        <f t="shared" si="1"/>
        <v>191482</v>
      </c>
      <c r="L8" s="27">
        <v>42.09</v>
      </c>
      <c r="M8" s="319">
        <v>0</v>
      </c>
    </row>
    <row r="9" spans="1:15" s="8" customFormat="1" ht="15">
      <c r="A9" s="156" t="s">
        <v>529</v>
      </c>
      <c r="B9" s="27">
        <v>273287</v>
      </c>
      <c r="C9" s="27">
        <v>78366</v>
      </c>
      <c r="D9" s="27">
        <v>38794</v>
      </c>
      <c r="E9" s="27"/>
      <c r="F9" s="27">
        <v>309</v>
      </c>
      <c r="G9" s="27"/>
      <c r="H9" s="27">
        <v>3675</v>
      </c>
      <c r="I9" s="27">
        <v>4837</v>
      </c>
      <c r="J9" s="27"/>
      <c r="K9" s="26">
        <f t="shared" si="1"/>
        <v>399268</v>
      </c>
      <c r="L9" s="27">
        <v>94</v>
      </c>
      <c r="M9" s="320">
        <v>0</v>
      </c>
      <c r="O9" s="1"/>
    </row>
    <row r="10" spans="1:15" s="8" customFormat="1" ht="15">
      <c r="A10" s="391" t="s">
        <v>355</v>
      </c>
      <c r="B10" s="27">
        <v>174</v>
      </c>
      <c r="C10" s="27">
        <v>47</v>
      </c>
      <c r="D10" s="27">
        <v>215</v>
      </c>
      <c r="E10" s="27"/>
      <c r="F10" s="27"/>
      <c r="G10" s="27"/>
      <c r="H10" s="27">
        <v>459</v>
      </c>
      <c r="I10" s="27"/>
      <c r="J10" s="27"/>
      <c r="K10" s="26">
        <f t="shared" si="1"/>
        <v>895</v>
      </c>
      <c r="L10" s="27"/>
      <c r="M10" s="320"/>
      <c r="O10" s="1"/>
    </row>
    <row r="11" spans="1:15" s="8" customFormat="1" ht="15">
      <c r="A11" s="391" t="s">
        <v>356</v>
      </c>
      <c r="B11" s="27">
        <f>SUM(B9,B10)</f>
        <v>273461</v>
      </c>
      <c r="C11" s="27">
        <f aca="true" t="shared" si="2" ref="C11:M11">SUM(C9,C10)</f>
        <v>78413</v>
      </c>
      <c r="D11" s="27">
        <f t="shared" si="2"/>
        <v>39009</v>
      </c>
      <c r="E11" s="27">
        <f t="shared" si="2"/>
        <v>0</v>
      </c>
      <c r="F11" s="27">
        <f t="shared" si="2"/>
        <v>309</v>
      </c>
      <c r="G11" s="27">
        <f t="shared" si="2"/>
        <v>0</v>
      </c>
      <c r="H11" s="27">
        <f t="shared" si="2"/>
        <v>4134</v>
      </c>
      <c r="I11" s="27">
        <f t="shared" si="2"/>
        <v>4837</v>
      </c>
      <c r="J11" s="27">
        <f t="shared" si="2"/>
        <v>0</v>
      </c>
      <c r="K11" s="26">
        <f t="shared" si="1"/>
        <v>400163</v>
      </c>
      <c r="L11" s="27">
        <f t="shared" si="2"/>
        <v>94</v>
      </c>
      <c r="M11" s="454">
        <f t="shared" si="2"/>
        <v>0</v>
      </c>
      <c r="O11" s="1"/>
    </row>
    <row r="12" spans="1:15" s="8" customFormat="1" ht="15">
      <c r="A12" s="12" t="s">
        <v>71</v>
      </c>
      <c r="B12" s="27">
        <v>273461</v>
      </c>
      <c r="C12" s="27">
        <v>78413</v>
      </c>
      <c r="D12" s="27">
        <v>37661</v>
      </c>
      <c r="E12" s="27"/>
      <c r="F12" s="27"/>
      <c r="G12" s="27"/>
      <c r="H12" s="27">
        <v>0</v>
      </c>
      <c r="I12" s="27">
        <v>0</v>
      </c>
      <c r="J12" s="27"/>
      <c r="K12" s="26">
        <f t="shared" si="1"/>
        <v>389535</v>
      </c>
      <c r="L12" s="27">
        <v>93</v>
      </c>
      <c r="M12" s="320">
        <v>0</v>
      </c>
      <c r="O12" s="1"/>
    </row>
    <row r="13" spans="1:13" ht="28.5">
      <c r="A13" s="157" t="s">
        <v>530</v>
      </c>
      <c r="B13" s="27">
        <v>36361</v>
      </c>
      <c r="C13" s="27">
        <v>10513</v>
      </c>
      <c r="D13" s="27">
        <v>105439</v>
      </c>
      <c r="E13" s="27"/>
      <c r="F13" s="27"/>
      <c r="G13" s="27"/>
      <c r="H13" s="27">
        <v>500</v>
      </c>
      <c r="I13" s="27"/>
      <c r="J13" s="27"/>
      <c r="K13" s="26">
        <f t="shared" si="1"/>
        <v>152813</v>
      </c>
      <c r="L13" s="27">
        <v>13</v>
      </c>
      <c r="M13" s="319">
        <v>2</v>
      </c>
    </row>
    <row r="14" spans="1:13" ht="15">
      <c r="A14" s="391" t="s">
        <v>355</v>
      </c>
      <c r="B14" s="28">
        <v>3231</v>
      </c>
      <c r="C14" s="28">
        <v>872</v>
      </c>
      <c r="D14" s="28">
        <v>2671</v>
      </c>
      <c r="E14" s="28"/>
      <c r="F14" s="28"/>
      <c r="G14" s="28"/>
      <c r="H14" s="28"/>
      <c r="I14" s="28"/>
      <c r="J14" s="28"/>
      <c r="K14" s="26">
        <f t="shared" si="1"/>
        <v>6774</v>
      </c>
      <c r="L14" s="27"/>
      <c r="M14" s="319"/>
    </row>
    <row r="15" spans="1:13" ht="15">
      <c r="A15" s="391" t="s">
        <v>356</v>
      </c>
      <c r="B15" s="28">
        <f>SUM(B13,B14)</f>
        <v>39592</v>
      </c>
      <c r="C15" s="28">
        <f aca="true" t="shared" si="3" ref="C15:M15">SUM(C13,C14)</f>
        <v>11385</v>
      </c>
      <c r="D15" s="28">
        <f t="shared" si="3"/>
        <v>108110</v>
      </c>
      <c r="E15" s="28">
        <f t="shared" si="3"/>
        <v>0</v>
      </c>
      <c r="F15" s="28">
        <f t="shared" si="3"/>
        <v>0</v>
      </c>
      <c r="G15" s="28">
        <f t="shared" si="3"/>
        <v>0</v>
      </c>
      <c r="H15" s="28">
        <f t="shared" si="3"/>
        <v>500</v>
      </c>
      <c r="I15" s="28">
        <f t="shared" si="3"/>
        <v>0</v>
      </c>
      <c r="J15" s="28">
        <f t="shared" si="3"/>
        <v>0</v>
      </c>
      <c r="K15" s="26">
        <f t="shared" si="1"/>
        <v>159587</v>
      </c>
      <c r="L15" s="28">
        <f t="shared" si="3"/>
        <v>13</v>
      </c>
      <c r="M15" s="455">
        <f t="shared" si="3"/>
        <v>2</v>
      </c>
    </row>
    <row r="16" spans="1:13" ht="15">
      <c r="A16" s="12" t="s">
        <v>71</v>
      </c>
      <c r="B16" s="28">
        <v>23974</v>
      </c>
      <c r="C16" s="28">
        <v>7179</v>
      </c>
      <c r="D16" s="28">
        <v>59751</v>
      </c>
      <c r="E16" s="28"/>
      <c r="F16" s="28"/>
      <c r="G16" s="28"/>
      <c r="H16" s="28"/>
      <c r="I16" s="28"/>
      <c r="J16" s="28"/>
      <c r="K16" s="26">
        <f t="shared" si="1"/>
        <v>90904</v>
      </c>
      <c r="L16" s="27">
        <v>7</v>
      </c>
      <c r="M16" s="319">
        <v>0</v>
      </c>
    </row>
    <row r="17" spans="1:13" ht="15">
      <c r="A17" s="156" t="s">
        <v>531</v>
      </c>
      <c r="B17" s="28">
        <v>26248</v>
      </c>
      <c r="C17" s="28">
        <v>7087</v>
      </c>
      <c r="D17" s="28">
        <v>15689</v>
      </c>
      <c r="E17" s="28">
        <v>0</v>
      </c>
      <c r="F17" s="28">
        <v>0</v>
      </c>
      <c r="G17" s="28">
        <v>0</v>
      </c>
      <c r="H17" s="28">
        <v>950</v>
      </c>
      <c r="I17" s="28">
        <v>250</v>
      </c>
      <c r="J17" s="28"/>
      <c r="K17" s="26">
        <f t="shared" si="1"/>
        <v>50224</v>
      </c>
      <c r="L17" s="27">
        <v>11</v>
      </c>
      <c r="M17" s="319">
        <v>0</v>
      </c>
    </row>
    <row r="18" spans="1:13" ht="15">
      <c r="A18" s="391" t="s">
        <v>355</v>
      </c>
      <c r="B18" s="28">
        <v>375</v>
      </c>
      <c r="C18" s="28">
        <v>101</v>
      </c>
      <c r="D18" s="28">
        <v>-3078</v>
      </c>
      <c r="E18" s="28"/>
      <c r="F18" s="28"/>
      <c r="G18" s="28"/>
      <c r="H18" s="28">
        <v>3100</v>
      </c>
      <c r="I18" s="28"/>
      <c r="J18" s="28"/>
      <c r="K18" s="26">
        <f t="shared" si="1"/>
        <v>498</v>
      </c>
      <c r="L18" s="27"/>
      <c r="M18" s="319"/>
    </row>
    <row r="19" spans="1:13" ht="15">
      <c r="A19" s="391" t="s">
        <v>356</v>
      </c>
      <c r="B19" s="28">
        <f>SUM(B17,B18)</f>
        <v>26623</v>
      </c>
      <c r="C19" s="28">
        <f aca="true" t="shared" si="4" ref="C19:M19">SUM(C17,C18)</f>
        <v>7188</v>
      </c>
      <c r="D19" s="28">
        <f t="shared" si="4"/>
        <v>12611</v>
      </c>
      <c r="E19" s="28">
        <f t="shared" si="4"/>
        <v>0</v>
      </c>
      <c r="F19" s="28">
        <f t="shared" si="4"/>
        <v>0</v>
      </c>
      <c r="G19" s="28">
        <f t="shared" si="4"/>
        <v>0</v>
      </c>
      <c r="H19" s="28">
        <f t="shared" si="4"/>
        <v>4050</v>
      </c>
      <c r="I19" s="28">
        <f t="shared" si="4"/>
        <v>250</v>
      </c>
      <c r="J19" s="28">
        <f t="shared" si="4"/>
        <v>0</v>
      </c>
      <c r="K19" s="26">
        <f t="shared" si="1"/>
        <v>50722</v>
      </c>
      <c r="L19" s="28">
        <f t="shared" si="4"/>
        <v>11</v>
      </c>
      <c r="M19" s="455">
        <f t="shared" si="4"/>
        <v>0</v>
      </c>
    </row>
    <row r="20" spans="1:13" ht="15">
      <c r="A20" s="12" t="s">
        <v>71</v>
      </c>
      <c r="B20" s="28">
        <v>26455</v>
      </c>
      <c r="C20" s="28">
        <v>7143</v>
      </c>
      <c r="D20" s="28">
        <v>14900</v>
      </c>
      <c r="E20" s="28"/>
      <c r="F20" s="28"/>
      <c r="G20" s="28"/>
      <c r="H20" s="28">
        <v>0</v>
      </c>
      <c r="I20" s="28">
        <v>0</v>
      </c>
      <c r="J20" s="28"/>
      <c r="K20" s="26">
        <f t="shared" si="1"/>
        <v>48498</v>
      </c>
      <c r="L20" s="27">
        <v>11</v>
      </c>
      <c r="M20" s="319">
        <v>0</v>
      </c>
    </row>
    <row r="21" spans="1:13" ht="30">
      <c r="A21" s="156" t="s">
        <v>532</v>
      </c>
      <c r="B21" s="27">
        <v>55721</v>
      </c>
      <c r="C21" s="27">
        <v>14827</v>
      </c>
      <c r="D21" s="27">
        <v>100159</v>
      </c>
      <c r="E21" s="27"/>
      <c r="F21" s="27"/>
      <c r="G21" s="27"/>
      <c r="H21" s="27">
        <v>132</v>
      </c>
      <c r="I21" s="27"/>
      <c r="J21" s="27"/>
      <c r="K21" s="26">
        <f t="shared" si="1"/>
        <v>170839</v>
      </c>
      <c r="L21" s="27">
        <v>19</v>
      </c>
      <c r="M21" s="319">
        <v>0</v>
      </c>
    </row>
    <row r="22" spans="1:13" ht="15">
      <c r="A22" s="391" t="s">
        <v>355</v>
      </c>
      <c r="B22" s="27">
        <v>320</v>
      </c>
      <c r="C22" s="27">
        <v>86</v>
      </c>
      <c r="D22" s="27">
        <v>2097</v>
      </c>
      <c r="E22" s="27"/>
      <c r="F22" s="27"/>
      <c r="G22" s="27"/>
      <c r="H22" s="27">
        <v>13</v>
      </c>
      <c r="I22" s="27"/>
      <c r="J22" s="27"/>
      <c r="K22" s="26">
        <f t="shared" si="1"/>
        <v>2516</v>
      </c>
      <c r="L22" s="27"/>
      <c r="M22" s="319"/>
    </row>
    <row r="23" spans="1:13" ht="15">
      <c r="A23" s="391" t="s">
        <v>356</v>
      </c>
      <c r="B23" s="27">
        <f>SUM(B21:B22)</f>
        <v>56041</v>
      </c>
      <c r="C23" s="27">
        <f>SUM(C21:C22)</f>
        <v>14913</v>
      </c>
      <c r="D23" s="27">
        <f>SUM(D21:D22)</f>
        <v>102256</v>
      </c>
      <c r="E23" s="27"/>
      <c r="F23" s="27"/>
      <c r="G23" s="27"/>
      <c r="H23" s="27">
        <f>SUM(H21:H22)</f>
        <v>145</v>
      </c>
      <c r="I23" s="27"/>
      <c r="J23" s="27"/>
      <c r="K23" s="26">
        <f t="shared" si="1"/>
        <v>173355</v>
      </c>
      <c r="L23" s="27">
        <f>SUM(L21:L22)</f>
        <v>19</v>
      </c>
      <c r="M23" s="454">
        <f>SUM(M21:M22)</f>
        <v>0</v>
      </c>
    </row>
    <row r="24" spans="1:13" ht="15">
      <c r="A24" s="12" t="s">
        <v>71</v>
      </c>
      <c r="B24" s="27">
        <v>46794</v>
      </c>
      <c r="C24" s="27">
        <v>12462</v>
      </c>
      <c r="D24" s="27">
        <v>87651</v>
      </c>
      <c r="E24" s="27"/>
      <c r="F24" s="27"/>
      <c r="G24" s="27"/>
      <c r="H24" s="27"/>
      <c r="I24" s="27"/>
      <c r="J24" s="27"/>
      <c r="K24" s="26">
        <f t="shared" si="1"/>
        <v>146907</v>
      </c>
      <c r="L24" s="27">
        <v>14</v>
      </c>
      <c r="M24" s="319">
        <v>0</v>
      </c>
    </row>
    <row r="25" spans="1:13" ht="30">
      <c r="A25" s="156" t="s">
        <v>533</v>
      </c>
      <c r="B25" s="27">
        <v>114437</v>
      </c>
      <c r="C25" s="27">
        <v>32437</v>
      </c>
      <c r="D25" s="27">
        <v>94577</v>
      </c>
      <c r="E25" s="27">
        <v>80</v>
      </c>
      <c r="F25" s="27"/>
      <c r="G25" s="27"/>
      <c r="H25" s="27">
        <v>2236</v>
      </c>
      <c r="I25" s="27">
        <v>635</v>
      </c>
      <c r="J25" s="27"/>
      <c r="K25" s="26">
        <f t="shared" si="1"/>
        <v>244402</v>
      </c>
      <c r="L25" s="27">
        <v>54</v>
      </c>
      <c r="M25" s="319">
        <v>6</v>
      </c>
    </row>
    <row r="26" spans="1:13" ht="15">
      <c r="A26" s="391" t="s">
        <v>355</v>
      </c>
      <c r="B26" s="27">
        <v>5857</v>
      </c>
      <c r="C26" s="27">
        <v>1581</v>
      </c>
      <c r="D26" s="27">
        <v>-248</v>
      </c>
      <c r="E26" s="27"/>
      <c r="F26" s="27"/>
      <c r="G26" s="27"/>
      <c r="H26" s="27">
        <v>248</v>
      </c>
      <c r="I26" s="27"/>
      <c r="J26" s="28"/>
      <c r="K26" s="26">
        <f t="shared" si="1"/>
        <v>7438</v>
      </c>
      <c r="L26" s="27"/>
      <c r="M26" s="319"/>
    </row>
    <row r="27" spans="1:13" ht="15">
      <c r="A27" s="391" t="s">
        <v>356</v>
      </c>
      <c r="B27" s="27">
        <f>SUM(B25,B26)</f>
        <v>120294</v>
      </c>
      <c r="C27" s="27">
        <f aca="true" t="shared" si="5" ref="C27:M27">SUM(C25,C26)</f>
        <v>34018</v>
      </c>
      <c r="D27" s="27">
        <f t="shared" si="5"/>
        <v>94329</v>
      </c>
      <c r="E27" s="27">
        <f t="shared" si="5"/>
        <v>80</v>
      </c>
      <c r="F27" s="27">
        <f t="shared" si="5"/>
        <v>0</v>
      </c>
      <c r="G27" s="27">
        <f t="shared" si="5"/>
        <v>0</v>
      </c>
      <c r="H27" s="27">
        <f t="shared" si="5"/>
        <v>2484</v>
      </c>
      <c r="I27" s="27">
        <f t="shared" si="5"/>
        <v>635</v>
      </c>
      <c r="J27" s="27">
        <f t="shared" si="5"/>
        <v>0</v>
      </c>
      <c r="K27" s="26">
        <f t="shared" si="1"/>
        <v>251840</v>
      </c>
      <c r="L27" s="27">
        <f t="shared" si="5"/>
        <v>54</v>
      </c>
      <c r="M27" s="454">
        <f t="shared" si="5"/>
        <v>6</v>
      </c>
    </row>
    <row r="28" spans="1:13" ht="15.75" thickBot="1">
      <c r="A28" s="307" t="s">
        <v>71</v>
      </c>
      <c r="B28" s="512">
        <v>48888</v>
      </c>
      <c r="C28" s="512">
        <v>14078</v>
      </c>
      <c r="D28" s="512">
        <v>16739</v>
      </c>
      <c r="E28" s="512">
        <v>0</v>
      </c>
      <c r="F28" s="512"/>
      <c r="G28" s="512"/>
      <c r="H28" s="512">
        <v>635</v>
      </c>
      <c r="I28" s="512">
        <v>635</v>
      </c>
      <c r="J28" s="512"/>
      <c r="K28" s="513">
        <f t="shared" si="1"/>
        <v>80975</v>
      </c>
      <c r="L28" s="512">
        <v>21</v>
      </c>
      <c r="M28" s="321">
        <v>0</v>
      </c>
    </row>
    <row r="29" spans="1:13" ht="15">
      <c r="A29" s="514" t="s">
        <v>534</v>
      </c>
      <c r="B29" s="451">
        <v>28827</v>
      </c>
      <c r="C29" s="451">
        <v>8366</v>
      </c>
      <c r="D29" s="451">
        <v>24385</v>
      </c>
      <c r="E29" s="451"/>
      <c r="F29" s="451"/>
      <c r="G29" s="451"/>
      <c r="H29" s="451">
        <v>1400</v>
      </c>
      <c r="I29" s="451">
        <v>250</v>
      </c>
      <c r="J29" s="515"/>
      <c r="K29" s="425">
        <f t="shared" si="1"/>
        <v>63228</v>
      </c>
      <c r="L29" s="516">
        <v>14</v>
      </c>
      <c r="M29" s="452">
        <v>3</v>
      </c>
    </row>
    <row r="30" spans="1:13" ht="15">
      <c r="A30" s="391" t="s">
        <v>355</v>
      </c>
      <c r="B30" s="27">
        <v>2279</v>
      </c>
      <c r="C30" s="27">
        <v>615</v>
      </c>
      <c r="D30" s="27">
        <v>2004</v>
      </c>
      <c r="E30" s="27"/>
      <c r="F30" s="27"/>
      <c r="G30" s="27"/>
      <c r="H30" s="27">
        <v>3480</v>
      </c>
      <c r="I30" s="27"/>
      <c r="J30" s="28"/>
      <c r="K30" s="26">
        <f t="shared" si="1"/>
        <v>8378</v>
      </c>
      <c r="L30" s="354"/>
      <c r="M30" s="319"/>
    </row>
    <row r="31" spans="1:13" ht="15">
      <c r="A31" s="391" t="s">
        <v>356</v>
      </c>
      <c r="B31" s="27">
        <f>SUM(B29,B30)</f>
        <v>31106</v>
      </c>
      <c r="C31" s="27">
        <f aca="true" t="shared" si="6" ref="C31:M31">SUM(C29,C30)</f>
        <v>8981</v>
      </c>
      <c r="D31" s="27">
        <f t="shared" si="6"/>
        <v>26389</v>
      </c>
      <c r="E31" s="27">
        <f t="shared" si="6"/>
        <v>0</v>
      </c>
      <c r="F31" s="27">
        <f t="shared" si="6"/>
        <v>0</v>
      </c>
      <c r="G31" s="27">
        <f t="shared" si="6"/>
        <v>0</v>
      </c>
      <c r="H31" s="27">
        <f t="shared" si="6"/>
        <v>4880</v>
      </c>
      <c r="I31" s="27">
        <f t="shared" si="6"/>
        <v>250</v>
      </c>
      <c r="J31" s="27">
        <f t="shared" si="6"/>
        <v>0</v>
      </c>
      <c r="K31" s="26">
        <f t="shared" si="1"/>
        <v>71606</v>
      </c>
      <c r="L31" s="27">
        <f t="shared" si="6"/>
        <v>14</v>
      </c>
      <c r="M31" s="454">
        <f t="shared" si="6"/>
        <v>3</v>
      </c>
    </row>
    <row r="32" spans="1:13" ht="30">
      <c r="A32" s="156" t="s">
        <v>535</v>
      </c>
      <c r="B32" s="27">
        <v>23196</v>
      </c>
      <c r="C32" s="27">
        <v>6078</v>
      </c>
      <c r="D32" s="27">
        <v>7195</v>
      </c>
      <c r="E32" s="27"/>
      <c r="F32" s="27"/>
      <c r="G32" s="27"/>
      <c r="H32" s="27">
        <v>1100</v>
      </c>
      <c r="I32" s="27"/>
      <c r="J32" s="28"/>
      <c r="K32" s="26">
        <f t="shared" si="1"/>
        <v>37569</v>
      </c>
      <c r="L32" s="27">
        <v>11</v>
      </c>
      <c r="M32" s="319">
        <v>1</v>
      </c>
    </row>
    <row r="33" spans="1:13" ht="15">
      <c r="A33" s="391" t="s">
        <v>355</v>
      </c>
      <c r="B33" s="27">
        <v>2308</v>
      </c>
      <c r="C33" s="27">
        <v>610</v>
      </c>
      <c r="D33" s="27"/>
      <c r="E33" s="27"/>
      <c r="F33" s="27"/>
      <c r="G33" s="27"/>
      <c r="H33" s="27"/>
      <c r="I33" s="27"/>
      <c r="J33" s="28"/>
      <c r="K33" s="26">
        <f t="shared" si="1"/>
        <v>2918</v>
      </c>
      <c r="L33" s="27">
        <v>2</v>
      </c>
      <c r="M33" s="319"/>
    </row>
    <row r="34" spans="1:13" ht="15">
      <c r="A34" s="391" t="s">
        <v>356</v>
      </c>
      <c r="B34" s="27">
        <f>SUM(B32,B33)</f>
        <v>25504</v>
      </c>
      <c r="C34" s="27">
        <f aca="true" t="shared" si="7" ref="C34:M34">SUM(C32,C33)</f>
        <v>6688</v>
      </c>
      <c r="D34" s="27">
        <f t="shared" si="7"/>
        <v>7195</v>
      </c>
      <c r="E34" s="27">
        <f t="shared" si="7"/>
        <v>0</v>
      </c>
      <c r="F34" s="27">
        <f t="shared" si="7"/>
        <v>0</v>
      </c>
      <c r="G34" s="27">
        <f t="shared" si="7"/>
        <v>0</v>
      </c>
      <c r="H34" s="27">
        <f t="shared" si="7"/>
        <v>1100</v>
      </c>
      <c r="I34" s="27">
        <f t="shared" si="7"/>
        <v>0</v>
      </c>
      <c r="J34" s="27">
        <f t="shared" si="7"/>
        <v>0</v>
      </c>
      <c r="K34" s="26">
        <f t="shared" si="1"/>
        <v>40487</v>
      </c>
      <c r="L34" s="27">
        <f t="shared" si="7"/>
        <v>13</v>
      </c>
      <c r="M34" s="454">
        <f t="shared" si="7"/>
        <v>1</v>
      </c>
    </row>
    <row r="35" spans="1:17" ht="15">
      <c r="A35" s="12" t="s">
        <v>71</v>
      </c>
      <c r="B35" s="27">
        <v>24881</v>
      </c>
      <c r="C35" s="27">
        <v>6533</v>
      </c>
      <c r="D35" s="27">
        <v>7195</v>
      </c>
      <c r="E35" s="27"/>
      <c r="F35" s="27"/>
      <c r="G35" s="27"/>
      <c r="H35" s="27">
        <v>1100</v>
      </c>
      <c r="I35" s="27"/>
      <c r="J35" s="28"/>
      <c r="K35" s="26">
        <f t="shared" si="1"/>
        <v>39709</v>
      </c>
      <c r="L35" s="27">
        <v>11</v>
      </c>
      <c r="M35" s="319"/>
      <c r="Q35" s="1" t="s">
        <v>613</v>
      </c>
    </row>
    <row r="36" spans="1:13" ht="28.5">
      <c r="A36" s="156" t="s">
        <v>536</v>
      </c>
      <c r="B36" s="668">
        <v>290321</v>
      </c>
      <c r="C36" s="668">
        <v>82710</v>
      </c>
      <c r="D36" s="668">
        <v>516018</v>
      </c>
      <c r="E36" s="668">
        <v>21300</v>
      </c>
      <c r="F36" s="668"/>
      <c r="G36" s="668"/>
      <c r="H36" s="668">
        <v>26230</v>
      </c>
      <c r="I36" s="668">
        <v>27082</v>
      </c>
      <c r="J36" s="668">
        <v>0</v>
      </c>
      <c r="K36" s="669">
        <f t="shared" si="1"/>
        <v>963661</v>
      </c>
      <c r="L36" s="668">
        <v>142</v>
      </c>
      <c r="M36" s="670">
        <v>0</v>
      </c>
    </row>
    <row r="37" spans="1:13" ht="15">
      <c r="A37" s="391" t="s">
        <v>355</v>
      </c>
      <c r="B37" s="27">
        <v>8511</v>
      </c>
      <c r="C37" s="27">
        <v>2298</v>
      </c>
      <c r="D37" s="27">
        <v>-39064</v>
      </c>
      <c r="E37" s="27">
        <v>-21300</v>
      </c>
      <c r="F37" s="27"/>
      <c r="G37" s="27"/>
      <c r="H37" s="27">
        <v>23147</v>
      </c>
      <c r="I37" s="27">
        <v>16097</v>
      </c>
      <c r="J37" s="27"/>
      <c r="K37" s="26">
        <f t="shared" si="1"/>
        <v>-10311</v>
      </c>
      <c r="L37" s="28"/>
      <c r="M37" s="392"/>
    </row>
    <row r="38" spans="1:13" ht="15">
      <c r="A38" s="391" t="s">
        <v>356</v>
      </c>
      <c r="B38" s="27">
        <f>SUM(B36,B37)</f>
        <v>298832</v>
      </c>
      <c r="C38" s="27">
        <f aca="true" t="shared" si="8" ref="C38:M38">SUM(C36,C37)</f>
        <v>85008</v>
      </c>
      <c r="D38" s="27">
        <f t="shared" si="8"/>
        <v>476954</v>
      </c>
      <c r="E38" s="27">
        <f t="shared" si="8"/>
        <v>0</v>
      </c>
      <c r="F38" s="27">
        <f t="shared" si="8"/>
        <v>0</v>
      </c>
      <c r="G38" s="27">
        <f t="shared" si="8"/>
        <v>0</v>
      </c>
      <c r="H38" s="27">
        <f t="shared" si="8"/>
        <v>49377</v>
      </c>
      <c r="I38" s="27">
        <f t="shared" si="8"/>
        <v>43179</v>
      </c>
      <c r="J38" s="27">
        <f t="shared" si="8"/>
        <v>0</v>
      </c>
      <c r="K38" s="26">
        <f t="shared" si="1"/>
        <v>953350</v>
      </c>
      <c r="L38" s="27">
        <f t="shared" si="8"/>
        <v>142</v>
      </c>
      <c r="M38" s="454">
        <f t="shared" si="8"/>
        <v>0</v>
      </c>
    </row>
    <row r="39" spans="1:13" ht="15.75" thickBot="1">
      <c r="A39" s="307" t="s">
        <v>71</v>
      </c>
      <c r="B39" s="308">
        <v>97825</v>
      </c>
      <c r="C39" s="308">
        <v>26413</v>
      </c>
      <c r="D39" s="308">
        <v>194944</v>
      </c>
      <c r="E39" s="308">
        <v>0</v>
      </c>
      <c r="F39" s="308"/>
      <c r="G39" s="308"/>
      <c r="H39" s="308">
        <v>5810</v>
      </c>
      <c r="I39" s="308">
        <v>6990</v>
      </c>
      <c r="J39" s="308"/>
      <c r="K39" s="174">
        <f>SUM(B39:I39)</f>
        <v>331982</v>
      </c>
      <c r="L39" s="336">
        <v>142</v>
      </c>
      <c r="M39" s="321">
        <v>0</v>
      </c>
    </row>
    <row r="40" spans="1:13" s="10" customFormat="1" ht="30">
      <c r="A40" s="11" t="s">
        <v>537</v>
      </c>
      <c r="B40" s="425">
        <f>SUM(B5+B9+B13+B17+B21+B25+B29+B36+B32)</f>
        <v>1038658</v>
      </c>
      <c r="C40" s="425">
        <f aca="true" t="shared" si="9" ref="C40:L40">SUM(C5+C9+C13+C17+C21+C25+C29+C36+C32)</f>
        <v>294039</v>
      </c>
      <c r="D40" s="425">
        <f t="shared" si="9"/>
        <v>964086</v>
      </c>
      <c r="E40" s="425">
        <f t="shared" si="9"/>
        <v>21380</v>
      </c>
      <c r="F40" s="425">
        <f t="shared" si="9"/>
        <v>309</v>
      </c>
      <c r="G40" s="425">
        <f t="shared" si="9"/>
        <v>0</v>
      </c>
      <c r="H40" s="425">
        <f t="shared" si="9"/>
        <v>49020</v>
      </c>
      <c r="I40" s="425">
        <f t="shared" si="9"/>
        <v>33249</v>
      </c>
      <c r="J40" s="425">
        <f t="shared" si="9"/>
        <v>2833</v>
      </c>
      <c r="K40" s="425">
        <f t="shared" si="9"/>
        <v>2403574</v>
      </c>
      <c r="L40" s="425">
        <f t="shared" si="9"/>
        <v>409</v>
      </c>
      <c r="M40" s="426">
        <f>SUM(M5+M9+M13+M17+M21+M25+M29+M36+M32)</f>
        <v>12</v>
      </c>
    </row>
    <row r="41" spans="1:13" s="10" customFormat="1" ht="15">
      <c r="A41" s="424" t="s">
        <v>357</v>
      </c>
      <c r="B41" s="26">
        <f>SUM(B37+B33+B30+B26+B22+B18+B14+B10+B6)</f>
        <v>24718</v>
      </c>
      <c r="C41" s="26">
        <f aca="true" t="shared" si="10" ref="C41:M41">SUM(C37+C33+C30+C26+C22+C18+C14+C10+C6)</f>
        <v>6833</v>
      </c>
      <c r="D41" s="26">
        <f t="shared" si="10"/>
        <v>-34386</v>
      </c>
      <c r="E41" s="26">
        <f t="shared" si="10"/>
        <v>-21300</v>
      </c>
      <c r="F41" s="26">
        <f t="shared" si="10"/>
        <v>0</v>
      </c>
      <c r="G41" s="26">
        <f t="shared" si="10"/>
        <v>0</v>
      </c>
      <c r="H41" s="26">
        <f t="shared" si="10"/>
        <v>24047</v>
      </c>
      <c r="I41" s="26">
        <f t="shared" si="10"/>
        <v>17497</v>
      </c>
      <c r="J41" s="26">
        <f t="shared" si="10"/>
        <v>0</v>
      </c>
      <c r="K41" s="26">
        <f t="shared" si="10"/>
        <v>17409</v>
      </c>
      <c r="L41" s="26">
        <f t="shared" si="10"/>
        <v>2</v>
      </c>
      <c r="M41" s="427">
        <f t="shared" si="10"/>
        <v>0</v>
      </c>
    </row>
    <row r="42" spans="1:13" s="10" customFormat="1" ht="15">
      <c r="A42" s="391" t="s">
        <v>358</v>
      </c>
      <c r="B42" s="26">
        <f>SUM(B40,B41)</f>
        <v>1063376</v>
      </c>
      <c r="C42" s="26">
        <f aca="true" t="shared" si="11" ref="C42:M42">SUM(C40,C41)</f>
        <v>300872</v>
      </c>
      <c r="D42" s="26">
        <f t="shared" si="11"/>
        <v>929700</v>
      </c>
      <c r="E42" s="26">
        <f t="shared" si="11"/>
        <v>80</v>
      </c>
      <c r="F42" s="26">
        <f t="shared" si="11"/>
        <v>309</v>
      </c>
      <c r="G42" s="26">
        <f t="shared" si="11"/>
        <v>0</v>
      </c>
      <c r="H42" s="26">
        <f t="shared" si="11"/>
        <v>73067</v>
      </c>
      <c r="I42" s="26">
        <f t="shared" si="11"/>
        <v>50746</v>
      </c>
      <c r="J42" s="26">
        <f t="shared" si="11"/>
        <v>2833</v>
      </c>
      <c r="K42" s="26">
        <f t="shared" si="11"/>
        <v>2420983</v>
      </c>
      <c r="L42" s="26">
        <f t="shared" si="11"/>
        <v>411</v>
      </c>
      <c r="M42" s="427">
        <f t="shared" si="11"/>
        <v>12</v>
      </c>
    </row>
    <row r="43" spans="1:13" s="2" customFormat="1" ht="15">
      <c r="A43" s="456" t="s">
        <v>71</v>
      </c>
      <c r="B43" s="26">
        <f>SUM(B8+B12+B16+B20+B24+B28+B39+B35)</f>
        <v>687858</v>
      </c>
      <c r="C43" s="26">
        <f aca="true" t="shared" si="12" ref="C43:K43">SUM(C8+C12+C16+C20+C24+C28+C39+C35)</f>
        <v>191567</v>
      </c>
      <c r="D43" s="26">
        <f t="shared" si="12"/>
        <v>419358</v>
      </c>
      <c r="E43" s="26">
        <f t="shared" si="12"/>
        <v>0</v>
      </c>
      <c r="F43" s="26">
        <f t="shared" si="12"/>
        <v>0</v>
      </c>
      <c r="G43" s="26">
        <f t="shared" si="12"/>
        <v>0</v>
      </c>
      <c r="H43" s="26">
        <f t="shared" si="12"/>
        <v>13584</v>
      </c>
      <c r="I43" s="26">
        <f t="shared" si="12"/>
        <v>7625</v>
      </c>
      <c r="J43" s="26">
        <f t="shared" si="12"/>
        <v>0</v>
      </c>
      <c r="K43" s="26">
        <f t="shared" si="12"/>
        <v>1319992</v>
      </c>
      <c r="L43" s="26">
        <f>SUM(L8+L12+L16+L20+L24+L28+L39)</f>
        <v>330.09000000000003</v>
      </c>
      <c r="M43" s="427">
        <f>SUM(M8+M12+M16+M20+M24+M28+M39)</f>
        <v>0</v>
      </c>
    </row>
    <row r="44" spans="1:13" s="2" customFormat="1" ht="15.75" thickBot="1">
      <c r="A44" s="322" t="s">
        <v>72</v>
      </c>
      <c r="B44" s="174">
        <f>B42-B43</f>
        <v>375518</v>
      </c>
      <c r="C44" s="174">
        <f aca="true" t="shared" si="13" ref="C44:M44">C42-C43</f>
        <v>109305</v>
      </c>
      <c r="D44" s="174">
        <f t="shared" si="13"/>
        <v>510342</v>
      </c>
      <c r="E44" s="174">
        <f t="shared" si="13"/>
        <v>80</v>
      </c>
      <c r="F44" s="174">
        <f t="shared" si="13"/>
        <v>309</v>
      </c>
      <c r="G44" s="174">
        <f t="shared" si="13"/>
        <v>0</v>
      </c>
      <c r="H44" s="174">
        <f t="shared" si="13"/>
        <v>59483</v>
      </c>
      <c r="I44" s="174">
        <f t="shared" si="13"/>
        <v>43121</v>
      </c>
      <c r="J44" s="174">
        <f t="shared" si="13"/>
        <v>2833</v>
      </c>
      <c r="K44" s="174">
        <f t="shared" si="13"/>
        <v>1100991</v>
      </c>
      <c r="L44" s="174">
        <f t="shared" si="13"/>
        <v>80.90999999999997</v>
      </c>
      <c r="M44" s="174">
        <f t="shared" si="13"/>
        <v>12</v>
      </c>
    </row>
  </sheetData>
  <sheetProtection/>
  <mergeCells count="14">
    <mergeCell ref="H2:H3"/>
    <mergeCell ref="I2:I3"/>
    <mergeCell ref="J2:J3"/>
    <mergeCell ref="K1:K3"/>
    <mergeCell ref="A1:A3"/>
    <mergeCell ref="M1:M3"/>
    <mergeCell ref="L1:L3"/>
    <mergeCell ref="F2:G2"/>
    <mergeCell ref="B1:G1"/>
    <mergeCell ref="H1:J1"/>
    <mergeCell ref="B2:B3"/>
    <mergeCell ref="C2:C3"/>
    <mergeCell ref="D2:D3"/>
    <mergeCell ref="E2:E3"/>
  </mergeCells>
  <printOptions/>
  <pageMargins left="0.31496062992125984" right="0.15748031496062992" top="0.7480314960629921" bottom="0.3937007874015748" header="0.1968503937007874" footer="0.1968503937007874"/>
  <pageSetup horizontalDpi="600" verticalDpi="600" orientation="landscape" paperSize="9" scale="95" r:id="rId1"/>
  <headerFooter>
    <oddHeader>&amp;C&amp;"Book Antiqua,Félkövér"&amp;11Önkormányzati költségvetési szervek 
2016. évi főbb kiadásai jogcím-csoportonként&amp;R&amp;"Book Antiqua,Félkövér"&amp;11 9. sz. melléklet
ezer Ft</oddHeader>
    <oddFooter>&amp;C&amp;P</oddFooter>
  </headerFooter>
  <rowBreaks count="1" manualBreakCount="1">
    <brk id="2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Tóth Eszter</dc:creator>
  <cp:keywords/>
  <dc:description/>
  <cp:lastModifiedBy>Karsay Erika</cp:lastModifiedBy>
  <cp:lastPrinted>2016-09-28T13:05:04Z</cp:lastPrinted>
  <dcterms:created xsi:type="dcterms:W3CDTF">2011-12-13T08:40:14Z</dcterms:created>
  <dcterms:modified xsi:type="dcterms:W3CDTF">2016-09-28T13:08:37Z</dcterms:modified>
  <cp:category/>
  <cp:version/>
  <cp:contentType/>
  <cp:contentStatus/>
</cp:coreProperties>
</file>